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10F20504-A837-4176-A786-C97F0C358C73}" xr6:coauthVersionLast="45" xr6:coauthVersionMax="45" xr10:uidLastSave="{00000000-0000-0000-0000-000000000000}"/>
  <bookViews>
    <workbookView xWindow="-120" yWindow="-120" windowWidth="29040" windowHeight="17640" activeTab="3"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State 2005 Data" sheetId="24" r:id="rId7"/>
    <sheet name="US EPS Pollutant" sheetId="22" r:id="rId8"/>
    <sheet name="Output Graph Color Key" sheetId="17" r:id="rId9"/>
    <sheet name="MaxBoundCalculations" sheetId="13" r:id="rId10"/>
  </sheets>
  <definedNames>
    <definedName name="_xlnm._FilterDatabase" localSheetId="1" hidden="1">PolicyLevers!$A$1:$P$655</definedName>
    <definedName name="_xlnm._FilterDatabase" localSheetId="5" hidden="1">#REF!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2" i="8" l="1"/>
  <c r="R182" i="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J11" i="24"/>
  <c r="B9" i="23"/>
  <c r="B10" i="23"/>
  <c r="H10" i="23"/>
  <c r="B1" i="23"/>
  <c r="J6" i="23"/>
  <c r="I6" i="23"/>
  <c r="K6" i="23"/>
  <c r="N14" i="8"/>
  <c r="N38" i="8"/>
  <c r="M14" i="8"/>
  <c r="M38" i="8"/>
  <c r="L14" i="8"/>
  <c r="L38" i="8"/>
  <c r="J5" i="23"/>
  <c r="I5" i="23"/>
  <c r="K5" i="23"/>
  <c r="N12" i="8"/>
  <c r="N37" i="8"/>
  <c r="M12" i="8"/>
  <c r="M37" i="8"/>
  <c r="L12" i="8"/>
  <c r="L37" i="8"/>
  <c r="J4" i="23"/>
  <c r="I4" i="23"/>
  <c r="K4" i="23"/>
  <c r="N11" i="8"/>
  <c r="N36" i="8"/>
  <c r="M11" i="8"/>
  <c r="M36" i="8"/>
  <c r="L11" i="8"/>
  <c r="L36" i="8"/>
  <c r="J3" i="23"/>
  <c r="I3" i="23"/>
  <c r="K3" i="23"/>
  <c r="N9" i="8"/>
  <c r="N34" i="8"/>
  <c r="M9" i="8"/>
  <c r="M34" i="8"/>
  <c r="L9" i="8"/>
  <c r="L34" i="8"/>
  <c r="R32" i="8"/>
  <c r="J10" i="23"/>
  <c r="I10" i="23"/>
  <c r="K10" i="23"/>
  <c r="N2" i="8"/>
  <c r="N32" i="8"/>
  <c r="M2" i="8"/>
  <c r="M32" i="8"/>
  <c r="L2" i="8"/>
  <c r="L32" i="8"/>
  <c r="B11" i="23"/>
  <c r="H11" i="23"/>
  <c r="Q3" i="8"/>
  <c r="J11" i="23"/>
  <c r="I11" i="23"/>
  <c r="K11" i="23"/>
  <c r="N3" i="8"/>
  <c r="M3" i="8"/>
  <c r="L3" i="8"/>
  <c r="Q2" i="8"/>
  <c r="R3" i="8"/>
  <c r="R2" i="8"/>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C3" i="23"/>
  <c r="G3" i="23"/>
  <c r="C4" i="23"/>
  <c r="G4" i="23"/>
  <c r="C5" i="23"/>
  <c r="G5" i="23"/>
  <c r="C6" i="23"/>
  <c r="G6" i="23"/>
  <c r="C7" i="23"/>
  <c r="G7" i="23"/>
  <c r="C8" i="23"/>
  <c r="G8" i="23"/>
  <c r="C9" i="23"/>
  <c r="G9" i="23"/>
  <c r="G10" i="23"/>
  <c r="G11" i="23"/>
  <c r="F3" i="23"/>
  <c r="F4" i="23"/>
  <c r="F5" i="23"/>
  <c r="F6" i="23"/>
  <c r="F7" i="23"/>
  <c r="F8" i="23"/>
  <c r="F9" i="23"/>
  <c r="F10" i="23"/>
  <c r="F11" i="23"/>
  <c r="C11" i="23"/>
  <c r="E11" i="23"/>
  <c r="D11" i="23"/>
  <c r="C10" i="23"/>
  <c r="E10" i="23"/>
  <c r="D10" i="23"/>
  <c r="J9" i="23"/>
  <c r="I9" i="23"/>
  <c r="K9" i="23"/>
  <c r="J8" i="23"/>
  <c r="I8" i="23"/>
  <c r="K8" i="23"/>
  <c r="J7" i="23"/>
  <c r="I7" i="23"/>
  <c r="K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<sst xmlns="http://schemas.openxmlformats.org/spreadsheetml/2006/main" count="7665" uniqueCount="2059">
  <si>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</si>
  <si>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</si>
  <si>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</si>
  <si>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</si>
  <si>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</si>
  <si>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</si>
  <si>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</si>
  <si>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</si>
  <si>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</si>
  <si>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</si>
  <si>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</si>
  <si>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</si>
  <si>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</si>
  <si>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</si>
  <si>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</si>
  <si>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</si>
  <si>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</si>
  <si>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</si>
  <si>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</si>
  <si>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</si>
  <si>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</si>
  <si>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</si>
  <si>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</si>
  <si>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</si>
  <si>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</si>
  <si>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</si>
  <si>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</si>
  <si>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</si>
  <si>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</si>
  <si>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</si>
  <si>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</si>
  <si>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</si>
  <si>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</si>
  <si>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</si>
  <si>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</si>
  <si>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</si>
  <si>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</si>
  <si>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</si>
  <si>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</si>
  <si>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</si>
  <si>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</si>
  <si>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</si>
  <si>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</si>
  <si>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</si>
  <si>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</si>
  <si>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</si>
  <si>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</si>
  <si>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</si>
  <si>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</si>
  <si>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</si>
  <si>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</si>
  <si>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</si>
  <si>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</si>
  <si>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</si>
  <si>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</si>
  <si>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</si>
  <si>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</si>
  <si>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</si>
  <si>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</si>
  <si>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</si>
  <si>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</si>
  <si>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</si>
  <si>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</si>
  <si>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</si>
  <si>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</si>
  <si>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</si>
  <si>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</si>
  <si>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</si>
  <si>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</si>
  <si>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</si>
  <si>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</si>
  <si>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</si>
  <si>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</si>
  <si>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</si>
  <si>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</si>
  <si>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</si>
  <si>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</si>
  <si>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</si>
  <si>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</si>
  <si>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</si>
  <si>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</si>
  <si>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</si>
  <si>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</si>
  <si>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</si>
  <si>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</si>
  <si>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</si>
  <si>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</si>
  <si>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</si>
  <si>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</si>
  <si>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</si>
  <si>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</si>
  <si>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</si>
  <si>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</si>
  <si>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</si>
  <si>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</si>
  <si>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</si>
  <si>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</si>
  <si>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</si>
  <si>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</si>
  <si>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</si>
  <si>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</si>
  <si>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</si>
  <si>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</si>
  <si>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</si>
  <si>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</si>
  <si>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</si>
  <si>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</si>
  <si>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</si>
  <si>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</si>
  <si>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</si>
  <si>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</si>
  <si>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</si>
  <si>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</si>
  <si>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</si>
  <si>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</si>
  <si>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</si>
  <si>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</si>
  <si>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</si>
  <si>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</si>
  <si>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</si>
  <si>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</si>
  <si>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</si>
  <si>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</si>
  <si>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</si>
  <si>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</si>
  <si>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</si>
  <si>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</si>
  <si>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</si>
  <si>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</si>
  <si>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</si>
  <si>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</si>
  <si>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</si>
  <si>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</si>
  <si>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</si>
  <si>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</si>
  <si>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</si>
  <si>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</si>
  <si>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</si>
  <si>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</si>
  <si>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</si>
  <si>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</si>
  <si>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</si>
  <si>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</si>
  <si>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</si>
  <si>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</si>
  <si>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</si>
  <si>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</si>
  <si>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</si>
  <si>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</si>
  <si>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</si>
  <si>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</si>
  <si>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</si>
  <si>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</si>
  <si>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</si>
  <si>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</si>
  <si>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</si>
  <si>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</si>
  <si>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</si>
  <si>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</si>
  <si>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</si>
  <si>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</si>
  <si>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</si>
  <si>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</si>
  <si>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</si>
  <si>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</si>
  <si>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</si>
  <si>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</si>
  <si>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</si>
  <si>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</si>
  <si>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</si>
  <si>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</si>
  <si>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</si>
  <si>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</si>
  <si>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</si>
  <si>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</si>
  <si>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</si>
  <si>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</si>
  <si>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</si>
  <si>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</si>
  <si>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</si>
  <si>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</si>
  <si>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</si>
  <si>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</si>
  <si>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</si>
  <si>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</si>
  <si>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</si>
  <si>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</si>
  <si>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</si>
  <si>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</si>
  <si>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</si>
  <si>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</si>
  <si>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</si>
  <si>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</si>
  <si>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</si>
  <si>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</si>
  <si>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</si>
  <si>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</si>
  <si>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</si>
  <si>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</si>
  <si>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</si>
  <si>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</si>
  <si>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</si>
  <si>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</si>
  <si>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</si>
  <si>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</si>
  <si>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</si>
  <si>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</si>
  <si>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</si>
  <si>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</si>
  <si>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</si>
  <si>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</si>
  <si>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</si>
  <si>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</si>
  <si>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</si>
  <si>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</si>
  <si>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</si>
  <si>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</si>
  <si>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</si>
  <si>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</si>
  <si>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</si>
  <si>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</si>
  <si>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</si>
  <si>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</si>
  <si>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</si>
  <si>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</si>
  <si>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</si>
  <si>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</si>
  <si>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</si>
  <si>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</si>
  <si>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</si>
  <si>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</si>
  <si>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</si>
  <si>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</si>
  <si>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</si>
  <si>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</si>
  <si>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</si>
  <si>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</si>
  <si>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</si>
  <si>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</si>
  <si>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</si>
  <si>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</si>
  <si>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</si>
  <si>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</si>
  <si>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</si>
  <si>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</si>
  <si>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</si>
  <si>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</si>
  <si>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</si>
  <si>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</si>
  <si>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</si>
  <si>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</si>
  <si>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</si>
  <si>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</si>
  <si>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</si>
  <si>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</si>
  <si>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</si>
  <si>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</si>
  <si>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</si>
  <si>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</si>
  <si>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</si>
  <si>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</si>
  <si>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</si>
  <si>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</si>
  <si>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</si>
  <si>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</si>
  <si>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</si>
  <si>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</si>
  <si>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</si>
  <si>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</si>
  <si>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</si>
  <si>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</si>
  <si>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</si>
  <si>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</si>
  <si>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</si>
  <si>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</si>
  <si>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</si>
  <si>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</si>
  <si>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</si>
  <si>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</si>
  <si>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</si>
  <si>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</si>
  <si>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</si>
  <si>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</si>
  <si>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</si>
  <si>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</si>
  <si>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</si>
  <si>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</si>
  <si>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</si>
  <si>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</si>
  <si>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</si>
  <si>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</si>
  <si>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</si>
  <si>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</si>
  <si>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</si>
  <si>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</si>
  <si>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</si>
  <si>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</si>
  <si>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</si>
  <si>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</si>
  <si>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</si>
  <si>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</si>
  <si>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</si>
  <si>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</si>
  <si>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</si>
  <si>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</si>
  <si>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</si>
  <si>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</si>
  <si>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</si>
  <si>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</si>
  <si>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</si>
  <si>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</si>
  <si>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</si>
  <si>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</si>
  <si>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</si>
  <si>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</si>
  <si>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</si>
  <si>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</si>
  <si>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</si>
  <si>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</si>
  <si>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</si>
  <si>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</si>
  <si>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</si>
  <si>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</si>
  <si>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</si>
  <si>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</si>
  <si>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</si>
  <si>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</si>
  <si>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</si>
  <si>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</si>
  <si>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</si>
  <si>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</si>
  <si>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</si>
  <si>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</si>
  <si>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</si>
  <si>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</si>
  <si>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</si>
  <si>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</si>
  <si>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</si>
  <si>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</si>
  <si>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</si>
  <si>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</si>
  <si>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</si>
  <si>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</si>
  <si>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</si>
  <si>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</si>
  <si>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</si>
  <si>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</si>
  <si>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</si>
  <si>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</si>
  <si>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</si>
  <si>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</si>
  <si>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</si>
  <si>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</si>
  <si>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</si>
  <si>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</si>
  <si>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</si>
  <si>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</si>
  <si>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</si>
  <si>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</si>
  <si>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</si>
  <si>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</si>
  <si>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</si>
  <si>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</si>
  <si>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</si>
  <si>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</si>
  <si>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</si>
  <si>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</si>
  <si>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</si>
  <si>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</si>
  <si>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</si>
  <si>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</si>
  <si>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</si>
  <si>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</si>
  <si>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</si>
  <si>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</si>
  <si>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</si>
  <si>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</si>
  <si>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</si>
  <si>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</si>
  <si>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</si>
  <si>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</si>
  <si>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</si>
  <si>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</si>
  <si>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</si>
  <si>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</si>
  <si>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</si>
  <si>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</si>
  <si>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</si>
  <si>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</si>
  <si>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</si>
  <si>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</si>
  <si>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</si>
  <si>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</si>
  <si>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</si>
  <si>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</si>
  <si>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</si>
  <si>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</si>
  <si>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</si>
  <si>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</si>
  <si>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</si>
  <si>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</si>
  <si>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</si>
  <si>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</si>
  <si>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</si>
  <si>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</si>
  <si>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</si>
  <si>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</si>
  <si>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</si>
  <si>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</si>
  <si>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</si>
  <si>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</si>
  <si>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</si>
  <si>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</si>
  <si>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</si>
  <si>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</si>
  <si>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</si>
  <si>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</si>
  <si>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</si>
  <si>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</si>
  <si>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</si>
  <si>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</si>
  <si>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</si>
  <si>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</si>
  <si>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</si>
  <si>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</si>
  <si>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</si>
  <si>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</si>
  <si>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</si>
  <si>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</si>
  <si>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</si>
  <si>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</si>
  <si>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</si>
  <si>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</si>
  <si>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</si>
  <si>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</si>
  <si>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</si>
  <si>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</si>
  <si>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</si>
  <si>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</si>
  <si>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</si>
  <si>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</si>
  <si>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</si>
  <si>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</si>
  <si>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</si>
  <si>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</si>
  <si>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</si>
  <si>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</si>
  <si>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</si>
  <si>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</si>
  <si>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</si>
  <si>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</si>
  <si>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</si>
  <si>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</si>
  <si>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</si>
  <si>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</si>
  <si>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</si>
  <si>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</si>
  <si>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</si>
  <si>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</si>
  <si>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</si>
  <si>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</si>
  <si>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</si>
  <si>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</si>
  <si>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</si>
  <si>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</si>
  <si>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</si>
  <si>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</si>
  <si>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</si>
  <si>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</si>
  <si>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</si>
  <si>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</si>
  <si>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</si>
  <si>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</si>
  <si>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</si>
  <si>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</si>
  <si>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</si>
  <si>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</si>
  <si>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</si>
  <si>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</si>
  <si>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</si>
  <si>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</si>
  <si>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</si>
  <si>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</si>
  <si>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</si>
  <si>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</si>
  <si>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</si>
  <si>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</si>
  <si>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</si>
  <si>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</si>
  <si>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</si>
  <si>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</si>
  <si>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</si>
  <si>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</si>
  <si>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</si>
  <si>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</si>
  <si>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</si>
  <si>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</si>
  <si>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</si>
  <si>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</si>
  <si>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</si>
  <si>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</si>
  <si>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</si>
  <si>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</si>
  <si>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</si>
  <si>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</si>
  <si>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</si>
  <si>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</si>
  <si>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</si>
  <si>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</si>
  <si>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</si>
  <si>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</si>
  <si>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</si>
  <si>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</si>
  <si>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</si>
  <si>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</si>
  <si>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</si>
  <si>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</si>
  <si>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</si>
  <si>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</si>
  <si>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</si>
  <si>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</si>
  <si>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</si>
  <si>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</si>
  <si>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</si>
  <si>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</si>
  <si>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</si>
  <si>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</si>
  <si>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</si>
  <si>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</si>
  <si>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</si>
  <si>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</si>
  <si>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</si>
  <si>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</si>
  <si>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</si>
  <si>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</si>
  <si>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</si>
  <si>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</si>
  <si>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</si>
  <si>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</si>
  <si>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</si>
  <si>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</si>
  <si>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</si>
  <si>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</si>
  <si>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</si>
  <si>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</si>
  <si>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</si>
  <si>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</si>
  <si>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</si>
  <si>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</si>
  <si>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</si>
  <si>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</si>
  <si>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</si>
  <si>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</si>
  <si>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</si>
  <si>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</si>
  <si>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</si>
  <si>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</si>
  <si>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</si>
  <si>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</si>
  <si>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</si>
  <si>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</si>
  <si>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</si>
  <si>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</si>
  <si>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</si>
  <si>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</si>
  <si>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</si>
  <si>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</si>
  <si>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</si>
  <si>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</si>
  <si>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</si>
  <si>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</si>
  <si>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</si>
  <si>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</si>
  <si>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</si>
  <si>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</si>
  <si>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</si>
  <si>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</si>
  <si>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</si>
  <si>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</si>
  <si>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</si>
  <si>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</si>
  <si>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</si>
  <si>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</si>
  <si>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</si>
  <si>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</si>
  <si>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</si>
  <si>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</si>
  <si>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</si>
  <si>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</si>
  <si>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</si>
  <si>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</si>
  <si>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</si>
  <si>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</si>
  <si>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</si>
  <si>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</si>
  <si>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</si>
  <si>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</si>
  <si>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</si>
  <si>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</si>
  <si>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</si>
  <si>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</si>
  <si>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</si>
  <si>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</si>
  <si>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</si>
  <si>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</si>
  <si>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</si>
  <si>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</si>
  <si>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</si>
  <si>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</si>
  <si>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</si>
  <si>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</si>
  <si>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</si>
  <si>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</si>
  <si>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</si>
  <si>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</si>
  <si>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</si>
  <si>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</si>
  <si>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</si>
  <si>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</si>
  <si>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</si>
  <si>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</si>
  <si>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</si>
  <si>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</si>
  <si>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</si>
  <si>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</si>
  <si>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</si>
  <si>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</si>
  <si>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</si>
  <si>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</si>
  <si>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</si>
  <si>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</si>
  <si>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</si>
  <si>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</si>
  <si>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</si>
  <si>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</si>
  <si>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</si>
  <si>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</si>
  <si>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</si>
  <si>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</si>
  <si>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</si>
  <si>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</si>
  <si>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</si>
  <si>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</si>
  <si>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</si>
  <si>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</si>
  <si>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</si>
  <si>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</si>
  <si>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</si>
  <si>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</si>
  <si>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</si>
  <si>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</si>
  <si>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</si>
  <si>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</si>
  <si>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</si>
  <si>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</si>
  <si>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</si>
  <si>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</si>
  <si>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</si>
  <si>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</si>
  <si>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</si>
  <si>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</si>
  <si>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</si>
  <si>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</si>
  <si>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</si>
  <si>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</si>
  <si>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</si>
  <si>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</si>
  <si>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</si>
  <si>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</si>
  <si>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</si>
  <si>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</si>
  <si>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</si>
  <si>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</si>
  <si>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</si>
  <si>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</si>
  <si>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</si>
  <si>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</si>
  <si>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</si>
  <si>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</si>
  <si>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</si>
  <si>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</si>
  <si>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</si>
  <si>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</si>
  <si>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</si>
  <si>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</si>
  <si>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</si>
  <si>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</si>
  <si>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</si>
  <si>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</si>
  <si>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</si>
  <si>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</si>
  <si>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</si>
  <si>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</si>
  <si>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</si>
  <si>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</si>
  <si>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</si>
  <si>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</si>
  <si>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</si>
  <si>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</si>
  <si>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</si>
  <si>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</si>
  <si>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</si>
  <si>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</si>
  <si>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</si>
  <si>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</si>
  <si>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</si>
  <si>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</si>
  <si>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</si>
  <si>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</si>
  <si>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</si>
  <si>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</si>
  <si>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</si>
  <si>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</si>
  <si>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</si>
  <si>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</si>
  <si>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</si>
  <si>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</si>
  <si>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</si>
  <si>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</si>
  <si>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</si>
  <si>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</si>
  <si>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</si>
  <si>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</si>
  <si>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</si>
  <si>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</si>
  <si>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</si>
  <si>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</si>
  <si>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</si>
  <si>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</si>
  <si>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</si>
  <si>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</si>
  <si>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</si>
  <si>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</si>
  <si>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</si>
  <si>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</si>
  <si>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</si>
  <si>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</si>
  <si>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</si>
  <si>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</si>
  <si>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</si>
  <si>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</si>
  <si>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</si>
  <si>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</si>
  <si>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</si>
  <si>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</si>
  <si>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</si>
  <si>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</si>
  <si>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</si>
  <si>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</si>
  <si>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</si>
  <si>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</si>
  <si>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</si>
  <si>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</si>
  <si>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</si>
  <si>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</si>
  <si>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</si>
  <si>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</si>
  <si>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</si>
  <si>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</si>
  <si>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</si>
  <si>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</si>
  <si>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</si>
  <si>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</si>
  <si>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</si>
  <si>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</si>
  <si>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</si>
  <si>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</si>
  <si>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</si>
  <si>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</si>
  <si>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</si>
  <si>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</si>
  <si>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</si>
  <si>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</si>
  <si>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</si>
  <si>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</si>
  <si>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</si>
  <si>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</si>
  <si>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</si>
  <si>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</si>
  <si>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</si>
  <si>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</si>
  <si>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</si>
  <si>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</si>
  <si>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</si>
  <si>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</si>
  <si>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</si>
  <si>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</si>
  <si>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</si>
  <si>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</si>
  <si>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</si>
  <si>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</si>
  <si>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</si>
  <si>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</si>
  <si>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</si>
  <si>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</si>
  <si>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</si>
  <si>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</si>
  <si>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</si>
  <si>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</si>
  <si>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</si>
  <si>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</si>
  <si>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</si>
  <si>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</si>
  <si>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</si>
  <si>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</si>
  <si>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</si>
  <si>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</si>
  <si>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</si>
  <si>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</si>
  <si>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</si>
  <si>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</si>
  <si>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</si>
  <si>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</si>
  <si>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</si>
  <si>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</si>
  <si>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</si>
  <si>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</si>
  <si>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</si>
  <si>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</si>
  <si>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</si>
  <si>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</si>
  <si>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</si>
  <si>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</si>
  <si>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</si>
  <si>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</si>
  <si>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</si>
  <si>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</si>
  <si>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</si>
  <si>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</si>
  <si>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</si>
  <si>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</si>
  <si>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</si>
  <si>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</si>
  <si>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</si>
  <si>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</si>
  <si>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</si>
  <si>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</si>
  <si>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</si>
  <si>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</si>
  <si>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</si>
  <si>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</si>
  <si>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</si>
  <si>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</si>
  <si>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</si>
  <si>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</si>
  <si>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</si>
  <si>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</si>
  <si>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</si>
  <si>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</si>
  <si>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</si>
  <si>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</si>
  <si>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</si>
  <si>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</si>
  <si>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</si>
  <si>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</si>
  <si>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</si>
  <si>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</si>
  <si>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</si>
  <si>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</si>
  <si>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</si>
  <si>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</si>
  <si>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</si>
  <si>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</si>
  <si>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</si>
  <si>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</si>
  <si>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</si>
  <si>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</si>
  <si>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</si>
  <si>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</si>
  <si>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</si>
  <si>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</si>
  <si>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</si>
  <si>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</si>
  <si>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</si>
  <si>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</si>
  <si>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</si>
  <si>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</si>
  <si>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</si>
  <si>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</si>
  <si>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</si>
  <si>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</si>
  <si>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</si>
  <si>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</si>
  <si>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</si>
  <si>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</si>
  <si>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</si>
  <si>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</si>
  <si>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</si>
  <si>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</si>
  <si>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</si>
  <si>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</si>
  <si>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</si>
  <si>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</si>
  <si>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</si>
  <si>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</si>
  <si>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</si>
  <si>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</si>
  <si>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</si>
  <si>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</si>
  <si>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</si>
  <si>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</si>
  <si>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</si>
  <si>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</si>
  <si>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</si>
  <si>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</si>
  <si>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</si>
  <si>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</si>
  <si>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</si>
  <si>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</si>
  <si>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</si>
  <si>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</si>
  <si>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</si>
  <si>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</si>
  <si>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</si>
  <si>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</si>
  <si>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</si>
  <si>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</si>
  <si>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</si>
  <si>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</si>
  <si>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</si>
  <si>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</si>
  <si>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</si>
  <si>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</si>
  <si>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</si>
  <si>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</si>
  <si>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</si>
  <si>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</si>
  <si>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</si>
  <si>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</si>
  <si>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</si>
  <si>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</si>
  <si>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</si>
  <si>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</si>
  <si>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</si>
  <si>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</si>
  <si>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</si>
  <si>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</si>
  <si>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</si>
  <si>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</si>
  <si>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</si>
  <si>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</si>
  <si>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</si>
  <si>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</si>
  <si>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</si>
  <si>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</si>
  <si>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</si>
  <si>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</si>
  <si>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</si>
  <si>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</si>
  <si>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</si>
  <si>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</si>
  <si>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</si>
  <si>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</si>
  <si>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</si>
  <si>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</si>
  <si>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</si>
  <si>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</si>
  <si>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</si>
  <si>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</si>
  <si>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</si>
  <si>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</si>
  <si>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</si>
  <si>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</si>
  <si>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</si>
  <si>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</si>
  <si>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</si>
  <si>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</si>
  <si>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</si>
  <si>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</si>
  <si>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</si>
  <si>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</si>
  <si>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</si>
  <si>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</si>
  <si>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</si>
  <si>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</si>
  <si>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</si>
  <si>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</si>
  <si>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</si>
  <si>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</si>
  <si>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</si>
  <si>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</si>
  <si>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</si>
  <si>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</si>
  <si>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</si>
  <si>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</si>
  <si>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</si>
  <si>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</si>
  <si>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</si>
  <si>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</si>
  <si>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</si>
  <si>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</si>
  <si>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</si>
  <si>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</si>
  <si>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</si>
  <si>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</si>
  <si>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</si>
  <si>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</si>
  <si>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</si>
  <si>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</si>
  <si>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</si>
  <si>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</si>
  <si>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</si>
  <si>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</si>
  <si>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</si>
  <si>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</si>
  <si>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</si>
  <si>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</si>
  <si>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</si>
  <si>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</si>
  <si>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</si>
  <si>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</si>
  <si>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</si>
  <si>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</si>
  <si>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</si>
  <si>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</si>
  <si>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</si>
  <si>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</si>
  <si>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</si>
  <si>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</si>
  <si>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</si>
  <si>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</si>
  <si>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</si>
  <si>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</si>
  <si>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</si>
  <si>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</si>
  <si>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</si>
  <si>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</si>
  <si>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</si>
  <si>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</si>
  <si>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</si>
  <si>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</si>
  <si>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</si>
  <si>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</si>
  <si>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</si>
  <si>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</si>
  <si>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</si>
  <si>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</si>
  <si>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</si>
  <si>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</si>
  <si>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</si>
  <si>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</si>
  <si>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</si>
  <si>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</si>
  <si>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</si>
  <si>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</si>
  <si>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</si>
  <si>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</si>
  <si>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</si>
  <si>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</si>
  <si>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</si>
  <si>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</si>
  <si>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</si>
  <si>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</si>
  <si>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</si>
  <si>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</si>
  <si>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</si>
  <si>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</si>
  <si>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</si>
  <si>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</si>
  <si>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</si>
  <si>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</si>
  <si>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</si>
  <si>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</si>
  <si>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</si>
  <si>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</si>
  <si>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</si>
  <si>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</si>
  <si>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</si>
  <si>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</si>
  <si>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</si>
  <si>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</si>
  <si>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</si>
  <si>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</si>
  <si>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</si>
  <si>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</si>
  <si>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</si>
  <si>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</si>
  <si>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</si>
  <si>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</si>
  <si>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</si>
  <si>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</si>
  <si>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</si>
  <si>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</si>
  <si>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</si>
  <si>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</si>
  <si>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</si>
  <si>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</si>
  <si>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</si>
  <si>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</si>
  <si>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</si>
  <si>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</si>
  <si>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</si>
  <si>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</si>
  <si>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</si>
  <si>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</si>
  <si>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</si>
  <si>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</si>
  <si>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</si>
  <si>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</si>
  <si>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</si>
  <si>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</si>
  <si>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</si>
  <si>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</si>
  <si>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</si>
  <si>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</si>
  <si>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</si>
  <si>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</si>
  <si>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</si>
  <si>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</si>
  <si>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</si>
  <si>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</si>
  <si>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</si>
  <si>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</si>
  <si>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</si>
  <si>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</si>
  <si>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</si>
  <si>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</si>
  <si>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</si>
  <si>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</si>
  <si>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</si>
  <si>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</si>
  <si>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</si>
  <si>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</si>
  <si>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</si>
  <si>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</si>
  <si>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</si>
  <si>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</si>
  <si>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</si>
  <si>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</si>
  <si>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</si>
  <si>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</si>
  <si>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</si>
  <si>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</si>
  <si>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</si>
  <si>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</si>
  <si>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</si>
  <si>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</si>
  <si>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</si>
  <si>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</si>
  <si>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</si>
  <si>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</si>
  <si>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</si>
  <si>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</si>
  <si>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</si>
  <si>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</si>
  <si>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</si>
  <si>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</si>
  <si>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</si>
  <si>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</si>
  <si>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</si>
  <si>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</si>
  <si>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</si>
  <si>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</si>
  <si>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</si>
  <si>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</si>
  <si>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</si>
  <si>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</si>
  <si>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</si>
  <si>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</si>
  <si>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</si>
  <si>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</si>
  <si>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</si>
  <si>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</si>
  <si>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</si>
  <si>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</si>
  <si>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</si>
  <si>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</si>
  <si>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</si>
  <si>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</si>
  <si>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</si>
  <si>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</si>
  <si>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</si>
  <si>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</si>
  <si>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</si>
  <si>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</si>
  <si>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</si>
  <si>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</si>
  <si>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</si>
  <si>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</si>
  <si>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</si>
  <si>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</si>
  <si>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</si>
  <si>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</si>
  <si>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</si>
  <si>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</si>
  <si>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</si>
  <si>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</si>
  <si>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</si>
  <si>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</si>
  <si>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</si>
  <si>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</si>
  <si>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</si>
  <si>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</si>
  <si>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</si>
  <si>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</si>
  <si>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</si>
  <si>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</si>
  <si>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</si>
  <si>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</si>
  <si>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</si>
  <si>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</si>
  <si>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</si>
  <si>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</si>
  <si>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</si>
  <si>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</si>
  <si>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</si>
  <si>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</si>
  <si>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</si>
  <si>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</si>
  <si>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</si>
  <si>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</si>
  <si>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</si>
  <si>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</si>
  <si>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</si>
  <si>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</si>
  <si>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</si>
  <si>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</si>
  <si>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</si>
  <si>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</si>
  <si>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</si>
  <si>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</si>
  <si>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</si>
  <si>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</si>
  <si>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</si>
  <si>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</si>
  <si>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</si>
  <si>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</si>
  <si>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</si>
  <si>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</si>
  <si>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</si>
  <si>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</si>
  <si>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</si>
  <si>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</si>
  <si>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</si>
  <si>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</si>
  <si>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</si>
  <si>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</si>
  <si>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</si>
  <si>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</si>
  <si>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</si>
  <si>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</si>
  <si>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</si>
  <si>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</si>
  <si>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</si>
  <si>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</si>
  <si>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</si>
  <si>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</si>
  <si>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</si>
  <si>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</si>
  <si>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</si>
  <si>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</si>
  <si>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</si>
  <si>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</si>
  <si>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</si>
  <si>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</si>
  <si>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</si>
  <si>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</si>
  <si>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</si>
  <si>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</si>
  <si>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</si>
  <si>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</si>
  <si>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</si>
  <si>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</si>
  <si>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</si>
  <si>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</si>
  <si>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</si>
  <si>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</si>
  <si>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</si>
  <si>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</si>
  <si>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</si>
  <si>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</si>
  <si>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</si>
  <si>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</si>
  <si>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</si>
  <si>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</si>
  <si>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</si>
  <si>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</si>
  <si>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</si>
  <si>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</si>
  <si>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</si>
  <si>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</si>
  <si>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</si>
  <si>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</si>
  <si>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</si>
  <si>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</si>
  <si>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</si>
  <si>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</si>
  <si>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</si>
  <si>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</si>
  <si>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</si>
  <si>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</si>
  <si>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</si>
  <si>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</si>
  <si>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</si>
  <si>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</si>
  <si>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</si>
  <si>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</si>
  <si>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</si>
  <si>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</si>
  <si>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</si>
  <si>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</si>
  <si>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</si>
  <si>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</si>
  <si>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</si>
  <si>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</si>
  <si>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</si>
  <si>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</si>
  <si>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</si>
  <si>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</si>
  <si>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</si>
  <si>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</si>
  <si>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</si>
  <si>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</si>
  <si>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</si>
  <si>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</si>
  <si>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</si>
  <si>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</si>
  <si>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</si>
  <si>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</si>
  <si>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</si>
  <si>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</si>
  <si>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</si>
  <si>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</si>
  <si>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</si>
  <si>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</si>
  <si>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</si>
  <si>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</si>
  <si>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</si>
  <si>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</si>
  <si>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</si>
  <si>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</si>
  <si>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</si>
  <si>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</si>
  <si>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</si>
  <si>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</si>
  <si>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</si>
  <si>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</si>
  <si>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</si>
  <si>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</si>
  <si>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</si>
  <si>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</si>
  <si>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</si>
  <si>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</si>
  <si>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</si>
  <si>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</si>
  <si>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</si>
  <si>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</si>
  <si>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</si>
  <si>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</si>
  <si>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</si>
  <si>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</si>
  <si>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</si>
  <si>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</si>
  <si>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</si>
  <si>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</si>
  <si>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</si>
  <si>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</si>
  <si>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</si>
  <si>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</si>
  <si>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</si>
  <si>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</si>
  <si>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</si>
  <si>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</si>
  <si>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</si>
  <si>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</si>
  <si>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</si>
  <si>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</si>
  <si>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</si>
  <si>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</si>
  <si>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</si>
  <si>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</si>
  <si>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</si>
  <si>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</si>
  <si>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</si>
  <si>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</si>
  <si>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</si>
  <si>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</si>
  <si>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</si>
  <si>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</si>
  <si>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</si>
  <si>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</si>
  <si>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</si>
  <si>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</si>
  <si>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</si>
  <si>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</si>
  <si>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</si>
  <si>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</si>
  <si>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</si>
  <si>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</si>
  <si>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</si>
  <si>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</si>
  <si>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</si>
  <si>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</si>
  <si>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</si>
  <si>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</si>
  <si>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</si>
  <si>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</si>
  <si>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</si>
  <si>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</si>
  <si>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</si>
  <si>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</si>
  <si>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</si>
  <si>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</si>
  <si>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</si>
  <si>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</si>
  <si>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</si>
  <si>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</si>
  <si>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</si>
  <si>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</si>
  <si>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</si>
  <si>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</si>
  <si>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</si>
  <si>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</si>
  <si>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</si>
  <si>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</si>
  <si>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</si>
  <si>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</si>
  <si>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</si>
  <si>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</si>
  <si>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</si>
  <si>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</si>
  <si>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</si>
  <si>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</si>
  <si>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</si>
  <si>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</si>
  <si>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</si>
  <si>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</si>
  <si>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</si>
  <si>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</si>
  <si>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</si>
  <si>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</si>
  <si>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</si>
  <si>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</si>
  <si>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</si>
  <si>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</si>
  <si>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</si>
  <si>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</si>
  <si>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</si>
  <si>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</si>
  <si>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</si>
  <si>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</si>
  <si>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</si>
  <si>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</si>
  <si>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</si>
  <si>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</si>
  <si>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</si>
  <si>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</si>
  <si>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</si>
  <si>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</si>
  <si>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</si>
  <si>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</si>
  <si>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</si>
  <si>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</si>
  <si>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</si>
  <si>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</si>
  <si>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</si>
  <si>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</si>
  <si>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</si>
  <si>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</si>
  <si>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</si>
  <si>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</si>
  <si>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</si>
  <si>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</si>
  <si>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</si>
  <si>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</si>
  <si>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</si>
  <si>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</si>
  <si>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</si>
  <si>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</si>
  <si>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</si>
  <si>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</si>
  <si>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</si>
  <si>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</si>
  <si>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</si>
  <si>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</si>
  <si>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</si>
  <si>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</si>
  <si>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</si>
  <si>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</si>
  <si>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</si>
  <si>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</si>
  <si>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</si>
  <si>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</si>
  <si>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</si>
  <si>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</si>
  <si>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</si>
  <si>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</si>
  <si>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</si>
  <si>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</si>
  <si>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</si>
  <si>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</si>
  <si>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</si>
  <si>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</si>
  <si>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</si>
  <si>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</si>
  <si>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</si>
  <si>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</si>
  <si>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</si>
  <si>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</si>
  <si>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</si>
  <si>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</si>
  <si>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</si>
  <si>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</si>
  <si>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</si>
  <si>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</si>
  <si>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</si>
  <si>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</si>
  <si>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</si>
  <si>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</si>
  <si>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</si>
  <si>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</si>
  <si>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</si>
  <si>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</si>
  <si>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</si>
  <si>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</si>
  <si>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</si>
  <si>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</si>
  <si>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</si>
  <si>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</si>
  <si>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</si>
  <si>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</si>
  <si>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</si>
  <si>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</si>
  <si>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</si>
  <si>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</si>
  <si>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</si>
  <si>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</si>
  <si>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</si>
  <si>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</si>
  <si>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</si>
  <si>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</si>
  <si>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</si>
  <si>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</si>
  <si>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</si>
  <si>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</si>
  <si>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</si>
  <si>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</si>
  <si>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</si>
  <si>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</si>
  <si>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</si>
  <si>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</si>
  <si>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</si>
  <si>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</si>
  <si>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</si>
  <si>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</si>
  <si>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</si>
  <si>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</si>
  <si>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</si>
  <si>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</si>
  <si>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</si>
  <si>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</si>
  <si>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</si>
  <si>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</si>
  <si>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</si>
  <si>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</si>
  <si>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</si>
  <si>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</si>
  <si>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</si>
  <si>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</si>
  <si>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</si>
  <si>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</si>
  <si>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</si>
  <si>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</si>
  <si>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</si>
  <si>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</si>
  <si>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</si>
  <si>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</si>
  <si>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</si>
  <si>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</si>
  <si>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</si>
  <si>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</si>
  <si>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</si>
  <si>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</si>
  <si>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</si>
  <si>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</si>
  <si>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</si>
  <si>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</si>
  <si>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</si>
  <si>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</si>
  <si>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</si>
  <si>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</si>
  <si>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</si>
  <si>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</si>
  <si>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</si>
  <si>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</si>
  <si>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</si>
  <si>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</si>
  <si>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</si>
  <si>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</si>
  <si>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</si>
  <si>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</si>
  <si>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</si>
  <si>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</si>
  <si>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</si>
  <si>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</si>
  <si>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</si>
  <si>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</si>
  <si>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</si>
  <si>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</si>
  <si>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</si>
  <si>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</si>
  <si>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</si>
  <si>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</si>
  <si>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</si>
  <si>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</si>
  <si>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</si>
  <si>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</si>
  <si>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</si>
  <si>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</si>
  <si>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</si>
  <si>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</si>
  <si>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</si>
  <si>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</si>
  <si>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</si>
  <si>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</si>
  <si>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</si>
  <si>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</si>
  <si>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</si>
  <si>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</si>
  <si>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</si>
  <si>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</si>
  <si>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</si>
  <si>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</si>
  <si>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</si>
  <si>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</si>
  <si>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</si>
  <si>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</si>
  <si>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</si>
  <si>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</si>
  <si>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</si>
  <si>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</si>
  <si>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</si>
  <si>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</si>
  <si>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</si>
  <si>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</si>
  <si>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</si>
  <si>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</si>
  <si>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</si>
  <si>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</si>
  <si>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</si>
  <si>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</si>
  <si>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</si>
  <si>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</si>
  <si>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</si>
  <si>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</si>
  <si>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</si>
  <si>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</si>
  <si>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</si>
  <si>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</si>
  <si>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</si>
  <si>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</si>
  <si>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</si>
  <si>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</si>
  <si>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</si>
  <si>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</si>
  <si>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</si>
  <si>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</si>
  <si>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</si>
  <si>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</si>
  <si>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</si>
  <si>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</si>
  <si>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</si>
  <si>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</si>
  <si>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</si>
  <si>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</si>
  <si>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</si>
  <si>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</si>
  <si>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</si>
  <si>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</si>
  <si>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</si>
  <si>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</si>
  <si>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</si>
  <si>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</si>
  <si>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</si>
  <si>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</si>
  <si>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</si>
  <si>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</si>
  <si>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</si>
  <si>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</si>
  <si>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</si>
  <si>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</si>
  <si>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</si>
  <si>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</si>
  <si>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</si>
  <si>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</si>
  <si>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</si>
  <si>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</si>
  <si>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</si>
  <si>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</si>
  <si>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</si>
  <si>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</si>
  <si>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</si>
  <si>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</si>
  <si>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</si>
  <si>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</si>
  <si>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</si>
  <si>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</si>
  <si>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</si>
  <si>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</si>
  <si>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</si>
  <si>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</si>
  <si>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</si>
  <si>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</si>
  <si>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</si>
  <si>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</si>
  <si>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</si>
  <si>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</si>
  <si>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</si>
  <si>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</si>
  <si>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</si>
  <si>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</si>
  <si>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</si>
  <si>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</si>
  <si>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</si>
  <si>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</si>
  <si>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</si>
  <si>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</si>
  <si>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</si>
  <si>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</si>
  <si>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</si>
  <si>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</si>
  <si>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</si>
  <si>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</si>
  <si>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</si>
  <si>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</si>
  <si>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</si>
  <si>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</si>
  <si>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</si>
  <si>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</si>
  <si>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</si>
  <si>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</si>
  <si>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</si>
  <si>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</si>
  <si>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</si>
  <si>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</si>
  <si>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</si>
  <si>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</si>
  <si>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</si>
  <si>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**Description:** This policy causes grid-scale electricity storage from chemical batteries to increase above the amount predicted in the BAU Scenario. // **Guidance for setting values:** Nevada has a target to build 1,000 MWs of storage by 2030 which is included in the BAU case. Potential additional grid battery storage is set at 1,021 MWs by 2050.</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</si>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</sst>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1347</v>
      </c>
    </row>
    <row r="11" spans="1:2">
      <c r="A11" s="19"/>
    </row>
    <row r="12" spans="1:2">
      <c r="A12" s="6" t="s">
        <v>115</v>
      </c>
    </row>
    <row r="13" spans="1:2">
      <c r="A13" s="6" t="s">
        <v>116</v>
      </c>
    </row>
    <row r="14" spans="1:2">
      <c r="A14" s="6" t="s">
        <v>117</v>
      </c>
    </row>
    <row r="16" spans="1:2">
      <c r="A16" s="20" t="s">
        <v>1465</v>
      </c>
      <c r="B16" s="144"/>
    </row>
    <row r="17" spans="1:2">
      <c r="A17" s="147" t="s">
        <v>1446</v>
      </c>
      <c r="B17" s="85">
        <f>MAX(PolicyLevers!H:H)</f>
        <v>859</v>
      </c>
    </row>
    <row r="18" spans="1:2">
      <c r="A18" s="148" t="s">
        <v>1464</v>
      </c>
      <c r="B18" s="85" t="str">
        <f t="array" ref="B18">IF(MIN(IF(COUNTIF(PolicyLevers!$H$2:$H$1611,PolicyLevers!$H$2:$H$1611)&gt;1,PolicyLevers!$H$2:$H$1611, ""))=0,"No duplicate ID numbers",MIN(IF(COUNTIF(PolicyLevers!$H$2:$H$1611,PolicyLevers!$H$2:$H$1611)&gt;1,PolicyLevers!$H$2:$H$1611, "")))</f>
        <v>No duplicate ID numbers</v>
      </c>
    </row>
    <row r="19" spans="1:2" ht="30">
      <c r="A19" s="51" t="s">
        <v>1691</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1457</v>
      </c>
      <c r="B21" s="144"/>
    </row>
    <row r="22" spans="1:2">
      <c r="A22" s="6" t="s">
        <v>1458</v>
      </c>
    </row>
    <row r="23" spans="1:2">
      <c r="A23" s="6" t="s">
        <v>1442</v>
      </c>
    </row>
    <row r="24" spans="1:2">
      <c r="A24" s="6" t="s">
        <v>1443</v>
      </c>
    </row>
    <row r="25" spans="1:2">
      <c r="A25" s="6" t="s">
        <v>1444</v>
      </c>
    </row>
    <row r="26" spans="1:2">
      <c r="A26" s="6" t="s">
        <v>1445</v>
      </c>
    </row>
    <row r="28" spans="1:2">
      <c r="A28" s="6" t="s">
        <v>1459</v>
      </c>
    </row>
    <row r="29" spans="1:2">
      <c r="A29" s="6" t="s">
        <v>1440</v>
      </c>
    </row>
    <row r="30" spans="1:2">
      <c r="A30" s="6" t="s">
        <v>1441</v>
      </c>
    </row>
    <row r="32" spans="1:2">
      <c r="A32" s="6" t="s">
        <v>1460</v>
      </c>
    </row>
    <row r="33" spans="1:2">
      <c r="A33" s="6" t="s">
        <v>1447</v>
      </c>
    </row>
    <row r="34" spans="1:2">
      <c r="A34" s="6" t="s">
        <v>1448</v>
      </c>
    </row>
    <row r="36" spans="1:2">
      <c r="A36" s="6" t="s">
        <v>1461</v>
      </c>
    </row>
    <row r="37" spans="1:2">
      <c r="A37" s="6" t="s">
        <v>1449</v>
      </c>
    </row>
    <row r="38" spans="1:2">
      <c r="A38" s="6" t="s">
        <v>1450</v>
      </c>
    </row>
    <row r="40" spans="1:2">
      <c r="A40" s="20" t="s">
        <v>1451</v>
      </c>
      <c r="B40" s="144"/>
    </row>
    <row r="41" spans="1:2">
      <c r="A41" s="6" t="s">
        <v>1452</v>
      </c>
    </row>
    <row r="42" spans="1:2">
      <c r="A42" s="6" t="s">
        <v>1453</v>
      </c>
    </row>
    <row r="44" spans="1:2">
      <c r="A44" s="6" t="s">
        <v>1454</v>
      </c>
    </row>
    <row r="45" spans="1:2">
      <c r="A45" s="6" t="s">
        <v>1462</v>
      </c>
    </row>
    <row r="46" spans="1:2">
      <c r="A46" s="6" t="s">
        <v>1455</v>
      </c>
    </row>
    <row r="47" spans="1:2">
      <c r="A47" s="6" t="s">
        <v>1456</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opLeftCell="N1" zoomScale="90" zoomScaleNormal="90" workbookViewId="0">
      <pane ySplit="1" topLeftCell="A169" activePane="bottomLeft" state="frozen"/>
      <selection pane="bottomLeft" activeCell="Q183" sqref="Q183"/>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574</v>
      </c>
      <c r="L1" s="23" t="s">
        <v>73</v>
      </c>
      <c r="M1" s="23" t="s">
        <v>74</v>
      </c>
      <c r="N1" s="23" t="s">
        <v>86</v>
      </c>
      <c r="O1" s="23" t="s">
        <v>31</v>
      </c>
      <c r="P1" s="157" t="s">
        <v>2</v>
      </c>
      <c r="Q1" s="23" t="s">
        <v>493</v>
      </c>
      <c r="R1" s="121" t="s">
        <v>211</v>
      </c>
      <c r="S1" s="21" t="s">
        <v>163</v>
      </c>
      <c r="T1" s="21" t="s">
        <v>164</v>
      </c>
    </row>
    <row r="2" spans="1:20" s="2" customFormat="1" ht="75">
      <c r="A2" s="64" t="s">
        <v>4</v>
      </c>
      <c r="B2" s="64" t="s">
        <v>802</v>
      </c>
      <c r="C2" s="64" t="s">
        <v>797</v>
      </c>
      <c r="D2" s="2" t="s">
        <v>40</v>
      </c>
      <c r="E2" s="2" t="s">
        <v>543</v>
      </c>
      <c r="F2" s="2" t="s">
        <v>40</v>
      </c>
      <c r="G2" s="2" t="s">
        <v>854</v>
      </c>
      <c r="H2" s="66">
        <v>300</v>
      </c>
      <c r="I2" s="25" t="s">
        <v>46</v>
      </c>
      <c r="J2" s="2" t="s">
        <v>796</v>
      </c>
      <c r="K2" s="2" t="s">
        <v>798</v>
      </c>
      <c r="L2" s="67">
        <v>0</v>
      </c>
      <c r="M2" s="67">
        <v>1</v>
      </c>
      <c r="N2" s="67">
        <v>0.02</v>
      </c>
      <c r="O2" s="2" t="s">
        <v>799</v>
      </c>
      <c r="P2" s="158" t="s">
        <v>855</v>
      </c>
      <c r="Q2" s="44" t="s">
        <v>801</v>
      </c>
      <c r="R2" s="122" t="s">
        <v>800</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537</v>
      </c>
      <c r="F3" s="2" t="s">
        <v>40</v>
      </c>
      <c r="G3" s="2" t="s">
        <v>537</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856</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544</v>
      </c>
      <c r="F4" s="2" t="s">
        <v>40</v>
      </c>
      <c r="G4" s="2" t="s">
        <v>544</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857</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545</v>
      </c>
      <c r="F5" s="2" t="s">
        <v>40</v>
      </c>
      <c r="G5" s="2" t="s">
        <v>545</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858</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546</v>
      </c>
      <c r="F6" s="2" t="s">
        <v>40</v>
      </c>
      <c r="G6" s="2" t="s">
        <v>712</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859</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547</v>
      </c>
      <c r="F7" s="2" t="s">
        <v>40</v>
      </c>
      <c r="G7" s="2" t="s">
        <v>547</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860</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548</v>
      </c>
      <c r="F8" s="2" t="s">
        <v>40</v>
      </c>
      <c r="G8" s="2" t="s">
        <v>548</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861</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549</v>
      </c>
      <c r="F9" s="2" t="s">
        <v>40</v>
      </c>
      <c r="G9" s="2" t="s">
        <v>549</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862</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550</v>
      </c>
      <c r="F10" s="2" t="s">
        <v>40</v>
      </c>
      <c r="G10" s="2" t="s">
        <v>550</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551</v>
      </c>
      <c r="F11" s="2" t="s">
        <v>40</v>
      </c>
      <c r="G11" s="2" t="s">
        <v>551</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543</v>
      </c>
      <c r="F12" s="63" t="s">
        <v>41</v>
      </c>
      <c r="G12" s="2" t="s">
        <v>854</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863</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537</v>
      </c>
      <c r="F13" s="63" t="s">
        <v>41</v>
      </c>
      <c r="G13" s="2" t="s">
        <v>537</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864</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544</v>
      </c>
      <c r="F14" s="63" t="s">
        <v>41</v>
      </c>
      <c r="G14" s="2" t="s">
        <v>544</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865</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545</v>
      </c>
      <c r="F15" s="63" t="s">
        <v>41</v>
      </c>
      <c r="G15" s="2" t="s">
        <v>545</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866</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546</v>
      </c>
      <c r="F16" s="63" t="s">
        <v>41</v>
      </c>
      <c r="G16" s="2" t="s">
        <v>712</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867</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547</v>
      </c>
      <c r="F17" s="63" t="s">
        <v>41</v>
      </c>
      <c r="G17" s="2" t="s">
        <v>547</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868</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548</v>
      </c>
      <c r="F18" s="63" t="s">
        <v>41</v>
      </c>
      <c r="G18" s="2" t="s">
        <v>548</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869</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549</v>
      </c>
      <c r="F19" s="63" t="s">
        <v>41</v>
      </c>
      <c r="G19" s="2" t="s">
        <v>549</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870</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550</v>
      </c>
      <c r="F20" s="63" t="s">
        <v>41</v>
      </c>
      <c r="G20" s="2" t="s">
        <v>550</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551</v>
      </c>
      <c r="F21" s="63" t="s">
        <v>41</v>
      </c>
      <c r="G21" s="2" t="s">
        <v>551</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543</v>
      </c>
      <c r="F22" s="2" t="s">
        <v>42</v>
      </c>
      <c r="G22" s="2" t="s">
        <v>854</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871</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537</v>
      </c>
      <c r="F23" s="2" t="s">
        <v>42</v>
      </c>
      <c r="G23" s="2" t="s">
        <v>537</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544</v>
      </c>
      <c r="F24" s="2" t="s">
        <v>42</v>
      </c>
      <c r="G24" s="2" t="s">
        <v>544</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872</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545</v>
      </c>
      <c r="F25" s="2" t="s">
        <v>42</v>
      </c>
      <c r="G25" s="2" t="s">
        <v>545</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546</v>
      </c>
      <c r="F26" s="2" t="s">
        <v>42</v>
      </c>
      <c r="G26" s="2" t="s">
        <v>712</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547</v>
      </c>
      <c r="F27" s="2" t="s">
        <v>42</v>
      </c>
      <c r="G27" s="2" t="s">
        <v>547</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548</v>
      </c>
      <c r="F28" s="2" t="s">
        <v>42</v>
      </c>
      <c r="G28" s="2" t="s">
        <v>548</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549</v>
      </c>
      <c r="F29" s="2" t="s">
        <v>42</v>
      </c>
      <c r="G29" s="2" t="s">
        <v>549</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550</v>
      </c>
      <c r="F30" s="2" t="s">
        <v>42</v>
      </c>
      <c r="G30" s="2" t="s">
        <v>550</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551</v>
      </c>
      <c r="F31" s="2" t="s">
        <v>42</v>
      </c>
      <c r="G31" s="2" t="s">
        <v>551</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543</v>
      </c>
      <c r="F32" s="2" t="s">
        <v>43</v>
      </c>
      <c r="G32" s="2" t="s">
        <v>854</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873</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537</v>
      </c>
      <c r="F33" s="2" t="s">
        <v>43</v>
      </c>
      <c r="G33" s="2" t="s">
        <v>537</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874</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544</v>
      </c>
      <c r="F34" s="2" t="s">
        <v>43</v>
      </c>
      <c r="G34" s="2" t="s">
        <v>544</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875</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545</v>
      </c>
      <c r="F35" s="2" t="s">
        <v>43</v>
      </c>
      <c r="G35" s="2" t="s">
        <v>545</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876</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546</v>
      </c>
      <c r="F36" s="2" t="s">
        <v>43</v>
      </c>
      <c r="G36" s="2" t="s">
        <v>712</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877</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547</v>
      </c>
      <c r="F37" s="2" t="s">
        <v>43</v>
      </c>
      <c r="G37" s="2" t="s">
        <v>547</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548</v>
      </c>
      <c r="F38" s="2" t="s">
        <v>43</v>
      </c>
      <c r="G38" s="2" t="s">
        <v>548</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878</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549</v>
      </c>
      <c r="F39" s="2" t="s">
        <v>43</v>
      </c>
      <c r="G39" s="2" t="s">
        <v>549</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879</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550</v>
      </c>
      <c r="F40" s="2" t="s">
        <v>43</v>
      </c>
      <c r="G40" s="2" t="s">
        <v>550</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551</v>
      </c>
      <c r="F41" s="2" t="s">
        <v>43</v>
      </c>
      <c r="G41" s="2" t="s">
        <v>551</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543</v>
      </c>
      <c r="F42" s="2" t="s">
        <v>44</v>
      </c>
      <c r="G42" s="2" t="s">
        <v>854</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880</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537</v>
      </c>
      <c r="F43" s="2" t="s">
        <v>44</v>
      </c>
      <c r="G43" s="2" t="s">
        <v>537</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881</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544</v>
      </c>
      <c r="F44" s="2" t="s">
        <v>44</v>
      </c>
      <c r="G44" s="2" t="s">
        <v>544</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882</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545</v>
      </c>
      <c r="F45" s="2" t="s">
        <v>44</v>
      </c>
      <c r="G45" s="2" t="s">
        <v>545</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883</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546</v>
      </c>
      <c r="F46" s="2" t="s">
        <v>44</v>
      </c>
      <c r="G46" s="2" t="s">
        <v>712</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884</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547</v>
      </c>
      <c r="F47" s="2" t="s">
        <v>44</v>
      </c>
      <c r="G47" s="2" t="s">
        <v>547</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548</v>
      </c>
      <c r="F48" s="2" t="s">
        <v>44</v>
      </c>
      <c r="G48" s="2" t="s">
        <v>548</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885</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549</v>
      </c>
      <c r="F49" s="2" t="s">
        <v>44</v>
      </c>
      <c r="G49" s="2" t="s">
        <v>549</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886</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550</v>
      </c>
      <c r="F50" s="2" t="s">
        <v>44</v>
      </c>
      <c r="G50" s="2" t="s">
        <v>550</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551</v>
      </c>
      <c r="F51" s="2" t="s">
        <v>44</v>
      </c>
      <c r="G51" s="2" t="s">
        <v>551</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543</v>
      </c>
      <c r="F52" s="2" t="s">
        <v>120</v>
      </c>
      <c r="G52" s="2" t="s">
        <v>854</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887</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537</v>
      </c>
      <c r="F53" s="2" t="s">
        <v>120</v>
      </c>
      <c r="G53" s="2" t="s">
        <v>537</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888</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544</v>
      </c>
      <c r="F54" s="2" t="s">
        <v>120</v>
      </c>
      <c r="G54" s="2" t="s">
        <v>544</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889</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545</v>
      </c>
      <c r="F55" s="2" t="s">
        <v>120</v>
      </c>
      <c r="G55" s="2" t="s">
        <v>545</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890</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546</v>
      </c>
      <c r="F56" s="2" t="s">
        <v>120</v>
      </c>
      <c r="G56" s="2" t="s">
        <v>712</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891</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547</v>
      </c>
      <c r="F57" s="2" t="s">
        <v>120</v>
      </c>
      <c r="G57" s="2" t="s">
        <v>547</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892</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548</v>
      </c>
      <c r="F58" s="2" t="s">
        <v>120</v>
      </c>
      <c r="G58" s="2" t="s">
        <v>548</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893</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549</v>
      </c>
      <c r="F59" s="2" t="s">
        <v>120</v>
      </c>
      <c r="G59" s="2" t="s">
        <v>549</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894</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550</v>
      </c>
      <c r="F60" s="2" t="s">
        <v>120</v>
      </c>
      <c r="G60" s="2" t="s">
        <v>550</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551</v>
      </c>
      <c r="F61" s="2" t="s">
        <v>120</v>
      </c>
      <c r="G61" s="2" t="s">
        <v>551</v>
      </c>
      <c r="H61" s="66">
        <v>359</v>
      </c>
      <c r="I61" s="7" t="s">
        <v>47</v>
      </c>
      <c r="J61" s="4"/>
      <c r="K61" s="4"/>
      <c r="L61" s="68"/>
      <c r="M61" s="68"/>
      <c r="N61" s="68"/>
      <c r="O61" s="4"/>
      <c r="P61" s="158"/>
      <c r="Q61" s="4"/>
      <c r="R61" s="123"/>
      <c r="S61" s="74"/>
    </row>
    <row r="62" spans="1:20" s="2" customFormat="1" ht="150">
      <c r="A62" s="63" t="s">
        <v>4</v>
      </c>
      <c r="B62" s="64" t="s">
        <v>948</v>
      </c>
      <c r="C62" s="64" t="s">
        <v>949</v>
      </c>
      <c r="H62" s="66">
        <v>360</v>
      </c>
      <c r="I62" s="7" t="s">
        <v>46</v>
      </c>
      <c r="J62" s="2" t="s">
        <v>949</v>
      </c>
      <c r="K62" s="2" t="s">
        <v>950</v>
      </c>
      <c r="L62" s="78">
        <v>0</v>
      </c>
      <c r="M62" s="78">
        <v>300</v>
      </c>
      <c r="N62" s="78">
        <v>5</v>
      </c>
      <c r="O62" s="2" t="s">
        <v>951</v>
      </c>
      <c r="P62" s="167" t="s">
        <v>1696</v>
      </c>
      <c r="R62" s="122" t="s">
        <v>1246</v>
      </c>
      <c r="S62" s="74" t="s">
        <v>952</v>
      </c>
    </row>
    <row r="63" spans="1:20" s="2" customFormat="1" ht="105">
      <c r="A63" s="63" t="s">
        <v>4</v>
      </c>
      <c r="B63" s="63" t="s">
        <v>944</v>
      </c>
      <c r="C63" s="63" t="s">
        <v>945</v>
      </c>
      <c r="D63" s="25"/>
      <c r="E63" s="25"/>
      <c r="F63" s="25"/>
      <c r="G63" s="25"/>
      <c r="H63" s="66">
        <v>361</v>
      </c>
      <c r="I63" s="25" t="s">
        <v>46</v>
      </c>
      <c r="J63" s="63" t="s">
        <v>954</v>
      </c>
      <c r="K63" s="62" t="s">
        <v>946</v>
      </c>
      <c r="L63" s="34">
        <v>0</v>
      </c>
      <c r="M63" s="34">
        <v>1</v>
      </c>
      <c r="N63" s="34">
        <v>0.02</v>
      </c>
      <c r="O63" s="25" t="s">
        <v>947</v>
      </c>
      <c r="P63" s="158" t="s">
        <v>955</v>
      </c>
      <c r="Q63" s="44"/>
      <c r="R63" s="124" t="s">
        <v>1247</v>
      </c>
      <c r="S63" s="44" t="s">
        <v>953</v>
      </c>
      <c r="T63" s="7"/>
    </row>
    <row r="64" spans="1:20" s="2" customFormat="1" ht="180">
      <c r="A64" s="63" t="s">
        <v>4</v>
      </c>
      <c r="B64" s="63" t="s">
        <v>518</v>
      </c>
      <c r="C64" s="63" t="s">
        <v>519</v>
      </c>
      <c r="D64" s="25" t="s">
        <v>48</v>
      </c>
      <c r="E64" s="25" t="s">
        <v>40</v>
      </c>
      <c r="F64" s="25" t="s">
        <v>89</v>
      </c>
      <c r="G64" s="25" t="s">
        <v>40</v>
      </c>
      <c r="H64" s="28">
        <v>186</v>
      </c>
      <c r="I64" s="25" t="s">
        <v>46</v>
      </c>
      <c r="J64" s="46" t="s">
        <v>520</v>
      </c>
      <c r="K64" s="47" t="s">
        <v>626</v>
      </c>
      <c r="L64" s="34">
        <v>0</v>
      </c>
      <c r="M64" s="34">
        <v>1</v>
      </c>
      <c r="N64" s="34">
        <v>0.01</v>
      </c>
      <c r="O64" s="25" t="s">
        <v>521</v>
      </c>
      <c r="P64" s="167" t="s">
        <v>1700</v>
      </c>
      <c r="Q64" s="44" t="s">
        <v>522</v>
      </c>
      <c r="R64" s="124" t="s">
        <v>523</v>
      </c>
      <c r="S64" s="156" t="s">
        <v>1697</v>
      </c>
      <c r="T64" s="7"/>
    </row>
    <row r="65" spans="1:20" s="2" customFormat="1" ht="120">
      <c r="A65" s="45" t="str">
        <f>A$64</f>
        <v>Transportation</v>
      </c>
      <c r="B65" s="45" t="str">
        <f t="shared" ref="B65:C75" si="7">B$64</f>
        <v>Electric Vehicle Sales Mandate</v>
      </c>
      <c r="C65" s="45" t="str">
        <f t="shared" si="7"/>
        <v>Additional Minimum Required EV Sales Percentage</v>
      </c>
      <c r="D65" s="46" t="s">
        <v>45</v>
      </c>
      <c r="E65" s="46" t="s">
        <v>40</v>
      </c>
      <c r="F65" s="46" t="s">
        <v>90</v>
      </c>
      <c r="G65" s="46" t="s">
        <v>40</v>
      </c>
      <c r="H65" s="28">
        <v>203</v>
      </c>
      <c r="I65" s="7" t="s">
        <v>46</v>
      </c>
      <c r="J65" s="45" t="str">
        <f t="shared" ref="J65:J73" si="8">J$64</f>
        <v>EV Sales Mandate</v>
      </c>
      <c r="K65" s="45" t="str">
        <f t="shared" ref="K65:R73" si="9">K$64</f>
        <v>trans EV minimum</v>
      </c>
      <c r="L65" s="45">
        <f t="shared" si="9"/>
        <v>0</v>
      </c>
      <c r="M65" s="33">
        <f t="shared" si="9"/>
        <v>1</v>
      </c>
      <c r="N65" s="33">
        <f t="shared" si="9"/>
        <v>0.01</v>
      </c>
      <c r="O65" s="33" t="str">
        <f t="shared" si="9"/>
        <v>% of new vehicles sold</v>
      </c>
      <c r="P65" s="158" t="s">
        <v>1583</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Mandate</v>
      </c>
      <c r="C66" s="45" t="str">
        <f t="shared" si="7"/>
        <v>Additional Minimum Required EV Sales Percentage</v>
      </c>
      <c r="D66" s="46" t="s">
        <v>48</v>
      </c>
      <c r="E66" s="46" t="s">
        <v>41</v>
      </c>
      <c r="F66" s="46" t="s">
        <v>89</v>
      </c>
      <c r="G66" s="46" t="s">
        <v>41</v>
      </c>
      <c r="H66" s="28">
        <v>187</v>
      </c>
      <c r="I66" s="25" t="s">
        <v>46</v>
      </c>
      <c r="J66" s="45" t="str">
        <f t="shared" si="8"/>
        <v>EV Sales Mandate</v>
      </c>
      <c r="K66" s="45" t="str">
        <f t="shared" si="9"/>
        <v>trans EV minimum</v>
      </c>
      <c r="L66" s="45">
        <f t="shared" si="9"/>
        <v>0</v>
      </c>
      <c r="M66" s="33">
        <f t="shared" si="9"/>
        <v>1</v>
      </c>
      <c r="N66" s="33">
        <f t="shared" si="9"/>
        <v>0.01</v>
      </c>
      <c r="O66" s="33" t="str">
        <f t="shared" si="9"/>
        <v>% of new vehicles sold</v>
      </c>
      <c r="P66" s="158" t="s">
        <v>627</v>
      </c>
      <c r="Q66" s="33" t="str">
        <f t="shared" si="9"/>
        <v>transportation-sector-main.html#ev-mandate</v>
      </c>
      <c r="R66" s="125" t="str">
        <f t="shared" si="9"/>
        <v>ev-mandate.html</v>
      </c>
      <c r="S66" s="44" t="s">
        <v>524</v>
      </c>
      <c r="T66" s="7"/>
    </row>
    <row r="67" spans="1:20" s="2" customFormat="1" ht="120">
      <c r="A67" s="45" t="str">
        <f t="shared" si="10"/>
        <v>Transportation</v>
      </c>
      <c r="B67" s="45" t="str">
        <f t="shared" si="7"/>
        <v>Electric Vehicle Sales Mandate</v>
      </c>
      <c r="C67" s="45" t="str">
        <f t="shared" si="7"/>
        <v>Additional Minimum Required EV Sales Percentage</v>
      </c>
      <c r="D67" s="46" t="s">
        <v>45</v>
      </c>
      <c r="E67" s="46" t="s">
        <v>41</v>
      </c>
      <c r="F67" s="46" t="s">
        <v>90</v>
      </c>
      <c r="G67" s="46" t="s">
        <v>41</v>
      </c>
      <c r="H67" s="28">
        <v>191</v>
      </c>
      <c r="I67" s="25" t="s">
        <v>46</v>
      </c>
      <c r="J67" s="45" t="str">
        <f t="shared" si="8"/>
        <v>EV Sales Mandate</v>
      </c>
      <c r="K67" s="45" t="str">
        <f t="shared" si="9"/>
        <v>trans EV minimum</v>
      </c>
      <c r="L67" s="45">
        <f t="shared" si="9"/>
        <v>0</v>
      </c>
      <c r="M67" s="33">
        <f t="shared" si="9"/>
        <v>1</v>
      </c>
      <c r="N67" s="33">
        <f t="shared" si="9"/>
        <v>0.01</v>
      </c>
      <c r="O67" s="33" t="str">
        <f t="shared" si="9"/>
        <v>% of new vehicles sold</v>
      </c>
      <c r="P67" s="158" t="s">
        <v>1584</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Mandate</v>
      </c>
      <c r="C68" s="45" t="str">
        <f t="shared" si="7"/>
        <v>Additional Minimum Required EV Sales Percentage</v>
      </c>
      <c r="D68" s="46" t="s">
        <v>48</v>
      </c>
      <c r="E68" s="46" t="s">
        <v>42</v>
      </c>
      <c r="F68" s="46" t="s">
        <v>89</v>
      </c>
      <c r="G68" s="46" t="s">
        <v>91</v>
      </c>
      <c r="H68" s="28">
        <v>496</v>
      </c>
      <c r="I68" s="25" t="s">
        <v>46</v>
      </c>
      <c r="J68" s="45" t="str">
        <f t="shared" si="8"/>
        <v>EV Sales Mandate</v>
      </c>
      <c r="K68" s="45" t="str">
        <f t="shared" si="9"/>
        <v>trans EV minimum</v>
      </c>
      <c r="L68" s="45">
        <f t="shared" si="9"/>
        <v>0</v>
      </c>
      <c r="M68" s="33">
        <f t="shared" si="9"/>
        <v>1</v>
      </c>
      <c r="N68" s="33">
        <f t="shared" si="9"/>
        <v>0.01</v>
      </c>
      <c r="O68" s="33" t="str">
        <f t="shared" si="9"/>
        <v>% of new vehicles sold</v>
      </c>
      <c r="P68" s="158" t="s">
        <v>1585</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Mandate</v>
      </c>
      <c r="C69" s="45" t="str">
        <f t="shared" si="7"/>
        <v>Additional Minimum Required EV Sales Percentage</v>
      </c>
      <c r="D69" s="46" t="s">
        <v>45</v>
      </c>
      <c r="E69" s="46" t="s">
        <v>42</v>
      </c>
      <c r="F69" s="46" t="s">
        <v>90</v>
      </c>
      <c r="G69" s="46" t="s">
        <v>91</v>
      </c>
      <c r="H69" s="28">
        <v>497</v>
      </c>
      <c r="I69" s="25" t="s">
        <v>46</v>
      </c>
      <c r="J69" s="45" t="str">
        <f t="shared" si="8"/>
        <v>EV Sales Mandate</v>
      </c>
      <c r="K69" s="45" t="str">
        <f t="shared" si="9"/>
        <v>trans EV minimum</v>
      </c>
      <c r="L69" s="45">
        <f t="shared" si="9"/>
        <v>0</v>
      </c>
      <c r="M69" s="33">
        <f t="shared" si="9"/>
        <v>1</v>
      </c>
      <c r="N69" s="33">
        <f t="shared" si="9"/>
        <v>0.01</v>
      </c>
      <c r="O69" s="33" t="str">
        <f t="shared" si="9"/>
        <v>% of new vehicles sold</v>
      </c>
      <c r="P69" s="158" t="s">
        <v>1586</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Mandate</v>
      </c>
      <c r="C70" s="45" t="str">
        <f t="shared" si="7"/>
        <v>Additional Minimum Required EV Sales Percentage</v>
      </c>
      <c r="D70" s="46" t="s">
        <v>48</v>
      </c>
      <c r="E70" s="46" t="s">
        <v>43</v>
      </c>
      <c r="F70" s="46" t="s">
        <v>89</v>
      </c>
      <c r="G70" s="46" t="s">
        <v>92</v>
      </c>
      <c r="H70" s="28">
        <v>498</v>
      </c>
      <c r="I70" s="25" t="s">
        <v>46</v>
      </c>
      <c r="J70" s="45" t="str">
        <f t="shared" si="8"/>
        <v>EV Sales Mandate</v>
      </c>
      <c r="K70" s="45" t="str">
        <f t="shared" si="9"/>
        <v>trans EV minimum</v>
      </c>
      <c r="L70" s="45">
        <f t="shared" si="9"/>
        <v>0</v>
      </c>
      <c r="M70" s="33">
        <f t="shared" si="9"/>
        <v>1</v>
      </c>
      <c r="N70" s="33">
        <f t="shared" si="9"/>
        <v>0.01</v>
      </c>
      <c r="O70" s="33" t="str">
        <f t="shared" si="9"/>
        <v>% of new vehicles sold</v>
      </c>
      <c r="P70" s="168" t="s">
        <v>1698</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Mandate</v>
      </c>
      <c r="C71" s="45" t="str">
        <f t="shared" si="7"/>
        <v>Additional Minimum Required EV Sales Percentage</v>
      </c>
      <c r="D71" s="46" t="s">
        <v>45</v>
      </c>
      <c r="E71" s="46" t="s">
        <v>43</v>
      </c>
      <c r="F71" s="46" t="s">
        <v>90</v>
      </c>
      <c r="G71" s="46" t="s">
        <v>92</v>
      </c>
      <c r="H71" s="28">
        <v>499</v>
      </c>
      <c r="I71" s="25" t="s">
        <v>46</v>
      </c>
      <c r="J71" s="45" t="str">
        <f t="shared" si="8"/>
        <v>EV Sales Mandate</v>
      </c>
      <c r="K71" s="45" t="str">
        <f t="shared" si="9"/>
        <v>trans EV minimum</v>
      </c>
      <c r="L71" s="45">
        <f t="shared" si="9"/>
        <v>0</v>
      </c>
      <c r="M71" s="33">
        <f t="shared" si="9"/>
        <v>1</v>
      </c>
      <c r="N71" s="33">
        <f t="shared" si="9"/>
        <v>0.01</v>
      </c>
      <c r="O71" s="33" t="str">
        <f t="shared" si="9"/>
        <v>% of new vehicles sold</v>
      </c>
      <c r="P71" s="168" t="s">
        <v>1699</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Mandate</v>
      </c>
      <c r="C72" s="45" t="str">
        <f t="shared" si="7"/>
        <v>Additional Minimum Required EV Sales Percentage</v>
      </c>
      <c r="D72" s="46" t="s">
        <v>48</v>
      </c>
      <c r="E72" s="46" t="s">
        <v>44</v>
      </c>
      <c r="F72" s="46" t="s">
        <v>89</v>
      </c>
      <c r="G72" s="46" t="s">
        <v>93</v>
      </c>
      <c r="H72" s="28">
        <v>500</v>
      </c>
      <c r="I72" s="25" t="s">
        <v>46</v>
      </c>
      <c r="J72" s="45" t="str">
        <f t="shared" si="8"/>
        <v>EV Sales Mandate</v>
      </c>
      <c r="K72" s="45" t="str">
        <f t="shared" si="9"/>
        <v>trans EV minimum</v>
      </c>
      <c r="L72" s="45">
        <f t="shared" si="9"/>
        <v>0</v>
      </c>
      <c r="M72" s="33">
        <f t="shared" si="9"/>
        <v>1</v>
      </c>
      <c r="N72" s="33">
        <f t="shared" si="9"/>
        <v>0.01</v>
      </c>
      <c r="O72" s="33" t="str">
        <f t="shared" si="9"/>
        <v>% of new vehicles sold</v>
      </c>
      <c r="P72" s="158" t="s">
        <v>1587</v>
      </c>
      <c r="Q72" s="33" t="str">
        <f t="shared" si="9"/>
        <v>transportation-sector-main.html#ev-mandate</v>
      </c>
      <c r="R72" s="125" t="str">
        <f t="shared" si="9"/>
        <v>ev-mandate.html</v>
      </c>
      <c r="S72" s="5" t="s">
        <v>1273</v>
      </c>
      <c r="T72" s="7"/>
    </row>
    <row r="73" spans="1:20" s="2" customFormat="1" ht="165">
      <c r="A73" s="45" t="str">
        <f t="shared" si="10"/>
        <v>Transportation</v>
      </c>
      <c r="B73" s="45" t="str">
        <f t="shared" si="7"/>
        <v>Electric Vehicle Sales Mandate</v>
      </c>
      <c r="C73" s="45" t="str">
        <f t="shared" si="7"/>
        <v>Additional Minimum Required EV Sales Percentage</v>
      </c>
      <c r="D73" s="46" t="s">
        <v>45</v>
      </c>
      <c r="E73" s="46" t="s">
        <v>44</v>
      </c>
      <c r="F73" s="46" t="s">
        <v>90</v>
      </c>
      <c r="G73" s="46" t="s">
        <v>93</v>
      </c>
      <c r="H73" s="28">
        <v>501</v>
      </c>
      <c r="I73" s="25" t="s">
        <v>46</v>
      </c>
      <c r="J73" s="45" t="str">
        <f t="shared" si="8"/>
        <v>EV Sales Mandate</v>
      </c>
      <c r="K73" s="45" t="str">
        <f t="shared" si="9"/>
        <v>trans EV minimum</v>
      </c>
      <c r="L73" s="45">
        <f t="shared" si="9"/>
        <v>0</v>
      </c>
      <c r="M73" s="33">
        <f t="shared" si="9"/>
        <v>1</v>
      </c>
      <c r="N73" s="33">
        <f t="shared" si="9"/>
        <v>0.01</v>
      </c>
      <c r="O73" s="33" t="str">
        <f t="shared" si="9"/>
        <v>% of new vehicles sold</v>
      </c>
      <c r="P73" s="158" t="s">
        <v>1588</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Mandate</v>
      </c>
      <c r="C74" s="45" t="str">
        <f t="shared" si="7"/>
        <v>Additional Minimum Required EV Sales Percentage</v>
      </c>
      <c r="D74" s="46" t="s">
        <v>48</v>
      </c>
      <c r="E74" s="46" t="s">
        <v>120</v>
      </c>
      <c r="F74" s="46" t="s">
        <v>89</v>
      </c>
      <c r="G74" s="46" t="s">
        <v>162</v>
      </c>
      <c r="H74" s="28">
        <v>188</v>
      </c>
      <c r="I74" s="25" t="s">
        <v>46</v>
      </c>
      <c r="J74" s="45" t="str">
        <f t="shared" ref="J74:J75" si="11">J$64</f>
        <v>EV Sales Mandate</v>
      </c>
      <c r="K74" s="45" t="str">
        <f t="shared" ref="K74:K75" si="12">K$64</f>
        <v>trans EV minimum</v>
      </c>
      <c r="L74" s="45">
        <f t="shared" ref="L74:O74" si="13">L$64</f>
        <v>0</v>
      </c>
      <c r="M74" s="33">
        <f t="shared" si="13"/>
        <v>1</v>
      </c>
      <c r="N74" s="33">
        <f t="shared" si="13"/>
        <v>0.01</v>
      </c>
      <c r="O74" s="33" t="str">
        <f t="shared" si="13"/>
        <v>% of new vehicles sold</v>
      </c>
      <c r="P74" s="158" t="s">
        <v>1589</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Mandate</v>
      </c>
      <c r="C75" s="45" t="str">
        <f t="shared" si="7"/>
        <v>Additional Minimum Required EV Sales Percentage</v>
      </c>
      <c r="D75" s="46" t="s">
        <v>45</v>
      </c>
      <c r="E75" s="46" t="s">
        <v>120</v>
      </c>
      <c r="F75" s="46" t="s">
        <v>90</v>
      </c>
      <c r="G75" s="46" t="s">
        <v>162</v>
      </c>
      <c r="H75" s="28">
        <v>591</v>
      </c>
      <c r="I75" s="7" t="s">
        <v>47</v>
      </c>
      <c r="J75" s="45" t="str">
        <f t="shared" si="11"/>
        <v>EV Sales Mandate</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625</v>
      </c>
      <c r="L76" s="34">
        <v>0</v>
      </c>
      <c r="M76" s="34">
        <v>0.5</v>
      </c>
      <c r="N76" s="34">
        <v>0.01</v>
      </c>
      <c r="O76" s="44" t="s">
        <v>513</v>
      </c>
      <c r="P76" s="168" t="s">
        <v>1701</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624</v>
      </c>
      <c r="L88" s="31">
        <v>0</v>
      </c>
      <c r="M88" s="31">
        <v>1</v>
      </c>
      <c r="N88" s="32">
        <v>0.02</v>
      </c>
      <c r="O88" s="25" t="s">
        <v>494</v>
      </c>
      <c r="P88" s="158" t="s">
        <v>628</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623</v>
      </c>
      <c r="L89" s="31">
        <v>0</v>
      </c>
      <c r="M89" s="31">
        <f>ROUND(MaxBoundCalculations!B88,1)</f>
        <v>1</v>
      </c>
      <c r="N89" s="31">
        <v>0.01</v>
      </c>
      <c r="O89" s="25" t="s">
        <v>119</v>
      </c>
      <c r="P89" s="158" t="s">
        <v>930</v>
      </c>
      <c r="Q89" s="25" t="s">
        <v>214</v>
      </c>
      <c r="R89" s="127" t="s">
        <v>215</v>
      </c>
      <c r="S89" s="118" t="s">
        <v>835</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929</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941</v>
      </c>
      <c r="Q91" s="45" t="str">
        <f t="shared" si="18"/>
        <v>transportation-sector-main.html#fuel-econ-std</v>
      </c>
      <c r="R91" s="116" t="str">
        <f t="shared" si="18"/>
        <v>fuel-economy-standard.html</v>
      </c>
      <c r="S91" s="118" t="s">
        <v>836</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942</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1590</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1591</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1592</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1593</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1594</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1595</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1596</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63" t="s">
        <v>995</v>
      </c>
      <c r="C101" s="63" t="s">
        <v>996</v>
      </c>
      <c r="D101" s="25" t="s">
        <v>48</v>
      </c>
      <c r="E101" s="25" t="s">
        <v>40</v>
      </c>
      <c r="F101" s="25" t="s">
        <v>89</v>
      </c>
      <c r="G101" s="25" t="s">
        <v>40</v>
      </c>
      <c r="H101" s="28">
        <v>460</v>
      </c>
      <c r="I101" s="25" t="s">
        <v>46</v>
      </c>
      <c r="J101" s="63" t="s">
        <v>997</v>
      </c>
      <c r="K101" s="62" t="s">
        <v>998</v>
      </c>
      <c r="L101" s="34">
        <v>0</v>
      </c>
      <c r="M101" s="34">
        <v>1</v>
      </c>
      <c r="N101" s="34">
        <v>0.01</v>
      </c>
      <c r="O101" s="25" t="s">
        <v>521</v>
      </c>
      <c r="P101" s="158" t="s">
        <v>1597</v>
      </c>
      <c r="Q101" s="44"/>
      <c r="R101" s="124" t="s">
        <v>1248</v>
      </c>
      <c r="S101" s="120" t="s">
        <v>999</v>
      </c>
      <c r="T101" s="7"/>
    </row>
    <row r="102" spans="1:20" ht="135">
      <c r="A102" s="45" t="str">
        <f>A$101</f>
        <v>Transportation</v>
      </c>
      <c r="B102" s="45" t="str">
        <f t="shared" ref="B102:C112" si="23">B$101</f>
        <v>Hydrogen Vehicle Sales Mandate</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Mandate</v>
      </c>
      <c r="K102" s="45" t="str">
        <f t="shared" si="24"/>
        <v>trans hydrogen vehicle minimum</v>
      </c>
      <c r="L102" s="72">
        <f t="shared" si="24"/>
        <v>0</v>
      </c>
      <c r="M102" s="72">
        <f t="shared" si="24"/>
        <v>1</v>
      </c>
      <c r="N102" s="72">
        <f t="shared" si="24"/>
        <v>0.01</v>
      </c>
      <c r="O102" s="45" t="str">
        <f t="shared" si="24"/>
        <v>% of new vehicles sold</v>
      </c>
      <c r="P102" s="158" t="s">
        <v>1598</v>
      </c>
      <c r="Q102" s="27"/>
      <c r="R102" s="116" t="str">
        <f t="shared" ref="R102:R104" si="25">R$101</f>
        <v>hydrogen-vehicle-mandate.html</v>
      </c>
      <c r="S102" s="25"/>
      <c r="T102" s="25"/>
    </row>
    <row r="103" spans="1:20" ht="135">
      <c r="A103" s="45" t="str">
        <f t="shared" ref="A103:A112" si="26">A$101</f>
        <v>Transportation</v>
      </c>
      <c r="B103" s="45" t="str">
        <f t="shared" si="23"/>
        <v>Hydrogen Vehicle Sales Mandate</v>
      </c>
      <c r="C103" s="45" t="str">
        <f t="shared" si="23"/>
        <v>Minimum Required Hydrogen Vehicle Sales Percentage</v>
      </c>
      <c r="D103" s="25" t="s">
        <v>48</v>
      </c>
      <c r="E103" s="25" t="s">
        <v>41</v>
      </c>
      <c r="F103" s="25" t="s">
        <v>89</v>
      </c>
      <c r="G103" s="25" t="s">
        <v>41</v>
      </c>
      <c r="H103" s="28">
        <v>462</v>
      </c>
      <c r="I103" s="25" t="s">
        <v>46</v>
      </c>
      <c r="J103" s="45" t="str">
        <f t="shared" si="24"/>
        <v>Hydrogen Veh Sales Mandate</v>
      </c>
      <c r="K103" s="45" t="str">
        <f t="shared" si="24"/>
        <v>trans hydrogen vehicle minimum</v>
      </c>
      <c r="L103" s="72">
        <f t="shared" si="24"/>
        <v>0</v>
      </c>
      <c r="M103" s="72">
        <f t="shared" si="24"/>
        <v>1</v>
      </c>
      <c r="N103" s="72">
        <f t="shared" si="24"/>
        <v>0.01</v>
      </c>
      <c r="O103" s="45" t="str">
        <f t="shared" si="24"/>
        <v>% of new vehicles sold</v>
      </c>
      <c r="P103" s="158" t="s">
        <v>1599</v>
      </c>
      <c r="Q103" s="27"/>
      <c r="R103" s="116" t="str">
        <f t="shared" si="25"/>
        <v>hydrogen-vehicle-mandate.html</v>
      </c>
      <c r="S103" s="25"/>
      <c r="T103" s="25"/>
    </row>
    <row r="104" spans="1:20" ht="135">
      <c r="A104" s="45" t="str">
        <f t="shared" si="26"/>
        <v>Transportation</v>
      </c>
      <c r="B104" s="45" t="str">
        <f t="shared" si="23"/>
        <v>Hydrogen Vehicle Sales Mandate</v>
      </c>
      <c r="C104" s="45" t="str">
        <f t="shared" si="23"/>
        <v>Minimum Required Hydrogen Vehicle Sales Percentage</v>
      </c>
      <c r="D104" s="25" t="s">
        <v>45</v>
      </c>
      <c r="E104" s="25" t="s">
        <v>41</v>
      </c>
      <c r="F104" s="25" t="s">
        <v>90</v>
      </c>
      <c r="G104" s="25" t="s">
        <v>41</v>
      </c>
      <c r="H104" s="26">
        <v>463</v>
      </c>
      <c r="I104" s="25" t="s">
        <v>46</v>
      </c>
      <c r="J104" s="45" t="str">
        <f t="shared" si="24"/>
        <v>Hydrogen Veh Sales Mandate</v>
      </c>
      <c r="K104" s="45" t="str">
        <f t="shared" si="24"/>
        <v>trans hydrogen vehicle minimum</v>
      </c>
      <c r="L104" s="72">
        <f t="shared" si="24"/>
        <v>0</v>
      </c>
      <c r="M104" s="72">
        <f t="shared" si="24"/>
        <v>1</v>
      </c>
      <c r="N104" s="72">
        <f t="shared" si="24"/>
        <v>0.01</v>
      </c>
      <c r="O104" s="45" t="str">
        <f t="shared" si="24"/>
        <v>% of new vehicles sold</v>
      </c>
      <c r="P104" s="158" t="s">
        <v>1600</v>
      </c>
      <c r="Q104" s="27"/>
      <c r="R104" s="116" t="str">
        <f t="shared" si="25"/>
        <v>hydrogen-vehicle-mandate.html</v>
      </c>
      <c r="S104" s="25"/>
      <c r="T104" s="25"/>
    </row>
    <row r="105" spans="1:20" ht="90">
      <c r="A105" s="45" t="str">
        <f t="shared" si="26"/>
        <v>Transportation</v>
      </c>
      <c r="B105" s="45" t="str">
        <f t="shared" si="23"/>
        <v>Hydrogen Vehicle Sales Mandate</v>
      </c>
      <c r="C105" s="45" t="str">
        <f t="shared" si="23"/>
        <v>Minimum Required Hydrogen Vehicle Sales Percentage</v>
      </c>
      <c r="D105" s="25" t="s">
        <v>48</v>
      </c>
      <c r="E105" s="25" t="s">
        <v>42</v>
      </c>
      <c r="F105" s="25" t="s">
        <v>89</v>
      </c>
      <c r="G105" s="25" t="s">
        <v>91</v>
      </c>
      <c r="H105" s="26">
        <v>502</v>
      </c>
      <c r="I105" s="25" t="s">
        <v>46</v>
      </c>
      <c r="J105" s="45" t="str">
        <f t="shared" si="24"/>
        <v>Hydrogen Veh Sales Mandate</v>
      </c>
      <c r="K105" s="45" t="str">
        <f t="shared" si="24"/>
        <v>trans hydrogen vehicle minimum</v>
      </c>
      <c r="L105" s="72">
        <f t="shared" si="24"/>
        <v>0</v>
      </c>
      <c r="M105" s="72">
        <f t="shared" si="24"/>
        <v>1</v>
      </c>
      <c r="N105" s="72">
        <f t="shared" si="24"/>
        <v>0.01</v>
      </c>
      <c r="O105" s="45" t="str">
        <f t="shared" si="24"/>
        <v>% of new vehicles sold</v>
      </c>
      <c r="P105" s="158" t="s">
        <v>1276</v>
      </c>
      <c r="Q105" s="27"/>
      <c r="R105" s="128"/>
      <c r="S105" s="25"/>
      <c r="T105" s="25"/>
    </row>
    <row r="106" spans="1:20" ht="90">
      <c r="A106" s="45" t="str">
        <f t="shared" si="26"/>
        <v>Transportation</v>
      </c>
      <c r="B106" s="45" t="str">
        <f t="shared" si="23"/>
        <v>Hydrogen Vehicle Sales Mandate</v>
      </c>
      <c r="C106" s="45" t="str">
        <f t="shared" si="23"/>
        <v>Minimum Required Hydrogen Vehicle Sales Percentage</v>
      </c>
      <c r="D106" s="25" t="s">
        <v>45</v>
      </c>
      <c r="E106" s="25" t="s">
        <v>42</v>
      </c>
      <c r="F106" s="25" t="s">
        <v>90</v>
      </c>
      <c r="G106" s="25" t="s">
        <v>91</v>
      </c>
      <c r="H106" s="26">
        <v>503</v>
      </c>
      <c r="I106" s="25" t="s">
        <v>46</v>
      </c>
      <c r="J106" s="45" t="str">
        <f t="shared" si="24"/>
        <v>Hydrogen Veh Sales Mandate</v>
      </c>
      <c r="K106" s="45" t="str">
        <f t="shared" si="24"/>
        <v>trans hydrogen vehicle minimum</v>
      </c>
      <c r="L106" s="72">
        <f t="shared" si="24"/>
        <v>0</v>
      </c>
      <c r="M106" s="72">
        <f t="shared" si="24"/>
        <v>1</v>
      </c>
      <c r="N106" s="72">
        <f t="shared" si="24"/>
        <v>0.01</v>
      </c>
      <c r="O106" s="45" t="str">
        <f t="shared" si="24"/>
        <v>% of new vehicles sold</v>
      </c>
      <c r="P106" s="158" t="s">
        <v>1277</v>
      </c>
      <c r="Q106" s="27"/>
      <c r="R106" s="128"/>
      <c r="S106" s="25"/>
      <c r="T106" s="25"/>
    </row>
    <row r="107" spans="1:20" ht="90">
      <c r="A107" s="45" t="str">
        <f t="shared" si="26"/>
        <v>Transportation</v>
      </c>
      <c r="B107" s="45" t="str">
        <f t="shared" si="23"/>
        <v>Hydrogen Vehicle Sales Mandate</v>
      </c>
      <c r="C107" s="45" t="str">
        <f t="shared" si="23"/>
        <v>Minimum Required Hydrogen Vehicle Sales Percentage</v>
      </c>
      <c r="D107" s="25" t="s">
        <v>48</v>
      </c>
      <c r="E107" s="25" t="s">
        <v>43</v>
      </c>
      <c r="F107" s="25" t="s">
        <v>89</v>
      </c>
      <c r="G107" s="25" t="s">
        <v>92</v>
      </c>
      <c r="H107" s="26">
        <v>504</v>
      </c>
      <c r="I107" s="25" t="s">
        <v>46</v>
      </c>
      <c r="J107" s="45" t="str">
        <f t="shared" si="24"/>
        <v>Hydrogen Veh Sales Mandate</v>
      </c>
      <c r="K107" s="45" t="str">
        <f t="shared" si="24"/>
        <v>trans hydrogen vehicle minimum</v>
      </c>
      <c r="L107" s="72">
        <f t="shared" si="24"/>
        <v>0</v>
      </c>
      <c r="M107" s="72">
        <f t="shared" si="24"/>
        <v>1</v>
      </c>
      <c r="N107" s="72">
        <f t="shared" si="24"/>
        <v>0.01</v>
      </c>
      <c r="O107" s="45" t="str">
        <f t="shared" si="24"/>
        <v>% of new vehicles sold</v>
      </c>
      <c r="P107" s="158" t="s">
        <v>1274</v>
      </c>
      <c r="Q107" s="27"/>
      <c r="R107" s="128"/>
      <c r="S107" s="25"/>
      <c r="T107" s="25"/>
    </row>
    <row r="108" spans="1:20" ht="90">
      <c r="A108" s="45" t="str">
        <f t="shared" si="26"/>
        <v>Transportation</v>
      </c>
      <c r="B108" s="45" t="str">
        <f t="shared" si="23"/>
        <v>Hydrogen Vehicle Sales Mandate</v>
      </c>
      <c r="C108" s="45" t="str">
        <f t="shared" si="23"/>
        <v>Minimum Required Hydrogen Vehicle Sales Percentage</v>
      </c>
      <c r="D108" s="25" t="s">
        <v>45</v>
      </c>
      <c r="E108" s="25" t="s">
        <v>43</v>
      </c>
      <c r="F108" s="25" t="s">
        <v>90</v>
      </c>
      <c r="G108" s="25" t="s">
        <v>92</v>
      </c>
      <c r="H108" s="26">
        <v>505</v>
      </c>
      <c r="I108" s="25" t="s">
        <v>46</v>
      </c>
      <c r="J108" s="45" t="str">
        <f t="shared" si="24"/>
        <v>Hydrogen Veh Sales Mandate</v>
      </c>
      <c r="K108" s="45" t="str">
        <f t="shared" si="24"/>
        <v>trans hydrogen vehicle minimum</v>
      </c>
      <c r="L108" s="72">
        <f t="shared" si="24"/>
        <v>0</v>
      </c>
      <c r="M108" s="72">
        <f t="shared" si="24"/>
        <v>1</v>
      </c>
      <c r="N108" s="72">
        <f t="shared" si="24"/>
        <v>0.01</v>
      </c>
      <c r="O108" s="45" t="str">
        <f t="shared" si="24"/>
        <v>% of new vehicles sold</v>
      </c>
      <c r="P108" s="158" t="s">
        <v>1275</v>
      </c>
      <c r="Q108" s="27"/>
      <c r="R108" s="128"/>
      <c r="S108" s="25"/>
      <c r="T108" s="25"/>
    </row>
    <row r="109" spans="1:20" ht="90">
      <c r="A109" s="45" t="str">
        <f t="shared" si="26"/>
        <v>Transportation</v>
      </c>
      <c r="B109" s="45" t="str">
        <f t="shared" si="23"/>
        <v>Hydrogen Vehicle Sales Mandate</v>
      </c>
      <c r="C109" s="45" t="str">
        <f t="shared" si="23"/>
        <v>Minimum Required Hydrogen Vehicle Sales Percentage</v>
      </c>
      <c r="D109" s="25" t="s">
        <v>48</v>
      </c>
      <c r="E109" s="25" t="s">
        <v>44</v>
      </c>
      <c r="F109" s="25" t="s">
        <v>89</v>
      </c>
      <c r="G109" s="25" t="s">
        <v>93</v>
      </c>
      <c r="H109" s="26">
        <v>506</v>
      </c>
      <c r="I109" s="25" t="s">
        <v>46</v>
      </c>
      <c r="J109" s="45" t="str">
        <f t="shared" si="24"/>
        <v>Hydrogen Veh Sales Mandate</v>
      </c>
      <c r="K109" s="45" t="str">
        <f t="shared" si="24"/>
        <v>trans hydrogen vehicle minimum</v>
      </c>
      <c r="L109" s="72">
        <f t="shared" si="24"/>
        <v>0</v>
      </c>
      <c r="M109" s="72">
        <f t="shared" si="24"/>
        <v>1</v>
      </c>
      <c r="N109" s="72">
        <f t="shared" si="24"/>
        <v>0.01</v>
      </c>
      <c r="O109" s="45" t="str">
        <f t="shared" si="24"/>
        <v>% of new vehicles sold</v>
      </c>
      <c r="P109" s="158" t="s">
        <v>1278</v>
      </c>
      <c r="Q109" s="27"/>
      <c r="R109" s="128"/>
      <c r="S109" s="25"/>
      <c r="T109" s="25"/>
    </row>
    <row r="110" spans="1:20" ht="105">
      <c r="A110" s="45" t="str">
        <f t="shared" si="26"/>
        <v>Transportation</v>
      </c>
      <c r="B110" s="45" t="str">
        <f t="shared" si="23"/>
        <v>Hydrogen Vehicle Sales Mandate</v>
      </c>
      <c r="C110" s="45" t="str">
        <f t="shared" si="23"/>
        <v>Minimum Required Hydrogen Vehicle Sales Percentage</v>
      </c>
      <c r="D110" s="25" t="s">
        <v>45</v>
      </c>
      <c r="E110" s="25" t="s">
        <v>44</v>
      </c>
      <c r="F110" s="25" t="s">
        <v>90</v>
      </c>
      <c r="G110" s="25" t="s">
        <v>93</v>
      </c>
      <c r="H110" s="26">
        <v>507</v>
      </c>
      <c r="I110" s="25" t="s">
        <v>46</v>
      </c>
      <c r="J110" s="45" t="str">
        <f t="shared" si="24"/>
        <v>Hydrogen Veh Sales Mandate</v>
      </c>
      <c r="K110" s="45" t="str">
        <f t="shared" si="24"/>
        <v>trans hydrogen vehicle minimum</v>
      </c>
      <c r="L110" s="72">
        <f t="shared" si="24"/>
        <v>0</v>
      </c>
      <c r="M110" s="72">
        <f t="shared" si="24"/>
        <v>1</v>
      </c>
      <c r="N110" s="72">
        <f t="shared" si="24"/>
        <v>0.01</v>
      </c>
      <c r="O110" s="45" t="str">
        <f t="shared" si="24"/>
        <v>% of new vehicles sold</v>
      </c>
      <c r="P110" s="158" t="s">
        <v>1279</v>
      </c>
      <c r="Q110" s="27"/>
      <c r="R110" s="128"/>
      <c r="S110" s="25"/>
      <c r="T110" s="25"/>
    </row>
    <row r="111" spans="1:20" ht="30">
      <c r="A111" s="45" t="str">
        <f t="shared" si="26"/>
        <v>Transportation</v>
      </c>
      <c r="B111" s="45" t="str">
        <f t="shared" si="23"/>
        <v>Hydrogen Vehicle Sales Mandate</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Mandate</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525</v>
      </c>
      <c r="C113" s="63" t="s">
        <v>526</v>
      </c>
      <c r="D113" s="25"/>
      <c r="E113" s="25"/>
      <c r="F113" s="25"/>
      <c r="G113" s="25"/>
      <c r="H113" s="28">
        <v>190</v>
      </c>
      <c r="I113" s="25" t="s">
        <v>46</v>
      </c>
      <c r="J113" s="46" t="s">
        <v>525</v>
      </c>
      <c r="K113" s="47" t="s">
        <v>622</v>
      </c>
      <c r="L113" s="35">
        <v>0</v>
      </c>
      <c r="M113" s="35">
        <v>0.2</v>
      </c>
      <c r="N113" s="35">
        <v>0.01</v>
      </c>
      <c r="O113" s="7" t="s">
        <v>527</v>
      </c>
      <c r="P113" s="158" t="s">
        <v>629</v>
      </c>
      <c r="Q113" s="25" t="s">
        <v>528</v>
      </c>
      <c r="R113" s="127" t="s">
        <v>529</v>
      </c>
      <c r="S113" s="7" t="s">
        <v>530</v>
      </c>
      <c r="T113" s="7"/>
    </row>
    <row r="114" spans="1:20" ht="120">
      <c r="A114" s="3" t="s">
        <v>4</v>
      </c>
      <c r="B114" s="3" t="s">
        <v>1888</v>
      </c>
      <c r="C114" s="3" t="s">
        <v>1889</v>
      </c>
      <c r="D114" s="164" t="s">
        <v>48</v>
      </c>
      <c r="E114" s="164" t="s">
        <v>40</v>
      </c>
      <c r="F114" s="164" t="s">
        <v>89</v>
      </c>
      <c r="G114" s="164" t="s">
        <v>40</v>
      </c>
      <c r="H114" s="179">
        <v>848</v>
      </c>
      <c r="I114" s="164" t="s">
        <v>46</v>
      </c>
      <c r="J114" s="3" t="s">
        <v>1888</v>
      </c>
      <c r="K114" s="3" t="s">
        <v>1890</v>
      </c>
      <c r="L114" s="143">
        <v>0</v>
      </c>
      <c r="M114" s="143">
        <f>-ROUND(MaxBoundCalculations!$B$206,2)</f>
        <v>0.26</v>
      </c>
      <c r="N114" s="143">
        <v>0.01</v>
      </c>
      <c r="O114" s="164" t="s">
        <v>1891</v>
      </c>
      <c r="P114" s="164" t="s">
        <v>1892</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1893</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1894</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1895</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987</v>
      </c>
      <c r="D126" s="25" t="s">
        <v>122</v>
      </c>
      <c r="E126" s="25" t="s">
        <v>307</v>
      </c>
      <c r="F126" s="25" t="s">
        <v>311</v>
      </c>
      <c r="G126" s="25" t="s">
        <v>128</v>
      </c>
      <c r="H126" s="26">
        <v>435</v>
      </c>
      <c r="I126" s="25" t="s">
        <v>46</v>
      </c>
      <c r="J126" s="47" t="s">
        <v>15</v>
      </c>
      <c r="K126" s="47" t="s">
        <v>986</v>
      </c>
      <c r="L126" s="31">
        <v>0</v>
      </c>
      <c r="M126" s="31">
        <v>1</v>
      </c>
      <c r="N126" s="31">
        <v>0.01</v>
      </c>
      <c r="O126" s="25" t="s">
        <v>121</v>
      </c>
      <c r="P126" s="168" t="s">
        <v>1702</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1703</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1704</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1706</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1705</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1707</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1708</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1709</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1710</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621</v>
      </c>
      <c r="L141" s="31">
        <v>0</v>
      </c>
      <c r="M141" s="31">
        <f>ROUND(MaxBoundCalculations!B162,2)</f>
        <v>0.22</v>
      </c>
      <c r="N141" s="31">
        <v>0.01</v>
      </c>
      <c r="O141" s="25" t="s">
        <v>33</v>
      </c>
      <c r="P141" s="168" t="s">
        <v>1711</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1712</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1713</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1714</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1715</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1716</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1717</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1718</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1719</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1720</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1721</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1722</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1723</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1724</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1725</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1726</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1727</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1728</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620</v>
      </c>
      <c r="L159" s="37">
        <v>0</v>
      </c>
      <c r="M159" s="37">
        <v>1</v>
      </c>
      <c r="N159" s="37">
        <v>1</v>
      </c>
      <c r="O159" s="25" t="s">
        <v>32</v>
      </c>
      <c r="P159" s="158" t="s">
        <v>640</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619</v>
      </c>
      <c r="L160" s="37">
        <v>0</v>
      </c>
      <c r="M160" s="32">
        <f>ROUND(MaxBoundCalculations!B172,2)</f>
        <v>0.24</v>
      </c>
      <c r="N160" s="39">
        <v>5.0000000000000001E-3</v>
      </c>
      <c r="O160" s="25" t="s">
        <v>290</v>
      </c>
      <c r="P160" s="158" t="s">
        <v>630</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618</v>
      </c>
      <c r="L161" s="37">
        <v>0</v>
      </c>
      <c r="M161" s="31">
        <v>0.5</v>
      </c>
      <c r="N161" s="32">
        <v>0.01</v>
      </c>
      <c r="O161" s="25" t="s">
        <v>297</v>
      </c>
      <c r="P161" s="158" t="s">
        <v>641</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617</v>
      </c>
      <c r="L162" s="37">
        <v>0</v>
      </c>
      <c r="M162" s="37">
        <v>1</v>
      </c>
      <c r="N162" s="37">
        <v>1</v>
      </c>
      <c r="O162" s="25" t="s">
        <v>32</v>
      </c>
      <c r="P162" s="158" t="s">
        <v>1601</v>
      </c>
      <c r="Q162" s="25" t="s">
        <v>224</v>
      </c>
      <c r="R162" s="127" t="s">
        <v>225</v>
      </c>
      <c r="S162" s="7" t="s">
        <v>78</v>
      </c>
      <c r="T162" s="27"/>
    </row>
    <row r="163" spans="1:20" s="4" customFormat="1" ht="75">
      <c r="A163" s="62" t="s">
        <v>75</v>
      </c>
      <c r="B163" s="62" t="s">
        <v>961</v>
      </c>
      <c r="C163" s="62" t="s">
        <v>960</v>
      </c>
      <c r="D163" s="25" t="s">
        <v>307</v>
      </c>
      <c r="E163" s="25"/>
      <c r="F163" s="25" t="s">
        <v>311</v>
      </c>
      <c r="G163" s="25"/>
      <c r="H163" s="26">
        <v>378</v>
      </c>
      <c r="I163" s="25" t="s">
        <v>46</v>
      </c>
      <c r="J163" s="47" t="s">
        <v>16</v>
      </c>
      <c r="K163" s="47" t="s">
        <v>616</v>
      </c>
      <c r="L163" s="31">
        <v>0</v>
      </c>
      <c r="M163" s="31">
        <v>0.5</v>
      </c>
      <c r="N163" s="31">
        <v>0.01</v>
      </c>
      <c r="O163" s="25" t="s">
        <v>962</v>
      </c>
      <c r="P163" s="158" t="s">
        <v>1602</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1603</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1604</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615</v>
      </c>
      <c r="L166" s="37">
        <v>0</v>
      </c>
      <c r="M166" s="37">
        <v>1</v>
      </c>
      <c r="N166" s="37">
        <v>1</v>
      </c>
      <c r="O166" s="25" t="s">
        <v>32</v>
      </c>
      <c r="P166" s="168" t="s">
        <v>1731</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1729</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1730</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614</v>
      </c>
      <c r="L172" s="41">
        <v>0</v>
      </c>
      <c r="M172" s="41">
        <v>1</v>
      </c>
      <c r="N172" s="41">
        <v>1</v>
      </c>
      <c r="O172" s="7" t="s">
        <v>32</v>
      </c>
      <c r="P172" s="158" t="s">
        <v>642</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643</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644</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645</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853</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2057</v>
      </c>
      <c r="Q182" s="27" t="str">
        <f t="shared" ref="Q182:R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646</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1324</v>
      </c>
      <c r="E185" s="25"/>
      <c r="F185" s="7" t="s">
        <v>969</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1325</v>
      </c>
      <c r="E186" s="25"/>
      <c r="F186" s="7" t="s">
        <v>1122</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1326</v>
      </c>
      <c r="E187" s="25"/>
      <c r="F187" s="7" t="s">
        <v>971</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1309</v>
      </c>
      <c r="C188" s="62" t="s">
        <v>1310</v>
      </c>
      <c r="D188" s="25"/>
      <c r="E188" s="25"/>
      <c r="F188" s="25"/>
      <c r="G188" s="25"/>
      <c r="H188" s="26">
        <v>508</v>
      </c>
      <c r="I188" s="25" t="s">
        <v>46</v>
      </c>
      <c r="J188" s="25" t="s">
        <v>1309</v>
      </c>
      <c r="K188" s="47" t="s">
        <v>603</v>
      </c>
      <c r="L188" s="31">
        <v>0</v>
      </c>
      <c r="M188" s="32">
        <v>1</v>
      </c>
      <c r="N188" s="32">
        <v>0.01</v>
      </c>
      <c r="O188" s="25" t="s">
        <v>37</v>
      </c>
      <c r="P188" s="168" t="s">
        <v>1732</v>
      </c>
      <c r="Q188" s="25" t="s">
        <v>927</v>
      </c>
      <c r="R188" s="127" t="s">
        <v>928</v>
      </c>
      <c r="S188" s="7" t="s">
        <v>170</v>
      </c>
      <c r="T188" s="25"/>
    </row>
    <row r="189" spans="1:20" s="2" customFormat="1" ht="45">
      <c r="A189" s="63" t="s">
        <v>8</v>
      </c>
      <c r="B189" s="63" t="s">
        <v>298</v>
      </c>
      <c r="C189" s="63" t="s">
        <v>301</v>
      </c>
      <c r="D189" s="7"/>
      <c r="E189" s="7"/>
      <c r="F189" s="7"/>
      <c r="G189" s="7"/>
      <c r="H189" s="28">
        <v>148</v>
      </c>
      <c r="I189" s="25" t="s">
        <v>46</v>
      </c>
      <c r="J189" s="46" t="s">
        <v>392</v>
      </c>
      <c r="K189" s="47" t="s">
        <v>613</v>
      </c>
      <c r="L189" s="35">
        <v>-0.5</v>
      </c>
      <c r="M189" s="35">
        <v>1</v>
      </c>
      <c r="N189" s="35">
        <v>0.02</v>
      </c>
      <c r="O189" s="7" t="s">
        <v>302</v>
      </c>
      <c r="P189" s="168" t="s">
        <v>1733</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612</v>
      </c>
      <c r="L190" s="35">
        <v>-0.5</v>
      </c>
      <c r="M190" s="35">
        <v>1</v>
      </c>
      <c r="N190" s="35">
        <v>0.02</v>
      </c>
      <c r="O190" s="7" t="s">
        <v>303</v>
      </c>
      <c r="P190" s="168" t="s">
        <v>1734</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853</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1324</v>
      </c>
      <c r="E203" s="25"/>
      <c r="F203" s="7" t="s">
        <v>969</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1325</v>
      </c>
      <c r="E204" s="25"/>
      <c r="F204" s="7" t="s">
        <v>1122</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1326</v>
      </c>
      <c r="E205" s="25"/>
      <c r="F205" s="7" t="s">
        <v>971</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611</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610</v>
      </c>
      <c r="L207" s="31">
        <v>0</v>
      </c>
      <c r="M207" s="32">
        <v>1</v>
      </c>
      <c r="N207" s="32">
        <v>0.01</v>
      </c>
      <c r="O207" s="25" t="s">
        <v>36</v>
      </c>
      <c r="P207" s="168" t="s">
        <v>1735</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609</v>
      </c>
      <c r="L208" s="42">
        <v>0</v>
      </c>
      <c r="M208" s="42">
        <v>10000</v>
      </c>
      <c r="N208" s="42">
        <v>250</v>
      </c>
      <c r="O208" s="25" t="s">
        <v>209</v>
      </c>
      <c r="P208" s="168" t="s">
        <v>1736</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931</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853</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47</v>
      </c>
      <c r="J218" s="45" t="str">
        <f t="shared" si="65"/>
        <v>Early Retirement of Power Plants</v>
      </c>
      <c r="K218" s="38" t="str">
        <f t="shared" si="65"/>
        <v>elec early retirement</v>
      </c>
      <c r="L218" s="42"/>
      <c r="M218" s="42"/>
      <c r="N218" s="42"/>
      <c r="O218" s="25"/>
      <c r="P218" s="169"/>
      <c r="Q218" s="25"/>
      <c r="R218" s="127"/>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46</v>
      </c>
      <c r="J219" s="45" t="str">
        <f t="shared" si="65"/>
        <v>Early Retirement of Power Plants</v>
      </c>
      <c r="K219" s="38" t="str">
        <f t="shared" si="65"/>
        <v>elec early retirement</v>
      </c>
      <c r="L219" s="41">
        <v>0</v>
      </c>
      <c r="M219" s="41">
        <v>1000</v>
      </c>
      <c r="N219" s="41">
        <v>25</v>
      </c>
      <c r="O219" s="27" t="str">
        <f>O$208</f>
        <v>MW/year</v>
      </c>
      <c r="P219" s="158" t="s">
        <v>1690</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1324</v>
      </c>
      <c r="E221" s="25"/>
      <c r="F221" s="7" t="s">
        <v>969</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1325</v>
      </c>
      <c r="E222" s="25"/>
      <c r="F222" s="7" t="s">
        <v>1122</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1326</v>
      </c>
      <c r="E223" s="25"/>
      <c r="F223" s="7" t="s">
        <v>971</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1682</v>
      </c>
      <c r="D224" s="25"/>
      <c r="E224" s="25"/>
      <c r="F224" s="25"/>
      <c r="G224" s="25"/>
      <c r="H224" s="26">
        <v>33</v>
      </c>
      <c r="I224" s="25" t="s">
        <v>46</v>
      </c>
      <c r="J224" s="47" t="s">
        <v>19</v>
      </c>
      <c r="K224" s="47" t="s">
        <v>608</v>
      </c>
      <c r="L224" s="31">
        <v>0</v>
      </c>
      <c r="M224" s="31">
        <v>1</v>
      </c>
      <c r="N224" s="40">
        <v>0.01</v>
      </c>
      <c r="O224" s="25" t="s">
        <v>36</v>
      </c>
      <c r="P224" s="168" t="s">
        <v>1738</v>
      </c>
      <c r="Q224" s="25" t="s">
        <v>234</v>
      </c>
      <c r="R224" s="127" t="s">
        <v>235</v>
      </c>
      <c r="S224" s="25" t="s">
        <v>1737</v>
      </c>
      <c r="T224" s="25"/>
    </row>
    <row r="225" spans="1:20" ht="75">
      <c r="A225" s="62" t="s">
        <v>8</v>
      </c>
      <c r="B225" s="62" t="s">
        <v>140</v>
      </c>
      <c r="C225" s="62" t="s">
        <v>312</v>
      </c>
      <c r="D225" s="25"/>
      <c r="E225" s="25"/>
      <c r="F225" s="25"/>
      <c r="G225" s="25"/>
      <c r="H225" s="26">
        <v>34</v>
      </c>
      <c r="I225" s="25" t="s">
        <v>46</v>
      </c>
      <c r="J225" s="47" t="s">
        <v>140</v>
      </c>
      <c r="K225" s="47" t="s">
        <v>607</v>
      </c>
      <c r="L225" s="31">
        <v>0</v>
      </c>
      <c r="M225" s="31">
        <f>ROUND(MaxBoundCalculations!B181,2)</f>
        <v>1.1299999999999999</v>
      </c>
      <c r="N225" s="31">
        <v>0.01</v>
      </c>
      <c r="O225" s="25" t="s">
        <v>141</v>
      </c>
      <c r="P225" s="168" t="s">
        <v>1739</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853</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1324</v>
      </c>
      <c r="E239" s="25"/>
      <c r="F239" s="7" t="s">
        <v>969</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1325</v>
      </c>
      <c r="E240" s="25"/>
      <c r="F240" s="7" t="s">
        <v>1122</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1326</v>
      </c>
      <c r="E241" s="25"/>
      <c r="F241" s="7" t="s">
        <v>971</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606</v>
      </c>
      <c r="L242" s="37"/>
      <c r="M242" s="37"/>
      <c r="N242" s="37"/>
      <c r="O242" s="25"/>
      <c r="P242" s="158"/>
      <c r="Q242" s="27"/>
      <c r="R242" s="127"/>
      <c r="S242" s="27"/>
      <c r="T242" s="27"/>
    </row>
    <row r="243" spans="1:20" s="4" customFormat="1" ht="90">
      <c r="A243" s="62" t="s">
        <v>8</v>
      </c>
      <c r="B243" s="62" t="s">
        <v>571</v>
      </c>
      <c r="C243" s="62" t="s">
        <v>570</v>
      </c>
      <c r="D243" s="7"/>
      <c r="E243" s="27"/>
      <c r="F243" s="7"/>
      <c r="G243" s="27"/>
      <c r="H243" s="26">
        <v>35</v>
      </c>
      <c r="I243" s="7" t="s">
        <v>47</v>
      </c>
      <c r="J243" s="47" t="s">
        <v>572</v>
      </c>
      <c r="K243" s="54"/>
      <c r="L243" s="31">
        <v>0</v>
      </c>
      <c r="M243" s="37">
        <v>20</v>
      </c>
      <c r="N243" s="37">
        <v>1</v>
      </c>
      <c r="O243" s="7" t="s">
        <v>138</v>
      </c>
      <c r="P243" s="162" t="s">
        <v>1412</v>
      </c>
      <c r="Q243" s="25" t="s">
        <v>238</v>
      </c>
      <c r="R243" s="127" t="s">
        <v>573</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605</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932</v>
      </c>
      <c r="Q247" s="7" t="s">
        <v>552</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933</v>
      </c>
      <c r="Q258" s="7" t="s">
        <v>552</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934</v>
      </c>
      <c r="Q261" s="7" t="s">
        <v>552</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631</v>
      </c>
      <c r="Q279" s="7" t="s">
        <v>552</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1324</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1324</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1324</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1325</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1325</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1325</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1326</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1326</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1326</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728</v>
      </c>
      <c r="C289" s="28" t="s">
        <v>729</v>
      </c>
      <c r="D289" s="7" t="s">
        <v>501</v>
      </c>
      <c r="E289" s="7"/>
      <c r="F289" s="7" t="s">
        <v>504</v>
      </c>
      <c r="G289" s="7"/>
      <c r="H289" s="28">
        <v>194</v>
      </c>
      <c r="I289" s="7" t="s">
        <v>46</v>
      </c>
      <c r="J289" s="28" t="s">
        <v>728</v>
      </c>
      <c r="K289" s="46" t="s">
        <v>730</v>
      </c>
      <c r="L289" s="35">
        <v>0</v>
      </c>
      <c r="M289" s="35">
        <v>0.9</v>
      </c>
      <c r="N289" s="35">
        <v>0.01</v>
      </c>
      <c r="O289" s="7" t="s">
        <v>731</v>
      </c>
      <c r="P289" s="163" t="s">
        <v>732</v>
      </c>
      <c r="Q289" s="7" t="s">
        <v>793</v>
      </c>
      <c r="R289" s="127" t="s">
        <v>792</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733</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734</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604</v>
      </c>
      <c r="L292" s="35">
        <v>0</v>
      </c>
      <c r="M292" s="35">
        <v>0.4</v>
      </c>
      <c r="N292" s="35">
        <v>0.01</v>
      </c>
      <c r="O292" s="7" t="s">
        <v>279</v>
      </c>
      <c r="P292" s="158" t="s">
        <v>632</v>
      </c>
      <c r="Q292" s="7" t="s">
        <v>553</v>
      </c>
      <c r="R292" s="127" t="s">
        <v>280</v>
      </c>
      <c r="S292" s="7" t="s">
        <v>341</v>
      </c>
      <c r="T292" s="7"/>
    </row>
    <row r="293" spans="1:20" s="2" customFormat="1" ht="45">
      <c r="A293" s="63" t="s">
        <v>8</v>
      </c>
      <c r="B293" s="62" t="s">
        <v>1371</v>
      </c>
      <c r="C293" s="63" t="s">
        <v>1373</v>
      </c>
      <c r="D293" s="25" t="s">
        <v>500</v>
      </c>
      <c r="E293" s="25"/>
      <c r="F293" s="7" t="s">
        <v>499</v>
      </c>
      <c r="G293" s="7"/>
      <c r="H293" s="28">
        <v>691</v>
      </c>
      <c r="I293" s="7" t="s">
        <v>47</v>
      </c>
      <c r="J293" s="62" t="s">
        <v>1371</v>
      </c>
      <c r="K293" s="62" t="s">
        <v>1374</v>
      </c>
      <c r="L293" s="35">
        <v>0</v>
      </c>
      <c r="M293" s="35">
        <v>1</v>
      </c>
      <c r="N293" s="35">
        <v>0.01</v>
      </c>
      <c r="O293" s="7" t="s">
        <v>1375</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1380</v>
      </c>
      <c r="Q295" s="55" t="str">
        <f t="shared" si="78"/>
        <v>electricity-sector-main.html#subsidies</v>
      </c>
      <c r="R295" s="127"/>
      <c r="S295" s="117" t="s">
        <v>1379</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1740</v>
      </c>
      <c r="Q297" s="55" t="str">
        <f t="shared" si="78"/>
        <v>electricity-sector-main.html#subsidies</v>
      </c>
      <c r="R297" s="127"/>
      <c r="S297" s="117" t="s">
        <v>1378</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1741</v>
      </c>
      <c r="Q298" s="55" t="str">
        <f t="shared" si="78"/>
        <v>electricity-sector-main.html#subsidies</v>
      </c>
      <c r="R298" s="127"/>
      <c r="S298" s="117" t="s">
        <v>1378</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1741</v>
      </c>
      <c r="Q299" s="55" t="str">
        <f t="shared" si="78"/>
        <v>electricity-sector-main.html#subsidies</v>
      </c>
      <c r="R299" s="127"/>
      <c r="S299" s="117" t="s">
        <v>1378</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1742</v>
      </c>
      <c r="Q300" s="55" t="str">
        <f t="shared" si="78"/>
        <v>electricity-sector-main.html#subsidies</v>
      </c>
      <c r="R300" s="127"/>
      <c r="S300" s="117" t="s">
        <v>1377</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1376</v>
      </c>
      <c r="Q302" s="55" t="str">
        <f t="shared" si="78"/>
        <v>electricity-sector-main.html#subsidies</v>
      </c>
      <c r="R302" s="127"/>
      <c r="S302" s="117" t="s">
        <v>1378</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1324</v>
      </c>
      <c r="E303" s="25"/>
      <c r="F303" s="7" t="s">
        <v>969</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1325</v>
      </c>
      <c r="E304" s="25"/>
      <c r="F304" s="7" t="s">
        <v>1122</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1326</v>
      </c>
      <c r="E305" s="25"/>
      <c r="F305" s="7" t="s">
        <v>971</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1372</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935</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1744</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1743</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1745</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1746</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936</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1324</v>
      </c>
      <c r="E316" s="25"/>
      <c r="F316" s="7" t="s">
        <v>969</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1325</v>
      </c>
      <c r="E317" s="25"/>
      <c r="F317" s="7" t="s">
        <v>1122</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1326</v>
      </c>
      <c r="E318" s="25"/>
      <c r="F318" s="7" t="s">
        <v>971</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1353</v>
      </c>
      <c r="D319" s="25"/>
      <c r="E319" s="25"/>
      <c r="F319" s="25"/>
      <c r="G319" s="25"/>
      <c r="H319" s="26">
        <v>43</v>
      </c>
      <c r="I319" s="25" t="s">
        <v>46</v>
      </c>
      <c r="J319" s="47" t="s">
        <v>21</v>
      </c>
      <c r="K319" s="47" t="s">
        <v>1354</v>
      </c>
      <c r="L319" s="31">
        <v>0</v>
      </c>
      <c r="M319" s="32">
        <v>1</v>
      </c>
      <c r="N319" s="32">
        <v>0.01</v>
      </c>
      <c r="O319" s="25" t="s">
        <v>36</v>
      </c>
      <c r="P319" s="158" t="s">
        <v>805</v>
      </c>
      <c r="Q319" s="25" t="s">
        <v>241</v>
      </c>
      <c r="R319" s="127" t="s">
        <v>242</v>
      </c>
      <c r="S319" s="25" t="s">
        <v>806</v>
      </c>
      <c r="T319" s="25"/>
    </row>
    <row r="320" spans="1:20" s="4" customFormat="1" ht="60">
      <c r="A320" s="62" t="s">
        <v>9</v>
      </c>
      <c r="B320" s="62" t="s">
        <v>25</v>
      </c>
      <c r="C320" s="62" t="s">
        <v>314</v>
      </c>
      <c r="D320" s="25"/>
      <c r="E320" s="25"/>
      <c r="F320" s="25"/>
      <c r="G320" s="25"/>
      <c r="H320" s="26">
        <v>44</v>
      </c>
      <c r="I320" s="25" t="s">
        <v>46</v>
      </c>
      <c r="J320" s="47" t="s">
        <v>25</v>
      </c>
      <c r="K320" s="47" t="s">
        <v>602</v>
      </c>
      <c r="L320" s="31">
        <v>0</v>
      </c>
      <c r="M320" s="32">
        <v>1</v>
      </c>
      <c r="N320" s="32">
        <v>0.01</v>
      </c>
      <c r="O320" s="25" t="s">
        <v>36</v>
      </c>
      <c r="P320" s="158" t="s">
        <v>633</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601</v>
      </c>
      <c r="L321" s="31">
        <v>0</v>
      </c>
      <c r="M321" s="32">
        <v>1</v>
      </c>
      <c r="N321" s="32">
        <v>0.01</v>
      </c>
      <c r="O321" s="25" t="s">
        <v>36</v>
      </c>
      <c r="P321" s="158" t="s">
        <v>634</v>
      </c>
      <c r="Q321" s="25" t="s">
        <v>245</v>
      </c>
      <c r="R321" s="127" t="s">
        <v>246</v>
      </c>
      <c r="S321" s="25" t="s">
        <v>172</v>
      </c>
      <c r="T321" s="27"/>
    </row>
    <row r="322" spans="1:20" s="4" customFormat="1" ht="90">
      <c r="A322" s="62" t="s">
        <v>9</v>
      </c>
      <c r="B322" s="62" t="s">
        <v>108</v>
      </c>
      <c r="C322" s="62" t="s">
        <v>315</v>
      </c>
      <c r="D322" s="25" t="s">
        <v>142</v>
      </c>
      <c r="E322" s="25" t="s">
        <v>817</v>
      </c>
      <c r="F322" s="7" t="s">
        <v>831</v>
      </c>
      <c r="G322" s="25" t="s">
        <v>823</v>
      </c>
      <c r="H322" s="26">
        <v>756</v>
      </c>
      <c r="I322" s="25" t="s">
        <v>46</v>
      </c>
      <c r="J322" s="47" t="s">
        <v>108</v>
      </c>
      <c r="K322" s="47" t="s">
        <v>600</v>
      </c>
      <c r="L322" s="32">
        <v>0</v>
      </c>
      <c r="M322" s="32">
        <f>ROUND(MaxBoundCalculations!B189,2)</f>
        <v>0.33</v>
      </c>
      <c r="N322" s="32">
        <v>0.01</v>
      </c>
      <c r="O322" s="25" t="s">
        <v>33</v>
      </c>
      <c r="P322" s="164" t="s">
        <v>1695</v>
      </c>
      <c r="Q322" s="25" t="s">
        <v>247</v>
      </c>
      <c r="R322" s="127" t="s">
        <v>248</v>
      </c>
      <c r="S322" s="7" t="s">
        <v>565</v>
      </c>
      <c r="T322" s="7" t="s">
        <v>565</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818</v>
      </c>
      <c r="F323" s="7" t="s">
        <v>831</v>
      </c>
      <c r="G323" s="25" t="s">
        <v>826</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819</v>
      </c>
      <c r="F324" s="7" t="s">
        <v>831</v>
      </c>
      <c r="G324" s="25" t="s">
        <v>827</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820</v>
      </c>
      <c r="F325" s="7" t="s">
        <v>831</v>
      </c>
      <c r="G325" s="25" t="s">
        <v>824</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821</v>
      </c>
      <c r="F326" s="7" t="s">
        <v>831</v>
      </c>
      <c r="G326" s="25" t="s">
        <v>825</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822</v>
      </c>
      <c r="F327" s="7" t="s">
        <v>831</v>
      </c>
      <c r="G327" s="25" t="s">
        <v>828</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1266</v>
      </c>
      <c r="F328" s="7" t="s">
        <v>831</v>
      </c>
      <c r="G328" s="25" t="s">
        <v>1269</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1267</v>
      </c>
      <c r="F329" s="7" t="s">
        <v>831</v>
      </c>
      <c r="G329" s="25" t="s">
        <v>1271</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1268</v>
      </c>
      <c r="F330" s="7" t="s">
        <v>831</v>
      </c>
      <c r="G330" s="25" t="s">
        <v>1272</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1265</v>
      </c>
      <c r="F331" s="7" t="s">
        <v>831</v>
      </c>
      <c r="G331" s="25" t="s">
        <v>1270</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817</v>
      </c>
      <c r="F332" s="7" t="s">
        <v>832</v>
      </c>
      <c r="G332" s="25" t="s">
        <v>823</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818</v>
      </c>
      <c r="F333" s="7" t="s">
        <v>832</v>
      </c>
      <c r="G333" s="25" t="s">
        <v>826</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819</v>
      </c>
      <c r="F334" s="7" t="s">
        <v>832</v>
      </c>
      <c r="G334" s="25" t="s">
        <v>827</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820</v>
      </c>
      <c r="F335" s="7" t="s">
        <v>832</v>
      </c>
      <c r="G335" s="25" t="s">
        <v>824</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821</v>
      </c>
      <c r="F336" s="7" t="s">
        <v>832</v>
      </c>
      <c r="G336" s="25" t="s">
        <v>825</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822</v>
      </c>
      <c r="F337" s="7" t="s">
        <v>832</v>
      </c>
      <c r="G337" s="25" t="s">
        <v>828</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1266</v>
      </c>
      <c r="F338" s="7" t="s">
        <v>832</v>
      </c>
      <c r="G338" s="25" t="s">
        <v>1269</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1267</v>
      </c>
      <c r="F339" s="7" t="s">
        <v>832</v>
      </c>
      <c r="G339" s="25" t="s">
        <v>1271</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1268</v>
      </c>
      <c r="F340" s="7" t="s">
        <v>832</v>
      </c>
      <c r="G340" s="25" t="s">
        <v>1272</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1265</v>
      </c>
      <c r="F341" s="7" t="s">
        <v>832</v>
      </c>
      <c r="G341" s="25" t="s">
        <v>1270</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817</v>
      </c>
      <c r="F342" s="7" t="s">
        <v>833</v>
      </c>
      <c r="G342" s="25" t="s">
        <v>823</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818</v>
      </c>
      <c r="F343" s="7" t="s">
        <v>833</v>
      </c>
      <c r="G343" s="25" t="s">
        <v>826</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819</v>
      </c>
      <c r="F344" s="7" t="s">
        <v>833</v>
      </c>
      <c r="G344" s="25" t="s">
        <v>827</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820</v>
      </c>
      <c r="F345" s="7" t="s">
        <v>833</v>
      </c>
      <c r="G345" s="25" t="s">
        <v>824</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821</v>
      </c>
      <c r="F346" s="7" t="s">
        <v>833</v>
      </c>
      <c r="G346" s="25" t="s">
        <v>825</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822</v>
      </c>
      <c r="F347" s="7" t="s">
        <v>833</v>
      </c>
      <c r="G347" s="25" t="s">
        <v>828</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1266</v>
      </c>
      <c r="F348" s="7" t="s">
        <v>833</v>
      </c>
      <c r="G348" s="25" t="s">
        <v>1269</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1267</v>
      </c>
      <c r="F349" s="7" t="s">
        <v>833</v>
      </c>
      <c r="G349" s="25" t="s">
        <v>1271</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1268</v>
      </c>
      <c r="F350" s="7" t="s">
        <v>833</v>
      </c>
      <c r="G350" s="25" t="s">
        <v>1272</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1265</v>
      </c>
      <c r="F351" s="7" t="s">
        <v>833</v>
      </c>
      <c r="G351" s="25" t="s">
        <v>1270</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817</v>
      </c>
      <c r="F352" s="7" t="s">
        <v>834</v>
      </c>
      <c r="G352" s="25" t="s">
        <v>823</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818</v>
      </c>
      <c r="F353" s="7" t="s">
        <v>834</v>
      </c>
      <c r="G353" s="25" t="s">
        <v>826</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819</v>
      </c>
      <c r="F354" s="7" t="s">
        <v>834</v>
      </c>
      <c r="G354" s="25" t="s">
        <v>827</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820</v>
      </c>
      <c r="F355" s="7" t="s">
        <v>834</v>
      </c>
      <c r="G355" s="25" t="s">
        <v>824</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821</v>
      </c>
      <c r="F356" s="7" t="s">
        <v>834</v>
      </c>
      <c r="G356" s="25" t="s">
        <v>825</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822</v>
      </c>
      <c r="F357" s="7" t="s">
        <v>834</v>
      </c>
      <c r="G357" s="25" t="s">
        <v>828</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1266</v>
      </c>
      <c r="F358" s="7" t="s">
        <v>834</v>
      </c>
      <c r="G358" s="25" t="s">
        <v>1269</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1267</v>
      </c>
      <c r="F359" s="7" t="s">
        <v>834</v>
      </c>
      <c r="G359" s="25" t="s">
        <v>1271</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1268</v>
      </c>
      <c r="F360" s="7" t="s">
        <v>834</v>
      </c>
      <c r="G360" s="25" t="s">
        <v>1272</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1265</v>
      </c>
      <c r="F361" s="7" t="s">
        <v>834</v>
      </c>
      <c r="G361" s="25" t="s">
        <v>1270</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906</v>
      </c>
      <c r="E362" s="25" t="s">
        <v>817</v>
      </c>
      <c r="F362" s="25" t="s">
        <v>1346</v>
      </c>
      <c r="G362" s="25" t="s">
        <v>823</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906</v>
      </c>
      <c r="E363" s="25" t="s">
        <v>818</v>
      </c>
      <c r="F363" s="25" t="s">
        <v>1346</v>
      </c>
      <c r="G363" s="25" t="s">
        <v>826</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906</v>
      </c>
      <c r="E364" s="25" t="s">
        <v>819</v>
      </c>
      <c r="F364" s="25" t="s">
        <v>1346</v>
      </c>
      <c r="G364" s="25" t="s">
        <v>827</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906</v>
      </c>
      <c r="E365" s="25" t="s">
        <v>820</v>
      </c>
      <c r="F365" s="25" t="s">
        <v>1346</v>
      </c>
      <c r="G365" s="25" t="s">
        <v>824</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906</v>
      </c>
      <c r="E366" s="25" t="s">
        <v>821</v>
      </c>
      <c r="F366" s="25" t="s">
        <v>1346</v>
      </c>
      <c r="G366" s="25" t="s">
        <v>825</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906</v>
      </c>
      <c r="E367" s="25" t="s">
        <v>822</v>
      </c>
      <c r="F367" s="25" t="s">
        <v>1346</v>
      </c>
      <c r="G367" s="25" t="s">
        <v>828</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906</v>
      </c>
      <c r="E368" s="25" t="s">
        <v>1266</v>
      </c>
      <c r="F368" s="25" t="s">
        <v>1346</v>
      </c>
      <c r="G368" s="25" t="s">
        <v>1269</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906</v>
      </c>
      <c r="E369" s="25" t="s">
        <v>1267</v>
      </c>
      <c r="F369" s="25" t="s">
        <v>1346</v>
      </c>
      <c r="G369" s="25" t="s">
        <v>1271</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906</v>
      </c>
      <c r="E370" s="25" t="s">
        <v>1268</v>
      </c>
      <c r="F370" s="25" t="s">
        <v>1346</v>
      </c>
      <c r="G370" s="25" t="s">
        <v>1272</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906</v>
      </c>
      <c r="E371" s="25" t="s">
        <v>1265</v>
      </c>
      <c r="F371" s="25" t="s">
        <v>1346</v>
      </c>
      <c r="G371" s="25" t="s">
        <v>1270</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817</v>
      </c>
      <c r="F372" s="7" t="s">
        <v>905</v>
      </c>
      <c r="G372" s="25" t="s">
        <v>823</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818</v>
      </c>
      <c r="F373" s="7" t="s">
        <v>905</v>
      </c>
      <c r="G373" s="25" t="s">
        <v>826</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819</v>
      </c>
      <c r="F374" s="7" t="s">
        <v>905</v>
      </c>
      <c r="G374" s="25" t="s">
        <v>827</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820</v>
      </c>
      <c r="F375" s="7" t="s">
        <v>905</v>
      </c>
      <c r="G375" s="25" t="s">
        <v>824</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821</v>
      </c>
      <c r="F376" s="7" t="s">
        <v>905</v>
      </c>
      <c r="G376" s="25" t="s">
        <v>825</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822</v>
      </c>
      <c r="F377" s="7" t="s">
        <v>905</v>
      </c>
      <c r="G377" s="25" t="s">
        <v>828</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1266</v>
      </c>
      <c r="F378" s="7" t="s">
        <v>905</v>
      </c>
      <c r="G378" s="25" t="s">
        <v>1269</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1267</v>
      </c>
      <c r="F379" s="7" t="s">
        <v>905</v>
      </c>
      <c r="G379" s="25" t="s">
        <v>1271</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1268</v>
      </c>
      <c r="F380" s="7" t="s">
        <v>905</v>
      </c>
      <c r="G380" s="25" t="s">
        <v>1272</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1265</v>
      </c>
      <c r="F381" s="7" t="s">
        <v>905</v>
      </c>
      <c r="G381" s="25" t="s">
        <v>1270</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817</v>
      </c>
      <c r="F382" s="7" t="s">
        <v>149</v>
      </c>
      <c r="G382" s="25" t="s">
        <v>823</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818</v>
      </c>
      <c r="F383" s="7" t="s">
        <v>149</v>
      </c>
      <c r="G383" s="25" t="s">
        <v>826</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819</v>
      </c>
      <c r="F384" s="7" t="s">
        <v>149</v>
      </c>
      <c r="G384" s="25" t="s">
        <v>827</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820</v>
      </c>
      <c r="F385" s="7" t="s">
        <v>149</v>
      </c>
      <c r="G385" s="25" t="s">
        <v>824</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821</v>
      </c>
      <c r="F386" s="7" t="s">
        <v>149</v>
      </c>
      <c r="G386" s="25" t="s">
        <v>825</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822</v>
      </c>
      <c r="F387" s="7" t="s">
        <v>149</v>
      </c>
      <c r="G387" s="25" t="s">
        <v>828</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1266</v>
      </c>
      <c r="F388" s="7" t="s">
        <v>149</v>
      </c>
      <c r="G388" s="25" t="s">
        <v>1269</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1267</v>
      </c>
      <c r="F389" s="7" t="s">
        <v>149</v>
      </c>
      <c r="G389" s="25" t="s">
        <v>1271</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1268</v>
      </c>
      <c r="F390" s="7" t="s">
        <v>149</v>
      </c>
      <c r="G390" s="25" t="s">
        <v>1272</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1265</v>
      </c>
      <c r="F391" s="7" t="s">
        <v>149</v>
      </c>
      <c r="G391" s="25" t="s">
        <v>1270</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817</v>
      </c>
      <c r="F392" s="7" t="s">
        <v>150</v>
      </c>
      <c r="G392" s="25" t="s">
        <v>823</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818</v>
      </c>
      <c r="F393" s="7" t="s">
        <v>150</v>
      </c>
      <c r="G393" s="25" t="s">
        <v>826</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819</v>
      </c>
      <c r="F394" s="7" t="s">
        <v>150</v>
      </c>
      <c r="G394" s="25" t="s">
        <v>827</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820</v>
      </c>
      <c r="F395" s="7" t="s">
        <v>150</v>
      </c>
      <c r="G395" s="25" t="s">
        <v>824</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821</v>
      </c>
      <c r="F396" s="7" t="s">
        <v>150</v>
      </c>
      <c r="G396" s="25" t="s">
        <v>825</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822</v>
      </c>
      <c r="F397" s="7" t="s">
        <v>150</v>
      </c>
      <c r="G397" s="25" t="s">
        <v>828</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1266</v>
      </c>
      <c r="F398" s="7" t="s">
        <v>150</v>
      </c>
      <c r="G398" s="25" t="s">
        <v>1269</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1267</v>
      </c>
      <c r="F399" s="7" t="s">
        <v>150</v>
      </c>
      <c r="G399" s="25" t="s">
        <v>1271</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1268</v>
      </c>
      <c r="F400" s="7" t="s">
        <v>150</v>
      </c>
      <c r="G400" s="25" t="s">
        <v>1272</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1265</v>
      </c>
      <c r="F401" s="7" t="s">
        <v>150</v>
      </c>
      <c r="G401" s="25" t="s">
        <v>1270</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599</v>
      </c>
      <c r="L402" s="31">
        <v>0</v>
      </c>
      <c r="M402" s="32">
        <v>1</v>
      </c>
      <c r="N402" s="32">
        <v>0.01</v>
      </c>
      <c r="O402" s="25" t="s">
        <v>36</v>
      </c>
      <c r="P402" s="158" t="s">
        <v>635</v>
      </c>
      <c r="Q402" s="25" t="s">
        <v>249</v>
      </c>
      <c r="R402" s="127" t="s">
        <v>250</v>
      </c>
      <c r="S402" s="25" t="s">
        <v>172</v>
      </c>
      <c r="T402" s="27"/>
    </row>
    <row r="403" spans="1:20" ht="30">
      <c r="A403" s="62" t="s">
        <v>9</v>
      </c>
      <c r="B403" s="62" t="s">
        <v>1239</v>
      </c>
      <c r="C403" s="62" t="s">
        <v>816</v>
      </c>
      <c r="D403" s="25" t="s">
        <v>142</v>
      </c>
      <c r="E403" s="25" t="s">
        <v>817</v>
      </c>
      <c r="F403" s="7" t="s">
        <v>831</v>
      </c>
      <c r="G403" s="25" t="s">
        <v>823</v>
      </c>
      <c r="H403" s="26">
        <v>381</v>
      </c>
      <c r="I403" s="25" t="s">
        <v>47</v>
      </c>
      <c r="J403" s="62" t="s">
        <v>1239</v>
      </c>
      <c r="K403" s="47" t="s">
        <v>830</v>
      </c>
      <c r="L403" s="31">
        <v>0</v>
      </c>
      <c r="M403" s="31">
        <v>1</v>
      </c>
      <c r="N403" s="32">
        <v>0.01</v>
      </c>
      <c r="O403" s="25" t="s">
        <v>829</v>
      </c>
      <c r="P403" s="160"/>
      <c r="Q403" s="25" t="s">
        <v>251</v>
      </c>
      <c r="R403" s="127" t="s">
        <v>1262</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818</v>
      </c>
      <c r="F404" s="7" t="s">
        <v>831</v>
      </c>
      <c r="G404" s="25" t="s">
        <v>826</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1605</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819</v>
      </c>
      <c r="F405" s="7" t="s">
        <v>831</v>
      </c>
      <c r="G405" s="25" t="s">
        <v>827</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1606</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820</v>
      </c>
      <c r="F406" s="7" t="s">
        <v>831</v>
      </c>
      <c r="G406" s="25" t="s">
        <v>824</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1607</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821</v>
      </c>
      <c r="F407" s="7" t="s">
        <v>831</v>
      </c>
      <c r="G407" s="25" t="s">
        <v>825</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1608</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822</v>
      </c>
      <c r="F408" s="7" t="s">
        <v>831</v>
      </c>
      <c r="G408" s="25" t="s">
        <v>828</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1266</v>
      </c>
      <c r="F409" s="7" t="s">
        <v>831</v>
      </c>
      <c r="G409" s="25" t="s">
        <v>1269</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1267</v>
      </c>
      <c r="F410" s="7" t="s">
        <v>831</v>
      </c>
      <c r="G410" s="25" t="s">
        <v>1271</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1609</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1268</v>
      </c>
      <c r="F411" s="7" t="s">
        <v>831</v>
      </c>
      <c r="G411" s="25" t="s">
        <v>1272</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1610</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1265</v>
      </c>
      <c r="F412" s="7" t="s">
        <v>831</v>
      </c>
      <c r="G412" s="25" t="s">
        <v>1270</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817</v>
      </c>
      <c r="F413" s="7" t="s">
        <v>832</v>
      </c>
      <c r="G413" s="25" t="s">
        <v>823</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818</v>
      </c>
      <c r="F414" s="7" t="s">
        <v>832</v>
      </c>
      <c r="G414" s="25" t="s">
        <v>826</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1611</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819</v>
      </c>
      <c r="F415" s="7" t="s">
        <v>832</v>
      </c>
      <c r="G415" s="25" t="s">
        <v>827</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1612</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820</v>
      </c>
      <c r="F416" s="7" t="s">
        <v>832</v>
      </c>
      <c r="G416" s="25" t="s">
        <v>824</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1613</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821</v>
      </c>
      <c r="F417" s="7" t="s">
        <v>832</v>
      </c>
      <c r="G417" s="25" t="s">
        <v>825</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822</v>
      </c>
      <c r="F418" s="7" t="s">
        <v>832</v>
      </c>
      <c r="G418" s="25" t="s">
        <v>828</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1266</v>
      </c>
      <c r="F419" s="7" t="s">
        <v>832</v>
      </c>
      <c r="G419" s="25" t="s">
        <v>1269</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1614</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1267</v>
      </c>
      <c r="F420" s="7" t="s">
        <v>832</v>
      </c>
      <c r="G420" s="25" t="s">
        <v>1271</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1268</v>
      </c>
      <c r="F421" s="7" t="s">
        <v>832</v>
      </c>
      <c r="G421" s="25" t="s">
        <v>1272</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1265</v>
      </c>
      <c r="F422" s="7" t="s">
        <v>832</v>
      </c>
      <c r="G422" s="25" t="s">
        <v>1270</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817</v>
      </c>
      <c r="F423" s="7" t="s">
        <v>833</v>
      </c>
      <c r="G423" s="25" t="s">
        <v>823</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818</v>
      </c>
      <c r="F424" s="7" t="s">
        <v>833</v>
      </c>
      <c r="G424" s="25" t="s">
        <v>826</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1615</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819</v>
      </c>
      <c r="F425" s="7" t="s">
        <v>833</v>
      </c>
      <c r="G425" s="25" t="s">
        <v>827</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1616</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820</v>
      </c>
      <c r="F426" s="7" t="s">
        <v>833</v>
      </c>
      <c r="G426" s="25" t="s">
        <v>824</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821</v>
      </c>
      <c r="F427" s="7" t="s">
        <v>833</v>
      </c>
      <c r="G427" s="25" t="s">
        <v>825</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1617</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822</v>
      </c>
      <c r="F428" s="7" t="s">
        <v>833</v>
      </c>
      <c r="G428" s="25" t="s">
        <v>828</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1266</v>
      </c>
      <c r="F429" s="7" t="s">
        <v>833</v>
      </c>
      <c r="G429" s="25" t="s">
        <v>1269</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1267</v>
      </c>
      <c r="F430" s="7" t="s">
        <v>833</v>
      </c>
      <c r="G430" s="25" t="s">
        <v>1271</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1618</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1268</v>
      </c>
      <c r="F431" s="7" t="s">
        <v>833</v>
      </c>
      <c r="G431" s="25" t="s">
        <v>1272</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1619</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1265</v>
      </c>
      <c r="F432" s="7" t="s">
        <v>833</v>
      </c>
      <c r="G432" s="25" t="s">
        <v>1270</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817</v>
      </c>
      <c r="F433" s="7" t="s">
        <v>834</v>
      </c>
      <c r="G433" s="25" t="s">
        <v>823</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818</v>
      </c>
      <c r="F434" s="7" t="s">
        <v>834</v>
      </c>
      <c r="G434" s="25" t="s">
        <v>826</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1620</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819</v>
      </c>
      <c r="F435" s="7" t="s">
        <v>834</v>
      </c>
      <c r="G435" s="25" t="s">
        <v>827</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1621</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820</v>
      </c>
      <c r="F436" s="7" t="s">
        <v>834</v>
      </c>
      <c r="G436" s="25" t="s">
        <v>824</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821</v>
      </c>
      <c r="F437" s="7" t="s">
        <v>834</v>
      </c>
      <c r="G437" s="25" t="s">
        <v>825</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1622</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822</v>
      </c>
      <c r="F438" s="7" t="s">
        <v>834</v>
      </c>
      <c r="G438" s="25" t="s">
        <v>828</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1266</v>
      </c>
      <c r="F439" s="7" t="s">
        <v>834</v>
      </c>
      <c r="G439" s="25" t="s">
        <v>1269</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1267</v>
      </c>
      <c r="F440" s="7" t="s">
        <v>834</v>
      </c>
      <c r="G440" s="25" t="s">
        <v>1271</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1623</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1268</v>
      </c>
      <c r="F441" s="7" t="s">
        <v>834</v>
      </c>
      <c r="G441" s="25" t="s">
        <v>1272</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1624</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1265</v>
      </c>
      <c r="F442" s="7" t="s">
        <v>834</v>
      </c>
      <c r="G442" s="25" t="s">
        <v>1270</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906</v>
      </c>
      <c r="E443" s="25" t="s">
        <v>817</v>
      </c>
      <c r="F443" s="25" t="s">
        <v>1346</v>
      </c>
      <c r="G443" s="25" t="s">
        <v>823</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906</v>
      </c>
      <c r="E444" s="25" t="s">
        <v>818</v>
      </c>
      <c r="F444" s="25" t="s">
        <v>1346</v>
      </c>
      <c r="G444" s="25" t="s">
        <v>826</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1625</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906</v>
      </c>
      <c r="E445" s="25" t="s">
        <v>819</v>
      </c>
      <c r="F445" s="25" t="s">
        <v>1346</v>
      </c>
      <c r="G445" s="25" t="s">
        <v>827</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1626</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906</v>
      </c>
      <c r="E446" s="25" t="s">
        <v>820</v>
      </c>
      <c r="F446" s="25" t="s">
        <v>1346</v>
      </c>
      <c r="G446" s="25" t="s">
        <v>824</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906</v>
      </c>
      <c r="E447" s="25" t="s">
        <v>821</v>
      </c>
      <c r="F447" s="25" t="s">
        <v>1346</v>
      </c>
      <c r="G447" s="25" t="s">
        <v>825</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1627</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906</v>
      </c>
      <c r="E448" s="25" t="s">
        <v>822</v>
      </c>
      <c r="F448" s="25" t="s">
        <v>1346</v>
      </c>
      <c r="G448" s="25" t="s">
        <v>828</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906</v>
      </c>
      <c r="E449" s="25" t="s">
        <v>1266</v>
      </c>
      <c r="F449" s="25" t="s">
        <v>1346</v>
      </c>
      <c r="G449" s="25" t="s">
        <v>1269</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906</v>
      </c>
      <c r="E450" s="25" t="s">
        <v>1267</v>
      </c>
      <c r="F450" s="25" t="s">
        <v>1346</v>
      </c>
      <c r="G450" s="25" t="s">
        <v>1271</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1628</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906</v>
      </c>
      <c r="E451" s="25" t="s">
        <v>1268</v>
      </c>
      <c r="F451" s="25" t="s">
        <v>1346</v>
      </c>
      <c r="G451" s="25" t="s">
        <v>1272</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906</v>
      </c>
      <c r="E452" s="25" t="s">
        <v>1265</v>
      </c>
      <c r="F452" s="25" t="s">
        <v>1346</v>
      </c>
      <c r="G452" s="25" t="s">
        <v>1270</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817</v>
      </c>
      <c r="F453" s="7" t="s">
        <v>905</v>
      </c>
      <c r="G453" s="25" t="s">
        <v>823</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818</v>
      </c>
      <c r="F454" s="7" t="s">
        <v>905</v>
      </c>
      <c r="G454" s="25" t="s">
        <v>826</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819</v>
      </c>
      <c r="F455" s="7" t="s">
        <v>905</v>
      </c>
      <c r="G455" s="25" t="s">
        <v>827</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820</v>
      </c>
      <c r="F456" s="7" t="s">
        <v>905</v>
      </c>
      <c r="G456" s="25" t="s">
        <v>824</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821</v>
      </c>
      <c r="F457" s="7" t="s">
        <v>905</v>
      </c>
      <c r="G457" s="25" t="s">
        <v>825</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822</v>
      </c>
      <c r="F458" s="7" t="s">
        <v>905</v>
      </c>
      <c r="G458" s="25" t="s">
        <v>828</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1266</v>
      </c>
      <c r="F459" s="7" t="s">
        <v>905</v>
      </c>
      <c r="G459" s="25" t="s">
        <v>1269</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1267</v>
      </c>
      <c r="F460" s="7" t="s">
        <v>905</v>
      </c>
      <c r="G460" s="25" t="s">
        <v>1271</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1268</v>
      </c>
      <c r="F461" s="7" t="s">
        <v>905</v>
      </c>
      <c r="G461" s="25" t="s">
        <v>1272</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1265</v>
      </c>
      <c r="F462" s="7" t="s">
        <v>905</v>
      </c>
      <c r="G462" s="25" t="s">
        <v>1270</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817</v>
      </c>
      <c r="F463" s="7" t="s">
        <v>149</v>
      </c>
      <c r="G463" s="25" t="s">
        <v>823</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818</v>
      </c>
      <c r="F464" s="7" t="s">
        <v>149</v>
      </c>
      <c r="G464" s="25" t="s">
        <v>826</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819</v>
      </c>
      <c r="F465" s="7" t="s">
        <v>149</v>
      </c>
      <c r="G465" s="25" t="s">
        <v>827</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1629</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820</v>
      </c>
      <c r="F466" s="7" t="s">
        <v>149</v>
      </c>
      <c r="G466" s="25" t="s">
        <v>824</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821</v>
      </c>
      <c r="F467" s="7" t="s">
        <v>149</v>
      </c>
      <c r="G467" s="25" t="s">
        <v>825</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1630</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822</v>
      </c>
      <c r="F468" s="7" t="s">
        <v>149</v>
      </c>
      <c r="G468" s="25" t="s">
        <v>828</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1266</v>
      </c>
      <c r="F469" s="7" t="s">
        <v>149</v>
      </c>
      <c r="G469" s="25" t="s">
        <v>1269</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1267</v>
      </c>
      <c r="F470" s="7" t="s">
        <v>149</v>
      </c>
      <c r="G470" s="25" t="s">
        <v>1271</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1631</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1268</v>
      </c>
      <c r="F471" s="7" t="s">
        <v>149</v>
      </c>
      <c r="G471" s="25" t="s">
        <v>1272</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1632</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1265</v>
      </c>
      <c r="F472" s="7" t="s">
        <v>149</v>
      </c>
      <c r="G472" s="25" t="s">
        <v>1270</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817</v>
      </c>
      <c r="F473" s="7" t="s">
        <v>150</v>
      </c>
      <c r="G473" s="25" t="s">
        <v>823</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818</v>
      </c>
      <c r="F474" s="7" t="s">
        <v>150</v>
      </c>
      <c r="G474" s="25" t="s">
        <v>826</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1633</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819</v>
      </c>
      <c r="F475" s="7" t="s">
        <v>150</v>
      </c>
      <c r="G475" s="25" t="s">
        <v>827</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1634</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820</v>
      </c>
      <c r="F476" s="7" t="s">
        <v>150</v>
      </c>
      <c r="G476" s="25" t="s">
        <v>824</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821</v>
      </c>
      <c r="F477" s="7" t="s">
        <v>150</v>
      </c>
      <c r="G477" s="25" t="s">
        <v>825</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1635</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822</v>
      </c>
      <c r="F478" s="7" t="s">
        <v>150</v>
      </c>
      <c r="G478" s="25" t="s">
        <v>828</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1266</v>
      </c>
      <c r="F479" s="7" t="s">
        <v>150</v>
      </c>
      <c r="G479" s="25" t="s">
        <v>1269</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1267</v>
      </c>
      <c r="F480" s="7" t="s">
        <v>150</v>
      </c>
      <c r="G480" s="25" t="s">
        <v>1271</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1636</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1268</v>
      </c>
      <c r="F481" s="7" t="s">
        <v>150</v>
      </c>
      <c r="G481" s="25" t="s">
        <v>1272</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1637</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1265</v>
      </c>
      <c r="F482" s="7" t="s">
        <v>150</v>
      </c>
      <c r="G482" s="25" t="s">
        <v>1270</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1358</v>
      </c>
      <c r="C483" s="63" t="s">
        <v>1361</v>
      </c>
      <c r="D483" s="7"/>
      <c r="E483" s="7"/>
      <c r="F483" s="7"/>
      <c r="G483" s="7"/>
      <c r="H483" s="28">
        <v>58</v>
      </c>
      <c r="I483" s="7" t="s">
        <v>46</v>
      </c>
      <c r="J483" s="63" t="s">
        <v>1365</v>
      </c>
      <c r="K483" s="63" t="s">
        <v>1366</v>
      </c>
      <c r="L483" s="34">
        <v>0</v>
      </c>
      <c r="M483" s="35">
        <v>1</v>
      </c>
      <c r="N483" s="35">
        <v>0.01</v>
      </c>
      <c r="O483" s="7" t="s">
        <v>36</v>
      </c>
      <c r="P483" s="163" t="s">
        <v>1638</v>
      </c>
      <c r="Q483" s="7" t="s">
        <v>568</v>
      </c>
      <c r="R483" s="127" t="s">
        <v>569</v>
      </c>
      <c r="S483" s="7" t="s">
        <v>172</v>
      </c>
      <c r="T483" s="7"/>
    </row>
    <row r="484" spans="1:20" s="2" customFormat="1" ht="45">
      <c r="A484" s="63" t="s">
        <v>9</v>
      </c>
      <c r="B484" s="63" t="s">
        <v>1359</v>
      </c>
      <c r="C484" s="63" t="s">
        <v>1362</v>
      </c>
      <c r="D484" s="7"/>
      <c r="E484" s="7"/>
      <c r="F484" s="7"/>
      <c r="G484" s="7"/>
      <c r="H484" s="28">
        <v>510</v>
      </c>
      <c r="I484" s="7" t="s">
        <v>46</v>
      </c>
      <c r="J484" s="63" t="s">
        <v>1365</v>
      </c>
      <c r="K484" s="63" t="s">
        <v>1367</v>
      </c>
      <c r="L484" s="34">
        <v>0</v>
      </c>
      <c r="M484" s="35">
        <v>1</v>
      </c>
      <c r="N484" s="35">
        <v>0.01</v>
      </c>
      <c r="O484" s="7" t="s">
        <v>36</v>
      </c>
      <c r="P484" s="163" t="s">
        <v>1403</v>
      </c>
      <c r="Q484" s="7" t="s">
        <v>568</v>
      </c>
      <c r="R484" s="127" t="s">
        <v>569</v>
      </c>
      <c r="S484" s="7"/>
      <c r="T484" s="7"/>
    </row>
    <row r="485" spans="1:20" s="2" customFormat="1" ht="45">
      <c r="A485" s="63" t="s">
        <v>9</v>
      </c>
      <c r="B485" s="63" t="s">
        <v>1360</v>
      </c>
      <c r="C485" s="63" t="s">
        <v>1363</v>
      </c>
      <c r="D485" s="7"/>
      <c r="E485" s="7"/>
      <c r="F485" s="7"/>
      <c r="G485" s="7"/>
      <c r="H485" s="28">
        <v>511</v>
      </c>
      <c r="I485" s="7" t="s">
        <v>46</v>
      </c>
      <c r="J485" s="63" t="s">
        <v>1365</v>
      </c>
      <c r="K485" s="63" t="s">
        <v>1368</v>
      </c>
      <c r="L485" s="34">
        <v>0</v>
      </c>
      <c r="M485" s="35">
        <v>1</v>
      </c>
      <c r="N485" s="35">
        <v>0.01</v>
      </c>
      <c r="O485" s="7" t="s">
        <v>36</v>
      </c>
      <c r="P485" s="163" t="s">
        <v>1404</v>
      </c>
      <c r="Q485" s="7" t="s">
        <v>568</v>
      </c>
      <c r="R485" s="127" t="s">
        <v>569</v>
      </c>
      <c r="S485" s="7"/>
      <c r="T485" s="7"/>
    </row>
    <row r="486" spans="1:20" s="2" customFormat="1" ht="60">
      <c r="A486" s="63" t="s">
        <v>9</v>
      </c>
      <c r="B486" s="63" t="s">
        <v>1370</v>
      </c>
      <c r="C486" s="63" t="s">
        <v>1364</v>
      </c>
      <c r="D486" s="7"/>
      <c r="E486" s="7"/>
      <c r="F486" s="7"/>
      <c r="G486" s="7"/>
      <c r="H486" s="28">
        <v>512</v>
      </c>
      <c r="I486" s="7" t="s">
        <v>46</v>
      </c>
      <c r="J486" s="63" t="s">
        <v>1365</v>
      </c>
      <c r="K486" s="63" t="s">
        <v>1369</v>
      </c>
      <c r="L486" s="34">
        <v>0</v>
      </c>
      <c r="M486" s="35">
        <v>1</v>
      </c>
      <c r="N486" s="35">
        <v>0.01</v>
      </c>
      <c r="O486" s="7" t="s">
        <v>36</v>
      </c>
      <c r="P486" s="163" t="s">
        <v>1405</v>
      </c>
      <c r="Q486" s="7" t="s">
        <v>568</v>
      </c>
      <c r="R486" s="127" t="s">
        <v>569</v>
      </c>
      <c r="S486" s="7"/>
      <c r="T486" s="7"/>
    </row>
    <row r="487" spans="1:20" s="4" customFormat="1" ht="120">
      <c r="A487" s="62" t="s">
        <v>9</v>
      </c>
      <c r="B487" s="62" t="s">
        <v>904</v>
      </c>
      <c r="C487" s="62" t="s">
        <v>903</v>
      </c>
      <c r="D487" s="25" t="s">
        <v>142</v>
      </c>
      <c r="E487" s="25"/>
      <c r="F487" s="7" t="s">
        <v>831</v>
      </c>
      <c r="G487" s="25"/>
      <c r="H487" s="26">
        <v>429</v>
      </c>
      <c r="I487" s="25" t="s">
        <v>46</v>
      </c>
      <c r="J487" s="62" t="s">
        <v>904</v>
      </c>
      <c r="K487" s="62" t="s">
        <v>907</v>
      </c>
      <c r="L487" s="31">
        <v>0</v>
      </c>
      <c r="M487" s="32">
        <v>1</v>
      </c>
      <c r="N487" s="32">
        <v>0.01</v>
      </c>
      <c r="O487" s="25" t="s">
        <v>908</v>
      </c>
      <c r="P487" s="158" t="s">
        <v>912</v>
      </c>
      <c r="Q487" s="25"/>
      <c r="R487" s="127" t="s">
        <v>1249</v>
      </c>
      <c r="S487" s="25" t="s">
        <v>909</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833</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911</v>
      </c>
      <c r="Q488" s="25"/>
      <c r="R488" s="116" t="str">
        <f t="shared" ref="R488" si="104">R$487</f>
        <v>material-efficiency-longevity-reuse.html</v>
      </c>
      <c r="S488" s="25" t="s">
        <v>910</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905</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914</v>
      </c>
      <c r="Q489" s="25"/>
      <c r="R489" s="127" t="s">
        <v>1250</v>
      </c>
      <c r="S489" s="25" t="s">
        <v>915</v>
      </c>
      <c r="T489" s="27"/>
    </row>
    <row r="490" spans="1:20" ht="75">
      <c r="A490" s="62" t="s">
        <v>9</v>
      </c>
      <c r="B490" s="62" t="s">
        <v>22</v>
      </c>
      <c r="C490" s="62" t="s">
        <v>317</v>
      </c>
      <c r="D490" s="25" t="s">
        <v>143</v>
      </c>
      <c r="E490" s="25"/>
      <c r="F490" s="7" t="s">
        <v>832</v>
      </c>
      <c r="G490" s="25"/>
      <c r="H490" s="26">
        <v>56</v>
      </c>
      <c r="I490" s="25" t="s">
        <v>46</v>
      </c>
      <c r="J490" s="26" t="s">
        <v>394</v>
      </c>
      <c r="K490" s="47" t="s">
        <v>598</v>
      </c>
      <c r="L490" s="31">
        <v>0</v>
      </c>
      <c r="M490" s="32">
        <v>1</v>
      </c>
      <c r="N490" s="32">
        <v>0.01</v>
      </c>
      <c r="O490" s="25" t="s">
        <v>36</v>
      </c>
      <c r="P490" s="168" t="s">
        <v>1686</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906</v>
      </c>
      <c r="E491" s="25"/>
      <c r="F491" s="25" t="s">
        <v>1346</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1381</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905</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1382</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832</v>
      </c>
      <c r="G493" s="25"/>
      <c r="H493" s="26">
        <v>57</v>
      </c>
      <c r="I493" s="25" t="s">
        <v>46</v>
      </c>
      <c r="J493" s="26" t="s">
        <v>394</v>
      </c>
      <c r="K493" s="47" t="s">
        <v>597</v>
      </c>
      <c r="L493" s="31">
        <v>0</v>
      </c>
      <c r="M493" s="32">
        <v>1</v>
      </c>
      <c r="N493" s="32">
        <v>0.01</v>
      </c>
      <c r="O493" s="25" t="s">
        <v>36</v>
      </c>
      <c r="P493" s="168" t="s">
        <v>1687</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906</v>
      </c>
      <c r="E494" s="25"/>
      <c r="F494" s="25" t="s">
        <v>1346</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1383</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905</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1384</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991</v>
      </c>
      <c r="C496" s="62" t="s">
        <v>992</v>
      </c>
      <c r="D496" s="7" t="s">
        <v>502</v>
      </c>
      <c r="E496" s="25"/>
      <c r="F496" s="7" t="s">
        <v>499</v>
      </c>
      <c r="G496" s="25"/>
      <c r="H496" s="26">
        <v>451</v>
      </c>
      <c r="I496" s="25" t="s">
        <v>46</v>
      </c>
      <c r="J496" s="62" t="s">
        <v>992</v>
      </c>
      <c r="K496" s="62" t="s">
        <v>993</v>
      </c>
      <c r="L496" s="31">
        <v>0</v>
      </c>
      <c r="M496" s="32">
        <v>1</v>
      </c>
      <c r="N496" s="32">
        <v>0.01</v>
      </c>
      <c r="O496" s="25" t="s">
        <v>994</v>
      </c>
      <c r="P496" s="166" t="s">
        <v>1252</v>
      </c>
      <c r="Q496" s="25"/>
      <c r="R496" s="127" t="s">
        <v>1251</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1253</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1639</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1640</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973</v>
      </c>
      <c r="E500" s="25"/>
      <c r="F500" s="7" t="s">
        <v>974</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1254</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965</v>
      </c>
      <c r="E502" s="25"/>
      <c r="F502" s="7" t="s">
        <v>969</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1255</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975</v>
      </c>
      <c r="E503" s="25"/>
      <c r="F503" s="7" t="s">
        <v>976</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1256</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966</v>
      </c>
      <c r="E504" s="25"/>
      <c r="F504" s="7" t="s">
        <v>970</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1257</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596</v>
      </c>
      <c r="L505" s="31">
        <v>0</v>
      </c>
      <c r="M505" s="32">
        <v>1</v>
      </c>
      <c r="N505" s="32">
        <v>0.01</v>
      </c>
      <c r="O505" s="25" t="s">
        <v>36</v>
      </c>
      <c r="P505" s="162" t="s">
        <v>636</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595</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594</v>
      </c>
      <c r="L507" s="31"/>
      <c r="M507" s="32"/>
      <c r="N507" s="32"/>
      <c r="O507" s="25"/>
      <c r="P507" s="158"/>
      <c r="Q507" s="25"/>
      <c r="R507" s="127" t="s">
        <v>1263</v>
      </c>
      <c r="S507" s="25"/>
      <c r="T507" s="25"/>
    </row>
    <row r="508" spans="1:20" ht="45">
      <c r="A508" s="62" t="s">
        <v>151</v>
      </c>
      <c r="B508" s="62" t="s">
        <v>208</v>
      </c>
      <c r="C508" s="62" t="s">
        <v>481</v>
      </c>
      <c r="D508" s="25"/>
      <c r="E508" s="25"/>
      <c r="F508" s="25"/>
      <c r="G508" s="25"/>
      <c r="H508" s="26">
        <v>61</v>
      </c>
      <c r="I508" s="25" t="s">
        <v>46</v>
      </c>
      <c r="J508" s="47" t="s">
        <v>208</v>
      </c>
      <c r="K508" s="47" t="s">
        <v>593</v>
      </c>
      <c r="L508" s="31">
        <v>0</v>
      </c>
      <c r="M508" s="32">
        <v>1</v>
      </c>
      <c r="N508" s="32">
        <v>0.01</v>
      </c>
      <c r="O508" s="25" t="s">
        <v>36</v>
      </c>
      <c r="P508" s="158" t="s">
        <v>637</v>
      </c>
      <c r="Q508" s="25" t="s">
        <v>258</v>
      </c>
      <c r="R508" s="127" t="s">
        <v>259</v>
      </c>
      <c r="S508" s="25" t="s">
        <v>172</v>
      </c>
      <c r="T508" s="25"/>
    </row>
    <row r="509" spans="1:20" ht="75">
      <c r="A509" s="62" t="s">
        <v>151</v>
      </c>
      <c r="B509" s="62" t="s">
        <v>1355</v>
      </c>
      <c r="C509" s="62" t="s">
        <v>1356</v>
      </c>
      <c r="D509" s="25"/>
      <c r="E509" s="25"/>
      <c r="F509" s="25"/>
      <c r="G509" s="25"/>
      <c r="H509" s="26">
        <v>62</v>
      </c>
      <c r="I509" s="25" t="s">
        <v>46</v>
      </c>
      <c r="J509" s="62" t="s">
        <v>1355</v>
      </c>
      <c r="K509" s="47" t="s">
        <v>1357</v>
      </c>
      <c r="L509" s="31">
        <v>0</v>
      </c>
      <c r="M509" s="32">
        <v>1</v>
      </c>
      <c r="N509" s="32">
        <v>0.01</v>
      </c>
      <c r="O509" s="25" t="s">
        <v>36</v>
      </c>
      <c r="P509" s="158" t="s">
        <v>1385</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592</v>
      </c>
      <c r="L510" s="31">
        <v>0</v>
      </c>
      <c r="M510" s="32">
        <v>1</v>
      </c>
      <c r="N510" s="32">
        <v>0.01</v>
      </c>
      <c r="O510" s="25" t="s">
        <v>36</v>
      </c>
      <c r="P510" s="158" t="s">
        <v>638</v>
      </c>
      <c r="Q510" s="25" t="s">
        <v>262</v>
      </c>
      <c r="R510" s="127" t="s">
        <v>263</v>
      </c>
      <c r="S510" s="25" t="s">
        <v>172</v>
      </c>
      <c r="T510" s="25"/>
    </row>
    <row r="511" spans="1:20" ht="60">
      <c r="A511" s="62" t="s">
        <v>151</v>
      </c>
      <c r="B511" s="62" t="s">
        <v>152</v>
      </c>
      <c r="C511" s="62" t="s">
        <v>1406</v>
      </c>
      <c r="D511" s="25"/>
      <c r="E511" s="25"/>
      <c r="F511" s="25"/>
      <c r="G511" s="25"/>
      <c r="H511" s="26">
        <v>64</v>
      </c>
      <c r="I511" s="25" t="s">
        <v>46</v>
      </c>
      <c r="J511" s="47" t="s">
        <v>152</v>
      </c>
      <c r="K511" s="47" t="s">
        <v>591</v>
      </c>
      <c r="L511" s="31">
        <v>0</v>
      </c>
      <c r="M511" s="32">
        <v>1</v>
      </c>
      <c r="N511" s="32">
        <v>0.01</v>
      </c>
      <c r="O511" s="25" t="s">
        <v>36</v>
      </c>
      <c r="P511" s="158" t="s">
        <v>1386</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590</v>
      </c>
      <c r="L512" s="31"/>
      <c r="M512" s="32"/>
      <c r="N512" s="32"/>
      <c r="O512" s="25"/>
      <c r="P512" s="158"/>
      <c r="Q512" s="25"/>
      <c r="R512" s="127" t="s">
        <v>1264</v>
      </c>
      <c r="S512" s="25"/>
      <c r="T512" s="25"/>
    </row>
    <row r="513" spans="1:20" ht="150">
      <c r="A513" s="62" t="s">
        <v>151</v>
      </c>
      <c r="B513" s="62" t="s">
        <v>916</v>
      </c>
      <c r="C513" s="62" t="s">
        <v>917</v>
      </c>
      <c r="D513" s="25"/>
      <c r="E513" s="25"/>
      <c r="F513" s="25"/>
      <c r="G513" s="25"/>
      <c r="H513" s="26">
        <v>434</v>
      </c>
      <c r="I513" s="25" t="s">
        <v>46</v>
      </c>
      <c r="J513" s="62" t="s">
        <v>916</v>
      </c>
      <c r="K513" s="62" t="s">
        <v>918</v>
      </c>
      <c r="L513" s="31">
        <v>0</v>
      </c>
      <c r="M513" s="32">
        <v>1</v>
      </c>
      <c r="N513" s="32">
        <v>0.01</v>
      </c>
      <c r="O513" s="25" t="s">
        <v>919</v>
      </c>
      <c r="P513" s="158" t="s">
        <v>1259</v>
      </c>
      <c r="Q513" s="25"/>
      <c r="R513" s="127" t="s">
        <v>1258</v>
      </c>
      <c r="S513" s="5" t="s">
        <v>920</v>
      </c>
      <c r="T513" s="25"/>
    </row>
    <row r="514" spans="1:20" s="2" customFormat="1" ht="75">
      <c r="A514" s="63" t="s">
        <v>977</v>
      </c>
      <c r="B514" s="63" t="s">
        <v>981</v>
      </c>
      <c r="C514" s="63" t="s">
        <v>319</v>
      </c>
      <c r="D514" s="7"/>
      <c r="E514" s="7"/>
      <c r="F514" s="7"/>
      <c r="G514" s="7"/>
      <c r="H514" s="26">
        <v>68</v>
      </c>
      <c r="I514" s="7" t="s">
        <v>46</v>
      </c>
      <c r="J514" s="46" t="s">
        <v>980</v>
      </c>
      <c r="K514" s="47" t="s">
        <v>589</v>
      </c>
      <c r="L514" s="35">
        <v>0</v>
      </c>
      <c r="M514" s="35">
        <v>1</v>
      </c>
      <c r="N514" s="35">
        <v>0.01</v>
      </c>
      <c r="O514" s="7" t="s">
        <v>61</v>
      </c>
      <c r="P514" s="163" t="s">
        <v>639</v>
      </c>
      <c r="Q514" s="7" t="s">
        <v>270</v>
      </c>
      <c r="R514" s="127" t="s">
        <v>271</v>
      </c>
      <c r="S514" s="25" t="s">
        <v>172</v>
      </c>
      <c r="T514" s="7"/>
    </row>
    <row r="515" spans="1:20" s="2" customFormat="1" ht="90">
      <c r="A515" s="63" t="s">
        <v>977</v>
      </c>
      <c r="B515" s="63" t="s">
        <v>1308</v>
      </c>
      <c r="C515" s="63" t="s">
        <v>1307</v>
      </c>
      <c r="D515" s="7"/>
      <c r="E515" s="7"/>
      <c r="F515" s="7"/>
      <c r="G515" s="7"/>
      <c r="H515" s="26">
        <v>176</v>
      </c>
      <c r="I515" s="7" t="s">
        <v>46</v>
      </c>
      <c r="J515" s="46" t="s">
        <v>395</v>
      </c>
      <c r="K515" s="47" t="s">
        <v>1305</v>
      </c>
      <c r="L515" s="35">
        <v>0</v>
      </c>
      <c r="M515" s="35">
        <v>1</v>
      </c>
      <c r="N515" s="35">
        <v>0.01</v>
      </c>
      <c r="O515" s="25" t="s">
        <v>1306</v>
      </c>
      <c r="P515" s="167" t="s">
        <v>1747</v>
      </c>
      <c r="Q515" s="7" t="s">
        <v>388</v>
      </c>
      <c r="R515" s="127" t="s">
        <v>1260</v>
      </c>
      <c r="S515" s="25" t="s">
        <v>172</v>
      </c>
      <c r="T515" s="7"/>
    </row>
    <row r="516" spans="1:20" s="2" customFormat="1" ht="75">
      <c r="A516" s="63" t="s">
        <v>977</v>
      </c>
      <c r="B516" s="63" t="s">
        <v>978</v>
      </c>
      <c r="C516" s="63" t="s">
        <v>979</v>
      </c>
      <c r="D516" s="7"/>
      <c r="E516" s="7"/>
      <c r="F516" s="7"/>
      <c r="G516" s="7"/>
      <c r="H516" s="26">
        <v>450</v>
      </c>
      <c r="I516" s="7" t="s">
        <v>46</v>
      </c>
      <c r="J516" s="63" t="s">
        <v>982</v>
      </c>
      <c r="K516" s="62" t="s">
        <v>983</v>
      </c>
      <c r="L516" s="35">
        <v>0</v>
      </c>
      <c r="M516" s="35">
        <v>1</v>
      </c>
      <c r="N516" s="35">
        <v>0.01</v>
      </c>
      <c r="O516" s="25" t="s">
        <v>984</v>
      </c>
      <c r="P516" s="163" t="s">
        <v>985</v>
      </c>
      <c r="Q516" s="7"/>
      <c r="R516" s="127" t="s">
        <v>1261</v>
      </c>
      <c r="S516" s="25"/>
      <c r="T516" s="7"/>
    </row>
    <row r="517" spans="1:20" ht="120">
      <c r="A517" s="62" t="s">
        <v>10</v>
      </c>
      <c r="B517" s="62" t="s">
        <v>29</v>
      </c>
      <c r="C517" s="62" t="s">
        <v>60</v>
      </c>
      <c r="D517" s="25" t="s">
        <v>386</v>
      </c>
      <c r="E517" s="25"/>
      <c r="F517" s="25" t="s">
        <v>387</v>
      </c>
      <c r="G517" s="25"/>
      <c r="H517" s="26">
        <v>541</v>
      </c>
      <c r="I517" s="25" t="s">
        <v>46</v>
      </c>
      <c r="J517" s="47" t="s">
        <v>29</v>
      </c>
      <c r="K517" s="47" t="s">
        <v>588</v>
      </c>
      <c r="L517" s="31">
        <v>0</v>
      </c>
      <c r="M517" s="215">
        <v>1</v>
      </c>
      <c r="N517" s="31">
        <v>0.01</v>
      </c>
      <c r="O517" s="25" t="s">
        <v>1419</v>
      </c>
      <c r="P517" s="158" t="s">
        <v>1420</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1421</v>
      </c>
      <c r="Q518" s="27" t="str">
        <f>Q$517</f>
        <v>ccs.html#ccs</v>
      </c>
      <c r="R518" s="128" t="str">
        <f>R$517</f>
        <v>carbon-capture-and-sequestration.html</v>
      </c>
      <c r="S518" s="25"/>
      <c r="T518" s="25"/>
    </row>
    <row r="519" spans="1:20" s="4" customFormat="1" ht="90">
      <c r="A519" s="62" t="s">
        <v>10</v>
      </c>
      <c r="B519" s="62" t="s">
        <v>27</v>
      </c>
      <c r="C519" s="62" t="s">
        <v>838</v>
      </c>
      <c r="D519" s="25" t="s">
        <v>378</v>
      </c>
      <c r="E519" s="25"/>
      <c r="F519" s="25" t="s">
        <v>382</v>
      </c>
      <c r="G519" s="25"/>
      <c r="H519" s="26">
        <v>171</v>
      </c>
      <c r="I519" s="25" t="s">
        <v>46</v>
      </c>
      <c r="J519" s="47" t="s">
        <v>27</v>
      </c>
      <c r="K519" s="47" t="s">
        <v>587</v>
      </c>
      <c r="L519" s="37">
        <v>0</v>
      </c>
      <c r="M519" s="37">
        <v>300</v>
      </c>
      <c r="N519" s="37">
        <v>5</v>
      </c>
      <c r="O519" s="54" t="str">
        <f>UnitControlCenter!B44</f>
        <v>$/metric ton CO2e</v>
      </c>
      <c r="P519" s="168" t="s">
        <v>1748</v>
      </c>
      <c r="Q519" s="25" t="s">
        <v>268</v>
      </c>
      <c r="R519" s="127" t="s">
        <v>269</v>
      </c>
      <c r="S519" s="7" t="s">
        <v>803</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1749</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1750</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1751</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1752</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1000</v>
      </c>
      <c r="E524" s="25"/>
      <c r="F524" s="25" t="s">
        <v>1496</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1753</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586</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937</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938</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939</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814</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815</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940</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973</v>
      </c>
      <c r="E537" s="25"/>
      <c r="F537" s="7" t="s">
        <v>974</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965</v>
      </c>
      <c r="E541" s="25"/>
      <c r="F541" s="7" t="s">
        <v>969</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975</v>
      </c>
      <c r="E542" s="25"/>
      <c r="F542" s="7" t="s">
        <v>976</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966</v>
      </c>
      <c r="E543" s="25"/>
      <c r="F543" s="7" t="s">
        <v>970</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967</v>
      </c>
      <c r="E544" s="25"/>
      <c r="F544" s="7" t="s">
        <v>971</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968</v>
      </c>
      <c r="E545" s="25"/>
      <c r="F545" s="7" t="s">
        <v>972</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921</v>
      </c>
      <c r="C546" s="63" t="s">
        <v>923</v>
      </c>
      <c r="D546" s="7"/>
      <c r="E546" s="7"/>
      <c r="F546" s="7"/>
      <c r="G546" s="7"/>
      <c r="H546" s="26">
        <v>719</v>
      </c>
      <c r="I546" s="7" t="s">
        <v>47</v>
      </c>
      <c r="J546" s="63" t="s">
        <v>924</v>
      </c>
      <c r="K546" s="63" t="s">
        <v>926</v>
      </c>
      <c r="L546" s="34"/>
      <c r="M546" s="34"/>
      <c r="N546" s="34"/>
      <c r="O546" s="7"/>
      <c r="P546" s="163"/>
      <c r="Q546" s="7"/>
      <c r="R546" s="127"/>
      <c r="S546" s="7"/>
      <c r="T546" s="7"/>
    </row>
    <row r="547" spans="1:20" s="2" customFormat="1" ht="75">
      <c r="A547" s="63" t="s">
        <v>10</v>
      </c>
      <c r="B547" s="63" t="s">
        <v>1688</v>
      </c>
      <c r="C547" s="63" t="s">
        <v>922</v>
      </c>
      <c r="D547" s="7"/>
      <c r="E547" s="7"/>
      <c r="F547" s="7"/>
      <c r="G547" s="7"/>
      <c r="H547" s="28">
        <v>509</v>
      </c>
      <c r="I547" s="7" t="s">
        <v>46</v>
      </c>
      <c r="J547" s="63" t="s">
        <v>1093</v>
      </c>
      <c r="K547" s="63" t="s">
        <v>925</v>
      </c>
      <c r="L547" s="37">
        <v>0</v>
      </c>
      <c r="M547" s="37">
        <v>1</v>
      </c>
      <c r="N547" s="37">
        <v>1</v>
      </c>
      <c r="O547" s="25" t="s">
        <v>32</v>
      </c>
      <c r="P547" s="164" t="s">
        <v>1689</v>
      </c>
      <c r="Q547" s="25" t="s">
        <v>268</v>
      </c>
      <c r="R547" s="127" t="s">
        <v>269</v>
      </c>
      <c r="S547" s="7"/>
      <c r="T547" s="7"/>
    </row>
    <row r="548" spans="1:20" s="2" customFormat="1" ht="60">
      <c r="A548" s="63" t="s">
        <v>10</v>
      </c>
      <c r="B548" s="63" t="s">
        <v>1281</v>
      </c>
      <c r="C548" s="63" t="s">
        <v>1280</v>
      </c>
      <c r="D548" s="7" t="s">
        <v>55</v>
      </c>
      <c r="E548" s="7"/>
      <c r="F548" s="7" t="s">
        <v>100</v>
      </c>
      <c r="G548" s="7"/>
      <c r="H548" s="26">
        <v>720</v>
      </c>
      <c r="I548" s="7" t="s">
        <v>47</v>
      </c>
      <c r="J548" s="46" t="s">
        <v>1281</v>
      </c>
      <c r="K548" s="62" t="s">
        <v>1282</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1281</v>
      </c>
      <c r="K549" s="62" t="s">
        <v>1282</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968</v>
      </c>
      <c r="E550" s="7"/>
      <c r="F550" s="7" t="s">
        <v>972</v>
      </c>
      <c r="G550" s="7"/>
      <c r="H550" s="26">
        <v>722</v>
      </c>
      <c r="I550" s="7" t="s">
        <v>47</v>
      </c>
      <c r="J550" s="63" t="s">
        <v>1281</v>
      </c>
      <c r="K550" s="62" t="s">
        <v>1282</v>
      </c>
      <c r="L550" s="37"/>
      <c r="M550" s="37"/>
      <c r="N550" s="37"/>
      <c r="O550" s="7"/>
      <c r="P550" s="163"/>
      <c r="Q550" s="7"/>
      <c r="R550" s="127"/>
      <c r="S550" s="25"/>
      <c r="T550" s="7"/>
    </row>
    <row r="551" spans="1:20" s="2" customFormat="1" ht="60">
      <c r="A551" s="2" t="s">
        <v>10</v>
      </c>
      <c r="B551" s="2" t="s">
        <v>1925</v>
      </c>
      <c r="C551" s="2" t="s">
        <v>1280</v>
      </c>
      <c r="D551" s="180" t="s">
        <v>502</v>
      </c>
      <c r="E551" s="164"/>
      <c r="F551" s="180" t="s">
        <v>499</v>
      </c>
      <c r="G551" s="180"/>
      <c r="H551" s="66">
        <v>836</v>
      </c>
      <c r="I551" s="180" t="s">
        <v>47</v>
      </c>
      <c r="J551" s="2" t="s">
        <v>1925</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973</v>
      </c>
      <c r="E558" s="164"/>
      <c r="F558" s="180" t="s">
        <v>974</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965</v>
      </c>
      <c r="E560" s="164"/>
      <c r="F560" s="180" t="s">
        <v>969</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975</v>
      </c>
      <c r="E561" s="164"/>
      <c r="F561" s="180" t="s">
        <v>976</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966</v>
      </c>
      <c r="E562" s="164"/>
      <c r="F562" s="180" t="s">
        <v>970</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1335</v>
      </c>
      <c r="C563" s="2" t="s">
        <v>1335</v>
      </c>
      <c r="D563" s="180" t="s">
        <v>502</v>
      </c>
      <c r="E563" s="164"/>
      <c r="F563" s="180" t="s">
        <v>499</v>
      </c>
      <c r="G563" s="180"/>
      <c r="H563" s="179">
        <v>723</v>
      </c>
      <c r="I563" s="180" t="s">
        <v>47</v>
      </c>
      <c r="J563" s="2" t="s">
        <v>1335</v>
      </c>
      <c r="K563" s="2" t="s">
        <v>1336</v>
      </c>
      <c r="L563" s="67">
        <v>0</v>
      </c>
      <c r="M563" s="67">
        <v>1</v>
      </c>
      <c r="N563" s="67">
        <v>0.01</v>
      </c>
      <c r="O563" s="164" t="s">
        <v>1337</v>
      </c>
      <c r="P563" s="180" t="s">
        <v>1338</v>
      </c>
      <c r="Q563" s="180" t="s">
        <v>1544</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973</v>
      </c>
      <c r="E571" s="164"/>
      <c r="F571" s="180" t="s">
        <v>974</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965</v>
      </c>
      <c r="E573" s="164"/>
      <c r="F573" s="180" t="s">
        <v>969</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975</v>
      </c>
      <c r="E574" s="164"/>
      <c r="F574" s="180" t="s">
        <v>976</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966</v>
      </c>
      <c r="E575" s="164"/>
      <c r="F575" s="180" t="s">
        <v>970</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967</v>
      </c>
      <c r="E576" s="164"/>
      <c r="F576" s="180" t="s">
        <v>971</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968</v>
      </c>
      <c r="E577" s="164"/>
      <c r="F577" s="180" t="s">
        <v>972</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585</v>
      </c>
      <c r="L578" s="208">
        <v>0</v>
      </c>
      <c r="M578" s="208">
        <v>0.2</v>
      </c>
      <c r="N578" s="213">
        <v>5.0000000000000001E-3</v>
      </c>
      <c r="O578" s="164" t="s">
        <v>161</v>
      </c>
      <c r="P578" s="214" t="s">
        <v>1754</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1755</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1756</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1757</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1758</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973</v>
      </c>
      <c r="E587" s="180"/>
      <c r="F587" s="180" t="s">
        <v>974</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965</v>
      </c>
      <c r="E590" s="180"/>
      <c r="F590" s="180" t="s">
        <v>969</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975</v>
      </c>
      <c r="E591" s="180"/>
      <c r="F591" s="180" t="s">
        <v>976</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966</v>
      </c>
      <c r="E592" s="180"/>
      <c r="F592" s="180" t="s">
        <v>970</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967</v>
      </c>
      <c r="E593" s="180"/>
      <c r="F593" s="180" t="s">
        <v>971</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968</v>
      </c>
      <c r="E594" s="180"/>
      <c r="F594" s="180" t="s">
        <v>972</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1209</v>
      </c>
      <c r="B595" s="3" t="s">
        <v>354</v>
      </c>
      <c r="C595" s="3" t="s">
        <v>321</v>
      </c>
      <c r="D595" s="164" t="s">
        <v>122</v>
      </c>
      <c r="E595" s="164"/>
      <c r="F595" s="164" t="s">
        <v>355</v>
      </c>
      <c r="G595" s="164"/>
      <c r="H595" s="179">
        <v>85</v>
      </c>
      <c r="I595" s="164" t="s">
        <v>46</v>
      </c>
      <c r="J595" s="3" t="s">
        <v>396</v>
      </c>
      <c r="K595" s="3" t="s">
        <v>584</v>
      </c>
      <c r="L595" s="143">
        <v>0</v>
      </c>
      <c r="M595" s="143">
        <v>0.4</v>
      </c>
      <c r="N595" s="208">
        <v>0.01</v>
      </c>
      <c r="O595" s="164" t="s">
        <v>34</v>
      </c>
      <c r="P595" s="164" t="s">
        <v>647</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648</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649</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650</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651</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652</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583</v>
      </c>
      <c r="L601" s="143">
        <v>0</v>
      </c>
      <c r="M601" s="143">
        <v>0.4</v>
      </c>
      <c r="N601" s="208">
        <v>0.01</v>
      </c>
      <c r="O601" s="164" t="s">
        <v>34</v>
      </c>
      <c r="P601" s="180" t="s">
        <v>653</v>
      </c>
      <c r="Q601" s="164" t="s">
        <v>276</v>
      </c>
      <c r="R601" s="180" t="s">
        <v>277</v>
      </c>
      <c r="S601" s="207" t="s">
        <v>78</v>
      </c>
      <c r="T601" s="164"/>
    </row>
    <row r="602" spans="1:20" ht="120">
      <c r="A602" s="3" t="s">
        <v>1209</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582</v>
      </c>
      <c r="L602" s="143">
        <v>0</v>
      </c>
      <c r="M602" s="143">
        <v>0.4</v>
      </c>
      <c r="N602" s="208">
        <v>0.01</v>
      </c>
      <c r="O602" s="164" t="s">
        <v>34</v>
      </c>
      <c r="P602" s="180" t="s">
        <v>654</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566</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655</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656</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657</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658</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659</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660</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661</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567</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662</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663</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664</v>
      </c>
      <c r="Q612" s="164" t="s">
        <v>276</v>
      </c>
      <c r="R612" s="180" t="s">
        <v>277</v>
      </c>
      <c r="S612" s="207" t="s">
        <v>78</v>
      </c>
      <c r="T612" s="164"/>
    </row>
    <row r="613" spans="1:20" ht="120">
      <c r="A613" s="3" t="s">
        <v>1209</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581</v>
      </c>
      <c r="L613" s="143">
        <v>0</v>
      </c>
      <c r="M613" s="143">
        <v>0.4</v>
      </c>
      <c r="N613" s="208">
        <v>0.01</v>
      </c>
      <c r="O613" s="164" t="s">
        <v>34</v>
      </c>
      <c r="P613" s="180" t="s">
        <v>665</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666</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667</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668</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906</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669</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913</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670</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671</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672</v>
      </c>
      <c r="Q620" s="164" t="s">
        <v>276</v>
      </c>
      <c r="R620" s="180" t="s">
        <v>277</v>
      </c>
      <c r="S620" s="207" t="s">
        <v>78</v>
      </c>
      <c r="T620" s="164"/>
    </row>
    <row r="621" spans="1:20" ht="120">
      <c r="A621" s="3" t="s">
        <v>1209</v>
      </c>
      <c r="B621" s="4" t="str">
        <f t="shared" si="148"/>
        <v>Capital Cost Reduction</v>
      </c>
      <c r="C621" s="2" t="s">
        <v>325</v>
      </c>
      <c r="D621" s="164" t="s">
        <v>554</v>
      </c>
      <c r="E621" s="164"/>
      <c r="F621" s="164" t="s">
        <v>531</v>
      </c>
      <c r="G621" s="164"/>
      <c r="H621" s="179">
        <v>108</v>
      </c>
      <c r="I621" s="164" t="s">
        <v>46</v>
      </c>
      <c r="J621" s="4" t="str">
        <f t="shared" si="144"/>
        <v>R&amp;D Capital Cost Reductions</v>
      </c>
      <c r="K621" s="3" t="s">
        <v>580</v>
      </c>
      <c r="L621" s="143">
        <v>0</v>
      </c>
      <c r="M621" s="143">
        <v>0.4</v>
      </c>
      <c r="N621" s="208">
        <v>0.01</v>
      </c>
      <c r="O621" s="164" t="s">
        <v>34</v>
      </c>
      <c r="P621" s="180" t="s">
        <v>673</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555</v>
      </c>
      <c r="E622" s="164"/>
      <c r="F622" s="164" t="s">
        <v>532</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674</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556</v>
      </c>
      <c r="E623" s="164"/>
      <c r="F623" s="164" t="s">
        <v>533</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675</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557</v>
      </c>
      <c r="E624" s="164"/>
      <c r="F624" s="164" t="s">
        <v>534</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676</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558</v>
      </c>
      <c r="E625" s="164"/>
      <c r="F625" s="164" t="s">
        <v>535</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677</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1036</v>
      </c>
      <c r="E626" s="164"/>
      <c r="F626" s="164" t="s">
        <v>1387</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1389</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1035</v>
      </c>
      <c r="E627" s="164"/>
      <c r="F627" s="164" t="s">
        <v>1388</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1390</v>
      </c>
      <c r="Q627" s="164" t="s">
        <v>276</v>
      </c>
      <c r="R627" s="180" t="s">
        <v>277</v>
      </c>
      <c r="S627" s="207" t="s">
        <v>78</v>
      </c>
      <c r="T627" s="164"/>
    </row>
    <row r="628" spans="1:20" s="2" customFormat="1" ht="165">
      <c r="A628" s="2" t="s">
        <v>1209</v>
      </c>
      <c r="B628" s="2" t="s">
        <v>1401</v>
      </c>
      <c r="C628" s="2" t="s">
        <v>1402</v>
      </c>
      <c r="D628" s="180"/>
      <c r="E628" s="180"/>
      <c r="F628" s="180"/>
      <c r="G628" s="180"/>
      <c r="H628" s="66">
        <v>525</v>
      </c>
      <c r="I628" s="180" t="s">
        <v>46</v>
      </c>
      <c r="J628" s="2" t="s">
        <v>1401</v>
      </c>
      <c r="K628" s="75" t="s">
        <v>1407</v>
      </c>
      <c r="L628" s="143">
        <v>0</v>
      </c>
      <c r="M628" s="143">
        <v>1</v>
      </c>
      <c r="N628" s="208">
        <v>0.01</v>
      </c>
      <c r="O628" s="164" t="s">
        <v>36</v>
      </c>
      <c r="P628" s="164" t="s">
        <v>1409</v>
      </c>
      <c r="Q628" s="180" t="s">
        <v>1411</v>
      </c>
      <c r="R628" s="180" t="s">
        <v>1410</v>
      </c>
      <c r="S628" s="210" t="s">
        <v>1408</v>
      </c>
      <c r="T628" s="180"/>
    </row>
    <row r="629" spans="1:20" ht="120">
      <c r="A629" s="3" t="s">
        <v>1209</v>
      </c>
      <c r="B629" s="3" t="s">
        <v>373</v>
      </c>
      <c r="C629" s="3" t="s">
        <v>326</v>
      </c>
      <c r="D629" s="164" t="s">
        <v>122</v>
      </c>
      <c r="E629" s="164"/>
      <c r="F629" s="164" t="s">
        <v>355</v>
      </c>
      <c r="G629" s="164"/>
      <c r="H629" s="179">
        <v>114</v>
      </c>
      <c r="I629" s="164" t="s">
        <v>46</v>
      </c>
      <c r="J629" s="3" t="s">
        <v>397</v>
      </c>
      <c r="K629" s="3" t="s">
        <v>579</v>
      </c>
      <c r="L629" s="143">
        <v>0</v>
      </c>
      <c r="M629" s="143">
        <v>0.4</v>
      </c>
      <c r="N629" s="208">
        <v>0.01</v>
      </c>
      <c r="O629" s="164" t="s">
        <v>35</v>
      </c>
      <c r="P629" s="164" t="s">
        <v>678</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679</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680</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681</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682</v>
      </c>
      <c r="Q634" s="164" t="s">
        <v>276</v>
      </c>
      <c r="R634" s="180" t="s">
        <v>277</v>
      </c>
      <c r="S634" s="207" t="s">
        <v>78</v>
      </c>
      <c r="T634" s="164"/>
    </row>
    <row r="635" spans="1:20" ht="135">
      <c r="A635" s="3" t="s">
        <v>1209</v>
      </c>
      <c r="B635" s="4" t="str">
        <f t="shared" si="153"/>
        <v>Fuel Use Reduction</v>
      </c>
      <c r="C635" s="3" t="s">
        <v>327</v>
      </c>
      <c r="D635" s="164"/>
      <c r="E635" s="164"/>
      <c r="F635" s="164" t="s">
        <v>29</v>
      </c>
      <c r="G635" s="164"/>
      <c r="H635" s="179">
        <v>120</v>
      </c>
      <c r="I635" s="164" t="s">
        <v>46</v>
      </c>
      <c r="J635" s="4" t="str">
        <f t="shared" si="154"/>
        <v>R&amp;D Fuel Use Reductions</v>
      </c>
      <c r="K635" s="3" t="s">
        <v>578</v>
      </c>
      <c r="L635" s="143">
        <v>0</v>
      </c>
      <c r="M635" s="143">
        <v>0.4</v>
      </c>
      <c r="N635" s="208">
        <v>0.01</v>
      </c>
      <c r="O635" s="164" t="s">
        <v>35</v>
      </c>
      <c r="P635" s="164" t="s">
        <v>683</v>
      </c>
      <c r="Q635" s="164" t="s">
        <v>276</v>
      </c>
      <c r="R635" s="180" t="s">
        <v>277</v>
      </c>
      <c r="S635" s="207" t="s">
        <v>78</v>
      </c>
      <c r="T635" s="164"/>
    </row>
    <row r="636" spans="1:20" ht="120">
      <c r="A636" s="3" t="s">
        <v>1209</v>
      </c>
      <c r="B636" s="4" t="str">
        <f t="shared" si="153"/>
        <v>Fuel Use Reduction</v>
      </c>
      <c r="C636" s="3" t="s">
        <v>328</v>
      </c>
      <c r="D636" s="164" t="s">
        <v>500</v>
      </c>
      <c r="E636" s="164"/>
      <c r="F636" s="180" t="s">
        <v>503</v>
      </c>
      <c r="G636" s="164"/>
      <c r="H636" s="179">
        <v>121</v>
      </c>
      <c r="I636" s="164" t="s">
        <v>46</v>
      </c>
      <c r="J636" s="4" t="str">
        <f t="shared" si="154"/>
        <v>R&amp;D Fuel Use Reductions</v>
      </c>
      <c r="K636" s="3" t="s">
        <v>577</v>
      </c>
      <c r="L636" s="143">
        <v>0</v>
      </c>
      <c r="M636" s="143">
        <v>0.4</v>
      </c>
      <c r="N636" s="208">
        <v>0.01</v>
      </c>
      <c r="O636" s="164" t="s">
        <v>35</v>
      </c>
      <c r="P636" s="164" t="s">
        <v>684</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566</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685</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686</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687</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567</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688</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689</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1209</v>
      </c>
      <c r="B647" s="4" t="str">
        <f t="shared" si="155"/>
        <v>Fuel Use Reduction</v>
      </c>
      <c r="C647" s="3" t="s">
        <v>329</v>
      </c>
      <c r="D647" s="164" t="s">
        <v>142</v>
      </c>
      <c r="E647" s="164"/>
      <c r="F647" s="180" t="s">
        <v>366</v>
      </c>
      <c r="G647" s="164"/>
      <c r="H647" s="179">
        <v>125</v>
      </c>
      <c r="I647" s="164" t="s">
        <v>46</v>
      </c>
      <c r="J647" s="4" t="str">
        <f t="shared" si="154"/>
        <v>R&amp;D Fuel Use Reductions</v>
      </c>
      <c r="K647" s="3" t="s">
        <v>576</v>
      </c>
      <c r="L647" s="143">
        <v>0</v>
      </c>
      <c r="M647" s="143">
        <v>0.4</v>
      </c>
      <c r="N647" s="208">
        <v>0.01</v>
      </c>
      <c r="O647" s="164" t="s">
        <v>35</v>
      </c>
      <c r="P647" s="164" t="s">
        <v>690</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691</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692</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693</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906</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694</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913</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695</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696</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697</v>
      </c>
      <c r="Q654" s="164" t="s">
        <v>276</v>
      </c>
      <c r="R654" s="180" t="s">
        <v>277</v>
      </c>
      <c r="S654" s="207" t="s">
        <v>78</v>
      </c>
      <c r="T654" s="164"/>
    </row>
    <row r="655" spans="1:20" ht="120">
      <c r="A655" s="3" t="s">
        <v>1209</v>
      </c>
      <c r="B655" s="4" t="str">
        <f t="shared" si="158"/>
        <v>Fuel Use Reduction</v>
      </c>
      <c r="C655" s="3" t="s">
        <v>330</v>
      </c>
      <c r="D655" s="164" t="s">
        <v>554</v>
      </c>
      <c r="E655" s="164"/>
      <c r="F655" s="164" t="s">
        <v>531</v>
      </c>
      <c r="G655" s="164"/>
      <c r="H655" s="179">
        <v>133</v>
      </c>
      <c r="I655" s="164" t="s">
        <v>46</v>
      </c>
      <c r="J655" s="4" t="str">
        <f t="shared" si="154"/>
        <v>R&amp;D Fuel Use Reductions</v>
      </c>
      <c r="K655" s="3" t="s">
        <v>575</v>
      </c>
      <c r="L655" s="143">
        <v>0</v>
      </c>
      <c r="M655" s="143">
        <v>0.4</v>
      </c>
      <c r="N655" s="208">
        <v>0.01</v>
      </c>
      <c r="O655" s="164" t="s">
        <v>35</v>
      </c>
      <c r="P655" s="164" t="s">
        <v>698</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555</v>
      </c>
      <c r="E656" s="164"/>
      <c r="F656" s="164" t="s">
        <v>532</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699</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556</v>
      </c>
      <c r="E657" s="164"/>
      <c r="F657" s="164" t="s">
        <v>533</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700</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557</v>
      </c>
      <c r="E658" s="164"/>
      <c r="F658" s="164" t="s">
        <v>534</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701</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558</v>
      </c>
      <c r="E659" s="164"/>
      <c r="F659" s="164" t="s">
        <v>535</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702</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1036</v>
      </c>
      <c r="E660" s="164"/>
      <c r="F660" s="164" t="s">
        <v>1387</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1391</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1035</v>
      </c>
      <c r="E661" s="164"/>
      <c r="F661" s="164" t="s">
        <v>1388</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1392</v>
      </c>
      <c r="Q661" s="164" t="s">
        <v>276</v>
      </c>
      <c r="R661" s="180" t="s">
        <v>277</v>
      </c>
      <c r="S661" s="207" t="s">
        <v>78</v>
      </c>
      <c r="T661" s="164"/>
    </row>
    <row r="662" spans="1:20" ht="90">
      <c r="A662" s="3" t="s">
        <v>1430</v>
      </c>
      <c r="B662" s="3" t="s">
        <v>1431</v>
      </c>
      <c r="C662" s="3" t="s">
        <v>1435</v>
      </c>
      <c r="H662" s="179">
        <v>543</v>
      </c>
      <c r="I662" s="3" t="s">
        <v>46</v>
      </c>
      <c r="J662" s="153"/>
      <c r="K662" s="3" t="s">
        <v>1432</v>
      </c>
      <c r="L662" s="143">
        <v>-0.08</v>
      </c>
      <c r="M662" s="143">
        <v>0.02</v>
      </c>
      <c r="N662" s="145">
        <v>1E-3</v>
      </c>
      <c r="O662" s="3" t="s">
        <v>1439</v>
      </c>
      <c r="P662" s="3" t="s">
        <v>1685</v>
      </c>
      <c r="R662" s="3"/>
      <c r="S662" s="211" t="s">
        <v>1433</v>
      </c>
      <c r="T662" s="3"/>
    </row>
    <row r="663" spans="1:20" ht="120">
      <c r="A663" s="3" t="s">
        <v>1642</v>
      </c>
      <c r="B663" s="3" t="s">
        <v>1643</v>
      </c>
      <c r="C663" s="3" t="s">
        <v>1650</v>
      </c>
      <c r="D663" s="3" t="s">
        <v>1659</v>
      </c>
      <c r="F663" s="3" t="s">
        <v>1664</v>
      </c>
      <c r="H663" s="179">
        <v>545</v>
      </c>
      <c r="I663" s="3" t="s">
        <v>46</v>
      </c>
      <c r="J663" s="153"/>
      <c r="K663" s="3" t="s">
        <v>1916</v>
      </c>
      <c r="L663" s="3">
        <v>0</v>
      </c>
      <c r="M663" s="3">
        <v>10</v>
      </c>
      <c r="N663" s="3">
        <v>1</v>
      </c>
      <c r="O663" s="3" t="s">
        <v>1557</v>
      </c>
      <c r="P663" s="3" t="s">
        <v>1668</v>
      </c>
      <c r="Q663" s="3" t="s">
        <v>1558</v>
      </c>
      <c r="R663" s="3"/>
      <c r="S663" s="212"/>
      <c r="T663" s="3"/>
    </row>
    <row r="664" spans="1:20" ht="120">
      <c r="A664" s="4" t="str">
        <f>A$663</f>
        <v>Government Revenue Accounting</v>
      </c>
      <c r="B664" s="4" t="str">
        <f t="shared" ref="B664:C664" si="163">B$663</f>
        <v>Carbon Tax Revenue</v>
      </c>
      <c r="C664" s="4" t="str">
        <f t="shared" si="163"/>
        <v>GRA for Carbon Tax Revenue</v>
      </c>
      <c r="D664" s="3" t="s">
        <v>1660</v>
      </c>
      <c r="F664" s="3" t="s">
        <v>1693</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1694</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1661</v>
      </c>
      <c r="F665" s="3" t="s">
        <v>1665</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1559</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1662</v>
      </c>
      <c r="F666" s="3" t="s">
        <v>1666</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1560</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1663</v>
      </c>
      <c r="F667" s="3" t="s">
        <v>1667</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1561</v>
      </c>
      <c r="Q667" s="4" t="str">
        <f t="shared" si="165"/>
        <v>io-model.html</v>
      </c>
      <c r="R667" s="3"/>
      <c r="S667" s="212"/>
      <c r="T667" s="3"/>
    </row>
    <row r="668" spans="1:20" ht="120">
      <c r="A668" s="3" t="s">
        <v>1642</v>
      </c>
      <c r="B668" s="3" t="s">
        <v>1644</v>
      </c>
      <c r="C668" s="3" t="s">
        <v>1651</v>
      </c>
      <c r="D668" s="3" t="s">
        <v>1659</v>
      </c>
      <c r="F668" s="3" t="s">
        <v>1664</v>
      </c>
      <c r="H668" s="179">
        <v>550</v>
      </c>
      <c r="I668" s="3" t="s">
        <v>46</v>
      </c>
      <c r="J668" s="153"/>
      <c r="K668" s="3" t="s">
        <v>1917</v>
      </c>
      <c r="L668" s="3">
        <v>0</v>
      </c>
      <c r="M668" s="3">
        <v>10</v>
      </c>
      <c r="N668" s="3">
        <v>1</v>
      </c>
      <c r="O668" s="3" t="s">
        <v>1557</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1558</v>
      </c>
      <c r="R668" s="3"/>
      <c r="S668" s="212"/>
      <c r="T668" s="3"/>
    </row>
    <row r="669" spans="1:20" ht="120">
      <c r="A669" s="4" t="str">
        <f>A$668</f>
        <v>Government Revenue Accounting</v>
      </c>
      <c r="B669" s="4" t="str">
        <f t="shared" ref="B669:C672" si="167">B$668</f>
        <v>Fuel Tax Revenue</v>
      </c>
      <c r="C669" s="4" t="str">
        <f t="shared" si="167"/>
        <v>GRA for Fuel Tax Revenue</v>
      </c>
      <c r="D669" s="3" t="s">
        <v>1660</v>
      </c>
      <c r="F669" s="3" t="s">
        <v>1693</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1661</v>
      </c>
      <c r="F670" s="3" t="s">
        <v>1665</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1662</v>
      </c>
      <c r="F671" s="3" t="s">
        <v>1666</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1663</v>
      </c>
      <c r="F672" s="3" t="s">
        <v>1667</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1642</v>
      </c>
      <c r="B673" s="3" t="s">
        <v>511</v>
      </c>
      <c r="C673" s="3" t="s">
        <v>1652</v>
      </c>
      <c r="D673" s="3" t="s">
        <v>1659</v>
      </c>
      <c r="F673" s="3" t="s">
        <v>1664</v>
      </c>
      <c r="H673" s="179">
        <v>555</v>
      </c>
      <c r="I673" s="3" t="s">
        <v>46</v>
      </c>
      <c r="J673" s="153"/>
      <c r="K673" s="3" t="s">
        <v>1918</v>
      </c>
      <c r="L673" s="3">
        <v>0</v>
      </c>
      <c r="M673" s="3">
        <v>10</v>
      </c>
      <c r="N673" s="3">
        <v>1</v>
      </c>
      <c r="O673" s="3" t="s">
        <v>1557</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1558</v>
      </c>
      <c r="R673" s="3"/>
      <c r="S673" s="212"/>
      <c r="T673" s="3"/>
    </row>
    <row r="674" spans="1:20" ht="120">
      <c r="A674" s="4" t="str">
        <f>A$673</f>
        <v>Government Revenue Accounting</v>
      </c>
      <c r="B674" s="4" t="str">
        <f t="shared" ref="B674:C677" si="172">B$673</f>
        <v>EV Subsidy</v>
      </c>
      <c r="C674" s="4" t="str">
        <f t="shared" si="172"/>
        <v>GRA for EV Subsidy</v>
      </c>
      <c r="D674" s="3" t="s">
        <v>1660</v>
      </c>
      <c r="F674" s="3" t="s">
        <v>1693</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1661</v>
      </c>
      <c r="F675" s="3" t="s">
        <v>1665</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1662</v>
      </c>
      <c r="F676" s="3" t="s">
        <v>1666</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1663</v>
      </c>
      <c r="F677" s="3" t="s">
        <v>1667</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1642</v>
      </c>
      <c r="B678" s="3" t="s">
        <v>1645</v>
      </c>
      <c r="C678" s="3" t="s">
        <v>1653</v>
      </c>
      <c r="D678" s="3" t="s">
        <v>1659</v>
      </c>
      <c r="F678" s="3" t="s">
        <v>1664</v>
      </c>
      <c r="H678" s="179">
        <v>560</v>
      </c>
      <c r="I678" s="3" t="s">
        <v>46</v>
      </c>
      <c r="J678" s="153"/>
      <c r="K678" s="3" t="s">
        <v>1919</v>
      </c>
      <c r="L678" s="3">
        <v>0</v>
      </c>
      <c r="M678" s="3">
        <v>10</v>
      </c>
      <c r="N678" s="3">
        <v>1</v>
      </c>
      <c r="O678" s="3" t="s">
        <v>1557</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1558</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1660</v>
      </c>
      <c r="F679" s="3" t="s">
        <v>1693</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1661</v>
      </c>
      <c r="F680" s="3" t="s">
        <v>1665</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1662</v>
      </c>
      <c r="F681" s="3" t="s">
        <v>1666</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1663</v>
      </c>
      <c r="F682" s="3" t="s">
        <v>1667</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1642</v>
      </c>
      <c r="B683" s="3" t="s">
        <v>1646</v>
      </c>
      <c r="C683" s="3" t="s">
        <v>1654</v>
      </c>
      <c r="D683" s="3" t="s">
        <v>1659</v>
      </c>
      <c r="F683" s="3" t="s">
        <v>1664</v>
      </c>
      <c r="H683" s="179">
        <v>565</v>
      </c>
      <c r="I683" s="3" t="s">
        <v>46</v>
      </c>
      <c r="J683" s="153"/>
      <c r="K683" s="3" t="s">
        <v>1920</v>
      </c>
      <c r="L683" s="3">
        <v>0</v>
      </c>
      <c r="M683" s="3">
        <v>10</v>
      </c>
      <c r="N683" s="3">
        <v>1</v>
      </c>
      <c r="O683" s="3" t="s">
        <v>1557</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1558</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1660</v>
      </c>
      <c r="F684" s="3" t="s">
        <v>1693</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1661</v>
      </c>
      <c r="F685" s="3" t="s">
        <v>1665</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1662</v>
      </c>
      <c r="F686" s="3" t="s">
        <v>1666</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1663</v>
      </c>
      <c r="F687" s="3" t="s">
        <v>1667</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1642</v>
      </c>
      <c r="B688" s="3" t="s">
        <v>293</v>
      </c>
      <c r="C688" s="3" t="s">
        <v>1655</v>
      </c>
      <c r="D688" s="3" t="s">
        <v>1659</v>
      </c>
      <c r="F688" s="3" t="s">
        <v>1664</v>
      </c>
      <c r="H688" s="179">
        <v>570</v>
      </c>
      <c r="I688" s="3" t="s">
        <v>46</v>
      </c>
      <c r="J688" s="153"/>
      <c r="K688" s="3" t="s">
        <v>1921</v>
      </c>
      <c r="L688" s="3">
        <v>0</v>
      </c>
      <c r="M688" s="3">
        <v>10</v>
      </c>
      <c r="N688" s="3">
        <v>1</v>
      </c>
      <c r="O688" s="3" t="s">
        <v>1557</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1558</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1660</v>
      </c>
      <c r="F689" s="3" t="s">
        <v>1693</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1661</v>
      </c>
      <c r="F690" s="3" t="s">
        <v>1665</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1662</v>
      </c>
      <c r="F691" s="3" t="s">
        <v>1666</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1663</v>
      </c>
      <c r="F692" s="3" t="s">
        <v>1667</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1642</v>
      </c>
      <c r="B693" s="3" t="s">
        <v>1647</v>
      </c>
      <c r="C693" s="3" t="s">
        <v>1656</v>
      </c>
      <c r="D693" s="3" t="s">
        <v>1659</v>
      </c>
      <c r="F693" s="3" t="s">
        <v>1664</v>
      </c>
      <c r="H693" s="179">
        <v>575</v>
      </c>
      <c r="I693" s="3" t="s">
        <v>46</v>
      </c>
      <c r="J693" s="153"/>
      <c r="K693" s="3" t="s">
        <v>1922</v>
      </c>
      <c r="L693" s="3">
        <v>0</v>
      </c>
      <c r="M693" s="3">
        <v>10</v>
      </c>
      <c r="N693" s="3">
        <v>1</v>
      </c>
      <c r="O693" s="3" t="s">
        <v>1557</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1558</v>
      </c>
      <c r="R693" s="3"/>
      <c r="S693" s="212"/>
      <c r="T693" s="3"/>
    </row>
    <row r="694" spans="1:20" ht="120">
      <c r="A694" s="4" t="str">
        <f>A$693</f>
        <v>Government Revenue Accounting</v>
      </c>
      <c r="B694" s="4" t="str">
        <f t="shared" ref="B694:C697" si="192">B$693</f>
        <v>Fuel Subsidy</v>
      </c>
      <c r="C694" s="4" t="str">
        <f t="shared" si="192"/>
        <v>GRA for Fuel Subsidies</v>
      </c>
      <c r="D694" s="3" t="s">
        <v>1660</v>
      </c>
      <c r="F694" s="3" t="s">
        <v>1693</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1661</v>
      </c>
      <c r="F695" s="3" t="s">
        <v>1665</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1662</v>
      </c>
      <c r="F696" s="3" t="s">
        <v>1666</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1663</v>
      </c>
      <c r="F697" s="3" t="s">
        <v>1667</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1642</v>
      </c>
      <c r="B698" s="3" t="s">
        <v>1648</v>
      </c>
      <c r="C698" s="3" t="s">
        <v>1657</v>
      </c>
      <c r="D698" s="3" t="s">
        <v>1659</v>
      </c>
      <c r="F698" s="3" t="s">
        <v>1664</v>
      </c>
      <c r="H698" s="179">
        <v>580</v>
      </c>
      <c r="I698" s="3" t="s">
        <v>46</v>
      </c>
      <c r="J698" s="153"/>
      <c r="K698" s="3" t="s">
        <v>1923</v>
      </c>
      <c r="L698" s="3">
        <v>0</v>
      </c>
      <c r="M698" s="3">
        <v>10</v>
      </c>
      <c r="N698" s="3">
        <v>1</v>
      </c>
      <c r="O698" s="3" t="s">
        <v>1557</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1558</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1660</v>
      </c>
      <c r="F699" s="3" t="s">
        <v>1693</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1661</v>
      </c>
      <c r="F700" s="3" t="s">
        <v>1665</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1662</v>
      </c>
      <c r="F701" s="3" t="s">
        <v>1666</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1663</v>
      </c>
      <c r="F702" s="3" t="s">
        <v>1667</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1642</v>
      </c>
      <c r="B703" s="3" t="s">
        <v>1649</v>
      </c>
      <c r="C703" s="3" t="s">
        <v>1658</v>
      </c>
      <c r="D703" s="3" t="s">
        <v>1659</v>
      </c>
      <c r="F703" s="3" t="s">
        <v>1664</v>
      </c>
      <c r="H703" s="179">
        <v>585</v>
      </c>
      <c r="I703" s="3" t="s">
        <v>46</v>
      </c>
      <c r="J703" s="153"/>
      <c r="K703" s="3" t="s">
        <v>1924</v>
      </c>
      <c r="L703" s="3">
        <v>0</v>
      </c>
      <c r="M703" s="3">
        <v>10</v>
      </c>
      <c r="N703" s="3">
        <v>1</v>
      </c>
      <c r="O703" s="3" t="s">
        <v>1557</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1558</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1660</v>
      </c>
      <c r="F704" s="3" t="s">
        <v>1693</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1661</v>
      </c>
      <c r="F705" s="3" t="s">
        <v>1665</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1662</v>
      </c>
      <c r="F706" s="3" t="s">
        <v>1666</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1663</v>
      </c>
      <c r="F707" s="3" t="s">
        <v>1667</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8" t="s">
        <v>1422</v>
      </c>
      <c r="B1" s="238"/>
    </row>
    <row r="2" spans="1:2">
      <c r="A2" s="134" t="s">
        <v>1423</v>
      </c>
      <c r="B2" s="134" t="s">
        <v>1424</v>
      </c>
    </row>
    <row r="3" spans="1:2">
      <c r="A3" s="135" t="s">
        <v>398</v>
      </c>
      <c r="B3" s="61" t="str">
        <f>A3</f>
        <v>million metric tons / year</v>
      </c>
    </row>
    <row r="4" spans="1:2">
      <c r="A4" s="135" t="s">
        <v>1529</v>
      </c>
      <c r="B4" s="61" t="str">
        <f>A4</f>
        <v>g CO2e / 2019 dollar</v>
      </c>
    </row>
    <row r="5" spans="1:2">
      <c r="A5" s="136" t="s">
        <v>714</v>
      </c>
      <c r="B5" s="61" t="str">
        <f t="shared" ref="B5:B40" si="0">A5</f>
        <v>thousand metric tons / year</v>
      </c>
    </row>
    <row r="6" spans="1:2">
      <c r="A6" s="136" t="s">
        <v>1530</v>
      </c>
      <c r="B6" s="61" t="str">
        <f>A6</f>
        <v>g CO2 / 2019 dollar</v>
      </c>
    </row>
    <row r="7" spans="1:2">
      <c r="A7" s="136" t="s">
        <v>1692</v>
      </c>
      <c r="B7" s="61" t="str">
        <f t="shared" si="0"/>
        <v>2019 dollars / ton CO2e abated, Annual average abatement (MtCO2e)</v>
      </c>
    </row>
    <row r="8" spans="1:2">
      <c r="A8" s="136" t="s">
        <v>1531</v>
      </c>
      <c r="B8" s="61" t="str">
        <f t="shared" si="0"/>
        <v>billion 2019 dollars / year</v>
      </c>
    </row>
    <row r="9" spans="1:2">
      <c r="A9" s="136" t="s">
        <v>1575</v>
      </c>
      <c r="B9" s="61" t="str">
        <f t="shared" si="0"/>
        <v>billion 2019 dollars</v>
      </c>
    </row>
    <row r="10" spans="1:2">
      <c r="A10" s="136" t="s">
        <v>1472</v>
      </c>
      <c r="B10" s="61" t="str">
        <f t="shared" si="0"/>
        <v>jobs</v>
      </c>
    </row>
    <row r="11" spans="1:2">
      <c r="A11" s="136" t="s">
        <v>1519</v>
      </c>
      <c r="B11" s="61" t="str">
        <f t="shared" si="0"/>
        <v>incidents / year</v>
      </c>
    </row>
    <row r="12" spans="1:2">
      <c r="A12" s="136" t="s">
        <v>1494</v>
      </c>
      <c r="B12" s="61" t="str">
        <f t="shared" si="0"/>
        <v>% change</v>
      </c>
    </row>
    <row r="13" spans="1:2">
      <c r="A13" s="136" t="s">
        <v>1532</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1533</v>
      </c>
      <c r="B17" s="61" t="str">
        <f t="shared" si="0"/>
        <v>2019 dollars / megawatt-hour (MWh)</v>
      </c>
    </row>
    <row r="18" spans="1:2">
      <c r="A18" s="136" t="s">
        <v>959</v>
      </c>
      <c r="B18" s="61" t="str">
        <f t="shared" si="0"/>
        <v>cubic km / yr</v>
      </c>
    </row>
    <row r="19" spans="1:2">
      <c r="A19" s="136" t="s">
        <v>794</v>
      </c>
      <c r="B19" s="61" t="str">
        <f t="shared" si="0"/>
        <v>trillion passenger-miles / year</v>
      </c>
    </row>
    <row r="20" spans="1:2">
      <c r="A20" s="136" t="s">
        <v>795</v>
      </c>
      <c r="B20" s="61" t="str">
        <f t="shared" si="0"/>
        <v>trillion freight ton-miles / year</v>
      </c>
    </row>
    <row r="21" spans="1:2">
      <c r="A21" s="136" t="s">
        <v>536</v>
      </c>
      <c r="B21" s="61" t="str">
        <f t="shared" si="0"/>
        <v>million vehicles / year</v>
      </c>
    </row>
    <row r="22" spans="1:2">
      <c r="A22" s="136" t="s">
        <v>772</v>
      </c>
      <c r="B22" s="61" t="str">
        <f t="shared" si="0"/>
        <v>thousand vehicles / year</v>
      </c>
    </row>
    <row r="23" spans="1:2">
      <c r="A23" s="136" t="s">
        <v>771</v>
      </c>
      <c r="B23" s="61" t="str">
        <f t="shared" si="0"/>
        <v>million vehicles</v>
      </c>
    </row>
    <row r="24" spans="1:2">
      <c r="A24" s="136" t="s">
        <v>804</v>
      </c>
      <c r="B24" s="61" t="str">
        <f t="shared" si="0"/>
        <v>thousand vehicles</v>
      </c>
    </row>
    <row r="25" spans="1:2">
      <c r="A25" s="136" t="s">
        <v>510</v>
      </c>
      <c r="B25" s="61" t="str">
        <f t="shared" si="0"/>
        <v>quads / year</v>
      </c>
    </row>
    <row r="26" spans="1:2">
      <c r="A26" s="136" t="s">
        <v>1534</v>
      </c>
      <c r="B26" s="61" t="str">
        <f>A26</f>
        <v>thousand BTU / 2019 dollar</v>
      </c>
    </row>
    <row r="27" spans="1:2">
      <c r="A27" s="136" t="s">
        <v>777</v>
      </c>
      <c r="B27" s="61" t="str">
        <f t="shared" si="0"/>
        <v>millions of short tons / year</v>
      </c>
    </row>
    <row r="28" spans="1:2">
      <c r="A28" s="136" t="s">
        <v>778</v>
      </c>
      <c r="B28" s="61" t="str">
        <f t="shared" si="0"/>
        <v>trillion cubic feet / year</v>
      </c>
    </row>
    <row r="29" spans="1:2">
      <c r="A29" s="136" t="s">
        <v>706</v>
      </c>
      <c r="B29" s="61" t="str">
        <f t="shared" si="0"/>
        <v>million barrels / year</v>
      </c>
    </row>
    <row r="30" spans="1:2">
      <c r="A30" s="136" t="s">
        <v>1172</v>
      </c>
      <c r="B30" s="61" t="str">
        <f t="shared" si="0"/>
        <v>million gallons / year</v>
      </c>
    </row>
    <row r="31" spans="1:2">
      <c r="A31" s="136" t="s">
        <v>852</v>
      </c>
      <c r="B31" s="61" t="str">
        <f t="shared" si="0"/>
        <v>trillion BTU / year</v>
      </c>
    </row>
    <row r="32" spans="1:2">
      <c r="A32" s="136" t="s">
        <v>1535</v>
      </c>
      <c r="B32" s="61" t="str">
        <f t="shared" si="0"/>
        <v>2019 dollars / short ton</v>
      </c>
    </row>
    <row r="33" spans="1:2">
      <c r="A33" s="136" t="s">
        <v>1536</v>
      </c>
      <c r="B33" s="61" t="str">
        <f t="shared" si="0"/>
        <v>2019 dollars / thousand cubic feet</v>
      </c>
    </row>
    <row r="34" spans="1:2">
      <c r="A34" s="136" t="s">
        <v>1537</v>
      </c>
      <c r="B34" s="61" t="str">
        <f t="shared" si="0"/>
        <v>2019 dollars / gallon</v>
      </c>
    </row>
    <row r="35" spans="1:2">
      <c r="A35" s="136" t="s">
        <v>1538</v>
      </c>
      <c r="B35" s="61" t="str">
        <f t="shared" si="0"/>
        <v>2019 dollars / barrel</v>
      </c>
    </row>
    <row r="36" spans="1:2">
      <c r="A36" s="136" t="s">
        <v>1539</v>
      </c>
      <c r="B36" s="61" t="str">
        <f t="shared" si="0"/>
        <v>2019 dollars / kg</v>
      </c>
    </row>
    <row r="37" spans="1:2">
      <c r="A37" s="136" t="s">
        <v>1540</v>
      </c>
      <c r="B37" s="61" t="str">
        <f t="shared" si="0"/>
        <v>2019 dollars / kilowatt-hour (kWh)</v>
      </c>
    </row>
    <row r="38" spans="1:2">
      <c r="A38" s="136" t="s">
        <v>1541</v>
      </c>
      <c r="B38" s="61" t="str">
        <f t="shared" si="0"/>
        <v>cost of eqpt. to capture 1 metric ton CO2e/yr (2019 dollars)</v>
      </c>
    </row>
    <row r="39" spans="1:2">
      <c r="A39" s="136" t="s">
        <v>1542</v>
      </c>
      <c r="B39" s="61" t="str">
        <f t="shared" si="0"/>
        <v>million 2019 dollars / megawatt (MW)</v>
      </c>
    </row>
    <row r="40" spans="1:2">
      <c r="A40" s="136" t="s">
        <v>1543</v>
      </c>
      <c r="B40" s="61" t="str">
        <f t="shared" si="0"/>
        <v>cost of eqpt. to produce 1 kg H2/yr (2019 dollars)</v>
      </c>
    </row>
    <row r="42" spans="1:2">
      <c r="A42" s="238" t="s">
        <v>1426</v>
      </c>
      <c r="B42" s="238"/>
    </row>
    <row r="43" spans="1:2">
      <c r="A43" s="134" t="s">
        <v>1423</v>
      </c>
      <c r="B43" s="134" t="s">
        <v>1424</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topLeftCell="H1" zoomScale="70" zoomScaleNormal="70" workbookViewId="0">
      <pane ySplit="1" topLeftCell="A2" activePane="bottomLeft" state="frozen"/>
      <selection pane="bottomLeft" activeCell="Q33" sqref="Q33"/>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704</v>
      </c>
      <c r="B1" s="57" t="s">
        <v>705</v>
      </c>
      <c r="C1" s="138" t="s">
        <v>1425</v>
      </c>
      <c r="D1" s="57" t="s">
        <v>64</v>
      </c>
      <c r="E1" s="57" t="s">
        <v>66</v>
      </c>
      <c r="F1" s="137" t="s">
        <v>492</v>
      </c>
      <c r="G1" s="57" t="s">
        <v>65</v>
      </c>
      <c r="H1" s="57" t="s">
        <v>727</v>
      </c>
      <c r="I1" s="58" t="s">
        <v>336</v>
      </c>
      <c r="J1" s="154" t="s">
        <v>1669</v>
      </c>
      <c r="K1" s="154" t="s">
        <v>1670</v>
      </c>
      <c r="L1" s="154" t="s">
        <v>1671</v>
      </c>
      <c r="M1" s="154" t="s">
        <v>1672</v>
      </c>
      <c r="N1" s="154" t="s">
        <v>1673</v>
      </c>
      <c r="O1" s="154" t="s">
        <v>1674</v>
      </c>
      <c r="P1" s="154" t="s">
        <v>1675</v>
      </c>
      <c r="Q1" s="154" t="s">
        <v>1676</v>
      </c>
      <c r="R1" s="154" t="s">
        <v>1677</v>
      </c>
      <c r="S1" s="154" t="s">
        <v>1678</v>
      </c>
    </row>
    <row r="2" spans="1:19" ht="60">
      <c r="A2" s="64" t="s">
        <v>735</v>
      </c>
      <c r="B2" s="62" t="s">
        <v>736</v>
      </c>
      <c r="C2" s="132">
        <v>1</v>
      </c>
      <c r="D2" s="62" t="s">
        <v>67</v>
      </c>
      <c r="E2" s="62" t="s">
        <v>68</v>
      </c>
      <c r="F2" s="3" t="str">
        <f>UnitControlCenter!$B$3</f>
        <v>million metric tons / year</v>
      </c>
      <c r="G2" s="62" t="s">
        <v>197</v>
      </c>
      <c r="J2" s="3" t="s">
        <v>2055</v>
      </c>
      <c r="K2" s="3">
        <v>2030</v>
      </c>
      <c r="L2" s="236">
        <f>'Target Calculations'!F10</f>
        <v>14.7755744</v>
      </c>
      <c r="M2" s="236">
        <f>'Target Calculations'!G10</f>
        <v>22.472152600000001</v>
      </c>
      <c r="N2" s="3" t="str">
        <f>'Target Calculations'!K10</f>
        <v>In a scenario limiting global warming to 1.5 °C, Nevada would need to cut its total (including land use) emissions by 59 to 73 percent of 2005 levels.</v>
      </c>
      <c r="O2" s="3" t="s">
        <v>2058</v>
      </c>
      <c r="P2" s="3">
        <v>2030</v>
      </c>
      <c r="Q2" s="236">
        <f>'Target Calculations'!H10</f>
        <v>35.449772558903405</v>
      </c>
      <c r="R2" s="236">
        <f>Q2</f>
        <v>35.449772558903405</v>
      </c>
      <c r="S2" s="3" t="s">
        <v>2056</v>
      </c>
    </row>
    <row r="3" spans="1:19" ht="60">
      <c r="A3" s="64" t="s">
        <v>735</v>
      </c>
      <c r="B3" s="62" t="s">
        <v>737</v>
      </c>
      <c r="C3" s="66">
        <v>1</v>
      </c>
      <c r="D3" s="63" t="s">
        <v>67</v>
      </c>
      <c r="E3" s="63" t="s">
        <v>68</v>
      </c>
      <c r="F3" s="3" t="str">
        <f>UnitControlCenter!$B$3</f>
        <v>million metric tons / year</v>
      </c>
      <c r="G3" s="62" t="s">
        <v>703</v>
      </c>
      <c r="I3" s="62"/>
      <c r="J3" s="3" t="s">
        <v>2055</v>
      </c>
      <c r="K3" s="3">
        <v>2030</v>
      </c>
      <c r="L3" s="236">
        <f>'Target Calculations'!F11</f>
        <v>20.245574399999999</v>
      </c>
      <c r="M3" s="236">
        <f>'Target Calculations'!G11</f>
        <v>27.9421526</v>
      </c>
      <c r="N3" s="3" t="str">
        <f>'Target Calculations'!K11</f>
        <v>In a scenario limiting global warming to 1.5 °C, Nevada would need to cut its total (excluding land use) emissions by 53 to 66 percent of 2005 levels.</v>
      </c>
      <c r="O3" s="3" t="s">
        <v>2058</v>
      </c>
      <c r="P3" s="3">
        <v>2030</v>
      </c>
      <c r="Q3" s="236">
        <f>'Target Calculations'!H11</f>
        <v>39.005272558903407</v>
      </c>
      <c r="R3" s="236">
        <f>Q3</f>
        <v>39.005272558903407</v>
      </c>
      <c r="S3" s="3" t="s">
        <v>2056</v>
      </c>
    </row>
    <row r="4" spans="1:19" ht="90">
      <c r="A4" s="64" t="s">
        <v>735</v>
      </c>
      <c r="B4" s="63" t="s">
        <v>738</v>
      </c>
      <c r="C4" s="132">
        <v>1</v>
      </c>
      <c r="D4" s="62" t="s">
        <v>69</v>
      </c>
      <c r="E4" s="62" t="s">
        <v>70</v>
      </c>
      <c r="F4" s="3" t="str">
        <f>UnitControlCenter!$B$3</f>
        <v>million metric tons / year</v>
      </c>
      <c r="G4" s="62" t="s">
        <v>1395</v>
      </c>
      <c r="H4" s="62" t="s">
        <v>1396</v>
      </c>
      <c r="I4" s="62" t="s">
        <v>1397</v>
      </c>
      <c r="J4" s="3"/>
      <c r="K4" s="3"/>
      <c r="L4" s="236"/>
      <c r="M4" s="236"/>
      <c r="N4" s="3"/>
      <c r="O4" s="3"/>
      <c r="P4" s="3"/>
      <c r="Q4" s="3"/>
      <c r="R4" s="3"/>
      <c r="S4" s="3"/>
    </row>
    <row r="5" spans="1:19" ht="30">
      <c r="A5" s="64" t="s">
        <v>735</v>
      </c>
      <c r="B5" s="63" t="s">
        <v>739</v>
      </c>
      <c r="C5" s="132">
        <v>1</v>
      </c>
      <c r="D5" s="62" t="s">
        <v>69</v>
      </c>
      <c r="E5" s="62" t="s">
        <v>70</v>
      </c>
      <c r="F5" s="3" t="str">
        <f>UnitControlCenter!$B$3</f>
        <v>million metric tons / year</v>
      </c>
      <c r="G5" s="62" t="s">
        <v>1398</v>
      </c>
      <c r="H5" s="62" t="s">
        <v>1399</v>
      </c>
      <c r="I5" s="62" t="s">
        <v>1400</v>
      </c>
      <c r="J5" s="3"/>
      <c r="K5" s="3"/>
      <c r="L5" s="236"/>
      <c r="M5" s="236"/>
      <c r="N5" s="3"/>
      <c r="O5" s="3"/>
      <c r="P5" s="3"/>
      <c r="Q5" s="3"/>
      <c r="R5" s="3"/>
      <c r="S5" s="3"/>
    </row>
    <row r="6" spans="1:19" ht="30">
      <c r="A6" s="64" t="s">
        <v>735</v>
      </c>
      <c r="B6" s="63" t="s">
        <v>740</v>
      </c>
      <c r="C6" s="132">
        <v>1</v>
      </c>
      <c r="D6" s="62" t="s">
        <v>69</v>
      </c>
      <c r="E6" s="62" t="s">
        <v>70</v>
      </c>
      <c r="F6" s="3" t="str">
        <f>UnitControlCenter!$B$3</f>
        <v>million metric tons / year</v>
      </c>
      <c r="G6" s="62" t="s">
        <v>1140</v>
      </c>
      <c r="H6" s="49" t="s">
        <v>1141</v>
      </c>
      <c r="I6" s="62" t="s">
        <v>1142</v>
      </c>
      <c r="J6" s="3"/>
      <c r="K6" s="3"/>
      <c r="L6" s="236"/>
      <c r="M6" s="236"/>
      <c r="N6" s="3"/>
      <c r="O6" s="3"/>
      <c r="P6" s="3"/>
      <c r="Q6" s="3"/>
      <c r="R6" s="3"/>
      <c r="S6" s="3"/>
    </row>
    <row r="7" spans="1:19">
      <c r="A7" s="64" t="s">
        <v>735</v>
      </c>
      <c r="B7" s="63" t="s">
        <v>1482</v>
      </c>
      <c r="C7" s="133">
        <v>0</v>
      </c>
      <c r="D7" s="62" t="s">
        <v>67</v>
      </c>
      <c r="E7" s="62" t="s">
        <v>68</v>
      </c>
      <c r="F7" s="1" t="str">
        <f>UnitControlCenter!$B$4</f>
        <v>g CO2e / 2019 dollar</v>
      </c>
      <c r="G7" s="62" t="s">
        <v>1428</v>
      </c>
      <c r="I7" s="62"/>
      <c r="J7" s="3"/>
      <c r="K7" s="3"/>
      <c r="L7" s="236"/>
      <c r="M7" s="236"/>
      <c r="N7" s="3"/>
      <c r="O7" s="3"/>
      <c r="P7" s="3"/>
      <c r="Q7" s="3"/>
      <c r="R7" s="3"/>
      <c r="S7" s="3"/>
    </row>
    <row r="8" spans="1:19">
      <c r="A8" s="64" t="s">
        <v>735</v>
      </c>
      <c r="B8" s="63" t="s">
        <v>149</v>
      </c>
      <c r="C8" s="132">
        <v>1</v>
      </c>
      <c r="D8" s="62" t="s">
        <v>67</v>
      </c>
      <c r="E8" s="62" t="s">
        <v>68</v>
      </c>
      <c r="F8" s="3" t="str">
        <f>UnitControlCenter!$B$3</f>
        <v>million metric tons / year</v>
      </c>
      <c r="G8" s="62" t="s">
        <v>897</v>
      </c>
      <c r="I8" s="62"/>
      <c r="J8" s="3"/>
      <c r="K8" s="3"/>
      <c r="L8" s="236"/>
      <c r="M8" s="236"/>
      <c r="N8" s="3"/>
      <c r="O8" s="3"/>
      <c r="P8" s="3"/>
      <c r="Q8" s="3"/>
      <c r="R8" s="3"/>
      <c r="S8" s="3"/>
    </row>
    <row r="9" spans="1:19" ht="60">
      <c r="A9" s="64" t="s">
        <v>735</v>
      </c>
      <c r="B9" s="63" t="s">
        <v>895</v>
      </c>
      <c r="C9" s="132">
        <v>1</v>
      </c>
      <c r="D9" s="62" t="s">
        <v>67</v>
      </c>
      <c r="E9" s="62" t="s">
        <v>68</v>
      </c>
      <c r="F9" s="3" t="str">
        <f>UnitControlCenter!$B$3</f>
        <v>million metric tons / year</v>
      </c>
      <c r="G9" s="62" t="s">
        <v>898</v>
      </c>
      <c r="I9" s="62"/>
      <c r="J9" s="3" t="s">
        <v>2055</v>
      </c>
      <c r="K9" s="3">
        <v>2030</v>
      </c>
      <c r="L9" s="236">
        <f>'Target Calculations'!F3</f>
        <v>1.6114679999999997</v>
      </c>
      <c r="M9" s="236">
        <f>'Target Calculations'!G3</f>
        <v>2.1486239999999999</v>
      </c>
      <c r="N9" s="3" t="str">
        <f>'Target Calculations'!K3</f>
        <v>In a scenario limiting global warming to 1.5 °C, Nevada would need to cut its buildings emissions by 56 to 67 percent of 2005 levels.</v>
      </c>
      <c r="O9" s="3"/>
      <c r="P9" s="3"/>
      <c r="Q9" s="3"/>
      <c r="R9" s="3"/>
      <c r="S9" s="3"/>
    </row>
    <row r="10" spans="1:19">
      <c r="A10" s="64" t="s">
        <v>735</v>
      </c>
      <c r="B10" s="63" t="s">
        <v>988</v>
      </c>
      <c r="C10" s="132">
        <v>1</v>
      </c>
      <c r="D10" s="62" t="s">
        <v>67</v>
      </c>
      <c r="E10" s="62" t="s">
        <v>68</v>
      </c>
      <c r="F10" s="3" t="str">
        <f>UnitControlCenter!$B$3</f>
        <v>million metric tons / year</v>
      </c>
      <c r="G10" s="62" t="s">
        <v>1001</v>
      </c>
      <c r="I10" s="62"/>
      <c r="J10" s="3"/>
      <c r="K10" s="3"/>
      <c r="L10" s="236"/>
      <c r="M10" s="236"/>
      <c r="N10" s="3"/>
      <c r="O10" s="3"/>
      <c r="P10" s="3"/>
      <c r="Q10" s="3"/>
      <c r="R10" s="3"/>
      <c r="S10" s="3"/>
    </row>
    <row r="11" spans="1:19" ht="60">
      <c r="A11" s="64" t="s">
        <v>735</v>
      </c>
      <c r="B11" s="63" t="s">
        <v>100</v>
      </c>
      <c r="C11" s="132">
        <v>1</v>
      </c>
      <c r="D11" s="62" t="s">
        <v>67</v>
      </c>
      <c r="E11" s="62" t="s">
        <v>68</v>
      </c>
      <c r="F11" s="3" t="str">
        <f>UnitControlCenter!$B$3</f>
        <v>million metric tons / year</v>
      </c>
      <c r="G11" s="62" t="s">
        <v>899</v>
      </c>
      <c r="I11" s="62"/>
      <c r="J11" s="3" t="s">
        <v>2055</v>
      </c>
      <c r="K11" s="3">
        <v>2030</v>
      </c>
      <c r="L11" s="236">
        <f>'Target Calculations'!F4</f>
        <v>1.2610949999999999</v>
      </c>
      <c r="M11" s="236">
        <f>'Target Calculations'!G4</f>
        <v>3.8979299999999992</v>
      </c>
      <c r="N11" s="3" t="str">
        <f>'Target Calculations'!K4</f>
        <v>In a scenario limiting global warming to 1.5 °C, Nevada would need to cut its electricity emissions by 86 to 95 percent of 2005 levels.</v>
      </c>
      <c r="O11" s="3"/>
      <c r="P11" s="3"/>
      <c r="Q11" s="3"/>
      <c r="R11" s="3"/>
      <c r="S11" s="3"/>
    </row>
    <row r="12" spans="1:19" ht="60">
      <c r="A12" s="64" t="s">
        <v>735</v>
      </c>
      <c r="B12" s="63" t="s">
        <v>9</v>
      </c>
      <c r="C12" s="132">
        <v>1</v>
      </c>
      <c r="D12" s="62" t="s">
        <v>67</v>
      </c>
      <c r="E12" s="62" t="s">
        <v>68</v>
      </c>
      <c r="F12" s="3" t="str">
        <f>UnitControlCenter!$B$3</f>
        <v>million metric tons / year</v>
      </c>
      <c r="G12" s="62" t="s">
        <v>943</v>
      </c>
      <c r="I12" s="62"/>
      <c r="J12" s="3" t="s">
        <v>2055</v>
      </c>
      <c r="K12" s="3">
        <v>2030</v>
      </c>
      <c r="L12" s="236">
        <f>'Target Calculations'!F5</f>
        <v>4.6367628000000005</v>
      </c>
      <c r="M12" s="236">
        <f>'Target Calculations'!G5</f>
        <v>5.2654763999999998</v>
      </c>
      <c r="N12" s="3" t="str">
        <f>'Target Calculations'!K5</f>
        <v>In a scenario limiting global warming to 1.5 °C, Nevada would need to cut its industry emissions by 20 to 30 percent of 2005 levels.</v>
      </c>
      <c r="O12" s="3"/>
      <c r="P12" s="3"/>
      <c r="Q12" s="3"/>
      <c r="R12" s="3"/>
      <c r="S12" s="3"/>
    </row>
    <row r="13" spans="1:19">
      <c r="A13" s="64" t="s">
        <v>735</v>
      </c>
      <c r="B13" s="63" t="s">
        <v>896</v>
      </c>
      <c r="C13" s="132">
        <v>1</v>
      </c>
      <c r="D13" s="62" t="s">
        <v>67</v>
      </c>
      <c r="E13" s="62" t="s">
        <v>68</v>
      </c>
      <c r="F13" s="3" t="str">
        <f>UnitControlCenter!$B$3</f>
        <v>million metric tons / year</v>
      </c>
      <c r="G13" s="62" t="s">
        <v>900</v>
      </c>
      <c r="I13" s="62"/>
      <c r="J13" s="3"/>
      <c r="K13" s="3"/>
      <c r="L13" s="236"/>
      <c r="M13" s="236"/>
      <c r="N13" s="3"/>
      <c r="O13" s="3"/>
      <c r="P13" s="3"/>
      <c r="Q13" s="3"/>
      <c r="R13" s="3"/>
      <c r="S13" s="3"/>
    </row>
    <row r="14" spans="1:19" ht="60">
      <c r="A14" s="64" t="s">
        <v>735</v>
      </c>
      <c r="B14" s="63" t="s">
        <v>4</v>
      </c>
      <c r="C14" s="132">
        <v>1</v>
      </c>
      <c r="D14" s="62" t="s">
        <v>67</v>
      </c>
      <c r="E14" s="62" t="s">
        <v>68</v>
      </c>
      <c r="F14" s="3" t="str">
        <f>UnitControlCenter!$B$3</f>
        <v>million metric tons / year</v>
      </c>
      <c r="G14" s="62" t="s">
        <v>901</v>
      </c>
      <c r="I14" s="62"/>
      <c r="J14" s="3" t="s">
        <v>2055</v>
      </c>
      <c r="K14" s="3">
        <v>2030</v>
      </c>
      <c r="L14" s="236">
        <f>'Target Calculations'!F6</f>
        <v>9.2775280000000002</v>
      </c>
      <c r="M14" s="236">
        <f>'Target Calculations'!G6</f>
        <v>13.024222</v>
      </c>
      <c r="N14" s="3" t="str">
        <f>'Target Calculations'!K6</f>
        <v>In a scenario limiting global warming to 1.5 °C, Nevada would need to cut its transportation emissions by 27 to 48 percent of 2005 levels.</v>
      </c>
      <c r="O14" s="3"/>
      <c r="P14" s="3"/>
      <c r="Q14" s="3"/>
      <c r="R14" s="3"/>
      <c r="S14" s="3"/>
    </row>
    <row r="15" spans="1:19" ht="15.75" thickBot="1">
      <c r="A15" s="115" t="s">
        <v>735</v>
      </c>
      <c r="B15" s="109" t="s">
        <v>905</v>
      </c>
      <c r="C15" s="139">
        <v>1</v>
      </c>
      <c r="D15" s="110" t="s">
        <v>67</v>
      </c>
      <c r="E15" s="110" t="s">
        <v>68</v>
      </c>
      <c r="F15" s="113" t="str">
        <f>UnitControlCenter!$B$3</f>
        <v>million metric tons / year</v>
      </c>
      <c r="G15" s="110" t="s">
        <v>902</v>
      </c>
      <c r="H15" s="111"/>
      <c r="I15" s="110"/>
      <c r="J15" s="111"/>
      <c r="K15" s="111"/>
      <c r="L15" s="111"/>
      <c r="M15" s="111"/>
      <c r="N15" s="111"/>
      <c r="O15" s="111"/>
      <c r="P15" s="111"/>
      <c r="Q15" s="111"/>
      <c r="R15" s="111"/>
      <c r="S15" s="111"/>
    </row>
    <row r="16" spans="1:19">
      <c r="A16" s="63" t="s">
        <v>741</v>
      </c>
      <c r="B16" s="63" t="s">
        <v>542</v>
      </c>
      <c r="C16" s="132">
        <v>1</v>
      </c>
      <c r="D16" s="62" t="s">
        <v>67</v>
      </c>
      <c r="E16" s="62" t="s">
        <v>68</v>
      </c>
      <c r="F16" s="3" t="str">
        <f>UnitControlCenter!$B$3</f>
        <v>million metric tons / year</v>
      </c>
      <c r="G16" s="62" t="s">
        <v>726</v>
      </c>
      <c r="I16" s="62"/>
    </row>
    <row r="17" spans="1:19">
      <c r="A17" s="63" t="s">
        <v>741</v>
      </c>
      <c r="B17" s="64" t="s">
        <v>550</v>
      </c>
      <c r="C17" s="132">
        <v>1</v>
      </c>
      <c r="D17" s="62" t="s">
        <v>67</v>
      </c>
      <c r="E17" s="62" t="s">
        <v>68</v>
      </c>
      <c r="F17" s="3" t="str">
        <f>UnitControlCenter!$B$3</f>
        <v>million metric tons / year</v>
      </c>
      <c r="G17" s="62" t="s">
        <v>717</v>
      </c>
      <c r="I17" s="62"/>
    </row>
    <row r="18" spans="1:19">
      <c r="A18" s="63" t="s">
        <v>741</v>
      </c>
      <c r="B18" s="64" t="s">
        <v>551</v>
      </c>
      <c r="C18" s="132">
        <v>1</v>
      </c>
      <c r="D18" s="62" t="s">
        <v>67</v>
      </c>
      <c r="E18" s="62" t="s">
        <v>68</v>
      </c>
      <c r="F18" s="3" t="str">
        <f>UnitControlCenter!$B$3</f>
        <v>million metric tons / year</v>
      </c>
      <c r="G18" s="62" t="s">
        <v>716</v>
      </c>
      <c r="I18" s="62"/>
    </row>
    <row r="19" spans="1:19">
      <c r="A19" s="63" t="s">
        <v>741</v>
      </c>
      <c r="B19" s="64" t="s">
        <v>713</v>
      </c>
      <c r="C19" s="132">
        <v>1</v>
      </c>
      <c r="D19" s="62" t="s">
        <v>67</v>
      </c>
      <c r="E19" s="62" t="s">
        <v>68</v>
      </c>
      <c r="F19" s="3" t="str">
        <f>UnitControlCenter!$B$3</f>
        <v>million metric tons / year</v>
      </c>
      <c r="G19" s="62" t="s">
        <v>715</v>
      </c>
      <c r="I19" s="62"/>
    </row>
    <row r="20" spans="1:19">
      <c r="A20" s="63" t="s">
        <v>741</v>
      </c>
      <c r="B20" s="64" t="s">
        <v>712</v>
      </c>
      <c r="C20" s="132">
        <v>1</v>
      </c>
      <c r="D20" s="62" t="s">
        <v>67</v>
      </c>
      <c r="E20" s="62" t="s">
        <v>68</v>
      </c>
      <c r="F20" s="3" t="str">
        <f>UnitControlCenter!$B$5</f>
        <v>thousand metric tons / year</v>
      </c>
      <c r="G20" s="62" t="s">
        <v>721</v>
      </c>
      <c r="I20" s="62"/>
    </row>
    <row r="21" spans="1:19">
      <c r="A21" s="63" t="s">
        <v>741</v>
      </c>
      <c r="B21" s="64" t="s">
        <v>545</v>
      </c>
      <c r="C21" s="132">
        <v>1</v>
      </c>
      <c r="D21" s="62" t="s">
        <v>67</v>
      </c>
      <c r="E21" s="62" t="s">
        <v>68</v>
      </c>
      <c r="F21" s="3" t="str">
        <f>UnitControlCenter!$B$5</f>
        <v>thousand metric tons / year</v>
      </c>
      <c r="G21" s="62" t="s">
        <v>722</v>
      </c>
      <c r="I21" s="62"/>
    </row>
    <row r="22" spans="1:19">
      <c r="A22" s="63" t="s">
        <v>741</v>
      </c>
      <c r="B22" s="64" t="s">
        <v>548</v>
      </c>
      <c r="C22" s="132">
        <v>1</v>
      </c>
      <c r="D22" s="62" t="s">
        <v>67</v>
      </c>
      <c r="E22" s="62" t="s">
        <v>68</v>
      </c>
      <c r="F22" s="3" t="str">
        <f>UnitControlCenter!$B$5</f>
        <v>thousand metric tons / year</v>
      </c>
      <c r="G22" s="62" t="s">
        <v>719</v>
      </c>
      <c r="I22" s="62"/>
    </row>
    <row r="23" spans="1:19">
      <c r="A23" s="63" t="s">
        <v>741</v>
      </c>
      <c r="B23" s="64" t="s">
        <v>549</v>
      </c>
      <c r="C23" s="132">
        <v>1</v>
      </c>
      <c r="D23" s="62" t="s">
        <v>67</v>
      </c>
      <c r="E23" s="62" t="s">
        <v>68</v>
      </c>
      <c r="F23" s="3" t="str">
        <f>UnitControlCenter!$B$5</f>
        <v>thousand metric tons / year</v>
      </c>
      <c r="G23" s="62" t="s">
        <v>718</v>
      </c>
      <c r="I23" s="62"/>
    </row>
    <row r="24" spans="1:19">
      <c r="A24" s="63" t="s">
        <v>741</v>
      </c>
      <c r="B24" s="64" t="s">
        <v>544</v>
      </c>
      <c r="C24" s="132">
        <v>1</v>
      </c>
      <c r="D24" s="62" t="s">
        <v>67</v>
      </c>
      <c r="E24" s="62" t="s">
        <v>68</v>
      </c>
      <c r="F24" s="3" t="str">
        <f>UnitControlCenter!$B$3</f>
        <v>million metric tons / year</v>
      </c>
      <c r="G24" s="62" t="s">
        <v>723</v>
      </c>
      <c r="I24" s="62"/>
    </row>
    <row r="25" spans="1:19">
      <c r="A25" s="63" t="s">
        <v>741</v>
      </c>
      <c r="B25" s="64" t="s">
        <v>543</v>
      </c>
      <c r="C25" s="132">
        <v>1</v>
      </c>
      <c r="D25" s="62" t="s">
        <v>67</v>
      </c>
      <c r="E25" s="62" t="s">
        <v>68</v>
      </c>
      <c r="F25" s="3" t="str">
        <f>UnitControlCenter!$B$5</f>
        <v>thousand metric tons / year</v>
      </c>
      <c r="G25" s="62" t="s">
        <v>725</v>
      </c>
      <c r="I25" s="62"/>
    </row>
    <row r="26" spans="1:19">
      <c r="A26" s="63" t="s">
        <v>741</v>
      </c>
      <c r="B26" s="64" t="s">
        <v>547</v>
      </c>
      <c r="C26" s="132">
        <v>1</v>
      </c>
      <c r="D26" s="62" t="s">
        <v>67</v>
      </c>
      <c r="E26" s="62" t="s">
        <v>68</v>
      </c>
      <c r="F26" s="3" t="str">
        <f>UnitControlCenter!$B$3</f>
        <v>million metric tons / year</v>
      </c>
      <c r="G26" s="62" t="s">
        <v>720</v>
      </c>
      <c r="I26" s="62"/>
    </row>
    <row r="27" spans="1:19" ht="15.75" thickBot="1">
      <c r="A27" s="109" t="s">
        <v>741</v>
      </c>
      <c r="B27" s="115" t="s">
        <v>537</v>
      </c>
      <c r="C27" s="139">
        <v>1</v>
      </c>
      <c r="D27" s="110" t="s">
        <v>67</v>
      </c>
      <c r="E27" s="110" t="s">
        <v>68</v>
      </c>
      <c r="F27" s="113" t="str">
        <f>UnitControlCenter!$B$3</f>
        <v>million metric tons / year</v>
      </c>
      <c r="G27" s="110" t="s">
        <v>724</v>
      </c>
      <c r="H27" s="111"/>
      <c r="I27" s="110"/>
      <c r="J27" s="111"/>
      <c r="K27" s="111"/>
      <c r="L27" s="111"/>
      <c r="M27" s="111"/>
      <c r="N27" s="111"/>
      <c r="O27" s="111"/>
      <c r="P27" s="111"/>
      <c r="Q27" s="111"/>
      <c r="R27" s="111"/>
      <c r="S27" s="111"/>
    </row>
    <row r="28" spans="1:19" ht="75">
      <c r="A28" s="63" t="s">
        <v>742</v>
      </c>
      <c r="B28" s="63" t="s">
        <v>738</v>
      </c>
      <c r="C28" s="132">
        <v>1</v>
      </c>
      <c r="D28" s="62" t="s">
        <v>69</v>
      </c>
      <c r="E28" s="62" t="s">
        <v>70</v>
      </c>
      <c r="F28" s="3" t="str">
        <f>UnitControlCenter!$B$3</f>
        <v>million metric tons / year</v>
      </c>
      <c r="G28" s="62" t="s">
        <v>1497</v>
      </c>
      <c r="H28" s="49" t="s">
        <v>1498</v>
      </c>
      <c r="I28" s="62" t="s">
        <v>1499</v>
      </c>
    </row>
    <row r="29" spans="1:19" ht="105">
      <c r="A29" s="63" t="s">
        <v>742</v>
      </c>
      <c r="B29" s="63" t="s">
        <v>1002</v>
      </c>
      <c r="C29" s="132">
        <v>1</v>
      </c>
      <c r="D29" s="62" t="s">
        <v>69</v>
      </c>
      <c r="E29" s="62" t="s">
        <v>70</v>
      </c>
      <c r="F29" s="3" t="str">
        <f>UnitControlCenter!$B$3</f>
        <v>million metric tons / year</v>
      </c>
      <c r="G29" s="62" t="s">
        <v>1500</v>
      </c>
      <c r="H29" s="49" t="s">
        <v>1501</v>
      </c>
      <c r="I29" s="62" t="s">
        <v>1502</v>
      </c>
    </row>
    <row r="30" spans="1:19" ht="60">
      <c r="A30" s="63" t="s">
        <v>742</v>
      </c>
      <c r="B30" s="63" t="s">
        <v>743</v>
      </c>
      <c r="C30" s="140">
        <v>1</v>
      </c>
      <c r="D30" s="62" t="s">
        <v>69</v>
      </c>
      <c r="E30" s="62" t="s">
        <v>70</v>
      </c>
      <c r="F30" s="5" t="str">
        <f>UnitControlCenter!$B$3</f>
        <v>million metric tons / year</v>
      </c>
      <c r="G30" s="131" t="s">
        <v>1503</v>
      </c>
      <c r="H30" s="131" t="s">
        <v>1504</v>
      </c>
      <c r="I30" s="62" t="s">
        <v>1505</v>
      </c>
    </row>
    <row r="31" spans="1:19" ht="15.75" thickBot="1">
      <c r="A31" s="109" t="s">
        <v>742</v>
      </c>
      <c r="B31" s="109" t="s">
        <v>1482</v>
      </c>
      <c r="C31" s="139">
        <v>0</v>
      </c>
      <c r="D31" s="110" t="s">
        <v>67</v>
      </c>
      <c r="E31" s="110" t="s">
        <v>68</v>
      </c>
      <c r="F31" s="142" t="str">
        <f>UnitControlCenter!$B$6</f>
        <v>g CO2 / 2019 dollar</v>
      </c>
      <c r="G31" s="111" t="s">
        <v>1427</v>
      </c>
      <c r="H31" s="111"/>
      <c r="I31" s="110"/>
      <c r="J31" s="111"/>
      <c r="K31" s="111"/>
      <c r="L31" s="111"/>
      <c r="M31" s="111"/>
      <c r="N31" s="111"/>
      <c r="O31" s="111"/>
      <c r="P31" s="111"/>
      <c r="Q31" s="111"/>
      <c r="R31" s="111"/>
      <c r="S31" s="111"/>
    </row>
    <row r="32" spans="1:19" ht="60">
      <c r="A32" s="63" t="s">
        <v>1295</v>
      </c>
      <c r="B32" s="63" t="s">
        <v>1095</v>
      </c>
      <c r="C32" s="132">
        <v>1</v>
      </c>
      <c r="D32" s="62" t="s">
        <v>67</v>
      </c>
      <c r="E32" s="62" t="s">
        <v>1683</v>
      </c>
      <c r="F32" s="3" t="str">
        <f>UnitControlCenter!$B$3</f>
        <v>million metric tons / year</v>
      </c>
      <c r="G32" s="49" t="s">
        <v>197</v>
      </c>
      <c r="I32" s="62"/>
      <c r="J32" s="3" t="s">
        <v>2055</v>
      </c>
      <c r="K32" s="3">
        <v>2030</v>
      </c>
      <c r="L32" s="236">
        <f>L2</f>
        <v>14.7755744</v>
      </c>
      <c r="M32" s="236">
        <f>M2</f>
        <v>22.472152600000001</v>
      </c>
      <c r="N32" s="236" t="str">
        <f>N2</f>
        <v>In a scenario limiting global warming to 1.5 °C, Nevada would need to cut its total (including land use) emissions by 59 to 73 percent of 2005 levels.</v>
      </c>
      <c r="O32" s="3" t="s">
        <v>2058</v>
      </c>
      <c r="P32" s="3">
        <v>2030</v>
      </c>
      <c r="Q32" s="236">
        <f>'Target Calculations'!H10</f>
        <v>35.449772558903405</v>
      </c>
      <c r="R32" s="236">
        <f>Q32</f>
        <v>35.449772558903405</v>
      </c>
      <c r="S32" s="3" t="s">
        <v>2056</v>
      </c>
    </row>
    <row r="33" spans="1:19">
      <c r="A33" s="63" t="s">
        <v>1295</v>
      </c>
      <c r="B33" s="63" t="s">
        <v>149</v>
      </c>
      <c r="C33" s="132">
        <v>1</v>
      </c>
      <c r="D33" s="62" t="s">
        <v>67</v>
      </c>
      <c r="E33" s="62" t="s">
        <v>1683</v>
      </c>
      <c r="F33" s="3" t="str">
        <f>UnitControlCenter!$B$3</f>
        <v>million metric tons / year</v>
      </c>
      <c r="G33" s="62" t="s">
        <v>897</v>
      </c>
      <c r="I33" s="62"/>
      <c r="J33" s="3"/>
      <c r="K33" s="3"/>
      <c r="L33" s="3"/>
      <c r="M33" s="3"/>
      <c r="N33" s="3"/>
      <c r="O33" s="3"/>
      <c r="P33" s="3"/>
      <c r="Q33" s="3"/>
      <c r="R33" s="3"/>
      <c r="S33" s="3"/>
    </row>
    <row r="34" spans="1:19" ht="60">
      <c r="A34" s="63" t="s">
        <v>1295</v>
      </c>
      <c r="B34" s="63" t="s">
        <v>895</v>
      </c>
      <c r="C34" s="132">
        <v>1</v>
      </c>
      <c r="D34" s="62" t="s">
        <v>67</v>
      </c>
      <c r="E34" s="62" t="s">
        <v>1683</v>
      </c>
      <c r="F34" s="3" t="str">
        <f>UnitControlCenter!$B$3</f>
        <v>million metric tons / year</v>
      </c>
      <c r="G34" s="62" t="s">
        <v>898</v>
      </c>
      <c r="I34" s="62"/>
      <c r="J34" s="3" t="s">
        <v>2055</v>
      </c>
      <c r="K34" s="3">
        <v>2030</v>
      </c>
      <c r="L34" s="236">
        <f>L9</f>
        <v>1.6114679999999997</v>
      </c>
      <c r="M34" s="236">
        <f>M9</f>
        <v>2.1486239999999999</v>
      </c>
      <c r="N34" s="236" t="str">
        <f>N9</f>
        <v>In a scenario limiting global warming to 1.5 °C, Nevada would need to cut its buildings emissions by 56 to 67 percent of 2005 levels.</v>
      </c>
      <c r="O34" s="3"/>
      <c r="P34" s="3"/>
      <c r="Q34" s="3"/>
      <c r="R34" s="3"/>
      <c r="S34" s="3"/>
    </row>
    <row r="35" spans="1:19">
      <c r="A35" s="63" t="s">
        <v>1295</v>
      </c>
      <c r="B35" s="63" t="s">
        <v>988</v>
      </c>
      <c r="C35" s="132">
        <v>1</v>
      </c>
      <c r="D35" s="62" t="s">
        <v>67</v>
      </c>
      <c r="E35" s="62" t="s">
        <v>1683</v>
      </c>
      <c r="F35" s="3" t="str">
        <f>UnitControlCenter!$B$3</f>
        <v>million metric tons / year</v>
      </c>
      <c r="G35" s="62" t="s">
        <v>1001</v>
      </c>
      <c r="I35" s="62"/>
      <c r="J35" s="3"/>
      <c r="K35" s="3"/>
      <c r="L35" s="3"/>
      <c r="M35" s="3"/>
      <c r="N35" s="3"/>
      <c r="O35" s="3"/>
      <c r="P35" s="3"/>
      <c r="Q35" s="3"/>
      <c r="R35" s="3"/>
      <c r="S35" s="3"/>
    </row>
    <row r="36" spans="1:19" ht="60">
      <c r="A36" s="63" t="s">
        <v>1295</v>
      </c>
      <c r="B36" s="63" t="s">
        <v>100</v>
      </c>
      <c r="C36" s="132">
        <v>1</v>
      </c>
      <c r="D36" s="62" t="s">
        <v>67</v>
      </c>
      <c r="E36" s="62" t="s">
        <v>1683</v>
      </c>
      <c r="F36" s="3" t="str">
        <f>UnitControlCenter!$B$3</f>
        <v>million metric tons / year</v>
      </c>
      <c r="G36" s="62" t="s">
        <v>899</v>
      </c>
      <c r="I36" s="62"/>
      <c r="J36" s="3" t="s">
        <v>2055</v>
      </c>
      <c r="K36" s="3">
        <v>2030</v>
      </c>
      <c r="L36" s="236">
        <f t="shared" ref="L36:N37" si="0">L11</f>
        <v>1.2610949999999999</v>
      </c>
      <c r="M36" s="236">
        <f t="shared" si="0"/>
        <v>3.8979299999999992</v>
      </c>
      <c r="N36" s="236" t="str">
        <f t="shared" si="0"/>
        <v>In a scenario limiting global warming to 1.5 °C, Nevada would need to cut its electricity emissions by 86 to 95 percent of 2005 levels.</v>
      </c>
      <c r="O36" s="3"/>
      <c r="P36" s="3"/>
      <c r="Q36" s="3"/>
      <c r="R36" s="3"/>
      <c r="S36" s="3"/>
    </row>
    <row r="37" spans="1:19" ht="60">
      <c r="A37" s="63" t="s">
        <v>1295</v>
      </c>
      <c r="B37" s="63" t="s">
        <v>9</v>
      </c>
      <c r="C37" s="132">
        <v>1</v>
      </c>
      <c r="D37" s="62" t="s">
        <v>67</v>
      </c>
      <c r="E37" s="62" t="s">
        <v>1683</v>
      </c>
      <c r="F37" s="3" t="str">
        <f>UnitControlCenter!$B$3</f>
        <v>million metric tons / year</v>
      </c>
      <c r="G37" s="62" t="s">
        <v>943</v>
      </c>
      <c r="I37" s="62"/>
      <c r="J37" s="3" t="s">
        <v>2055</v>
      </c>
      <c r="K37" s="3">
        <v>2030</v>
      </c>
      <c r="L37" s="236">
        <f t="shared" si="0"/>
        <v>4.6367628000000005</v>
      </c>
      <c r="M37" s="236">
        <f t="shared" si="0"/>
        <v>5.2654763999999998</v>
      </c>
      <c r="N37" s="236" t="str">
        <f t="shared" si="0"/>
        <v>In a scenario limiting global warming to 1.5 °C, Nevada would need to cut its industry emissions by 20 to 30 percent of 2005 levels.</v>
      </c>
      <c r="O37" s="3"/>
      <c r="P37" s="3"/>
      <c r="Q37" s="3"/>
      <c r="R37" s="3"/>
      <c r="S37" s="3"/>
    </row>
    <row r="38" spans="1:19" ht="60.75" thickBot="1">
      <c r="A38" s="109" t="s">
        <v>1295</v>
      </c>
      <c r="B38" s="109" t="s">
        <v>4</v>
      </c>
      <c r="C38" s="139">
        <v>1</v>
      </c>
      <c r="D38" s="110" t="s">
        <v>67</v>
      </c>
      <c r="E38" s="110" t="s">
        <v>1683</v>
      </c>
      <c r="F38" s="113" t="str">
        <f>UnitControlCenter!$B$3</f>
        <v>million metric tons / year</v>
      </c>
      <c r="G38" s="110" t="s">
        <v>901</v>
      </c>
      <c r="H38" s="111"/>
      <c r="I38" s="110"/>
      <c r="J38" s="113" t="s">
        <v>2055</v>
      </c>
      <c r="K38" s="113">
        <v>2030</v>
      </c>
      <c r="L38" s="237">
        <f>L14</f>
        <v>9.2775280000000002</v>
      </c>
      <c r="M38" s="237">
        <f>M14</f>
        <v>13.024222</v>
      </c>
      <c r="N38" s="237" t="str">
        <f>N14</f>
        <v>In a scenario limiting global warming to 1.5 °C, Nevada would need to cut its transportation emissions by 27 to 48 percent of 2005 levels.</v>
      </c>
      <c r="O38" s="113"/>
      <c r="P38" s="113"/>
      <c r="Q38" s="113"/>
      <c r="R38" s="113"/>
      <c r="S38" s="113"/>
    </row>
    <row r="39" spans="1:19" ht="45">
      <c r="A39" s="63" t="s">
        <v>402</v>
      </c>
      <c r="B39" s="63" t="s">
        <v>1580</v>
      </c>
      <c r="C39" s="132">
        <v>1</v>
      </c>
      <c r="D39" s="62" t="s">
        <v>69</v>
      </c>
      <c r="E39" s="62" t="s">
        <v>490</v>
      </c>
      <c r="F39" s="3" t="str">
        <f>UnitControlCenter!$B$7</f>
        <v>2019 dollars / ton CO2e abated, Annual average abatement (MtCO2e)</v>
      </c>
      <c r="G39" s="49" t="s">
        <v>837</v>
      </c>
      <c r="I39" s="62"/>
    </row>
    <row r="40" spans="1:19" ht="45.75" thickBot="1">
      <c r="A40" s="109" t="s">
        <v>402</v>
      </c>
      <c r="B40" s="109" t="s">
        <v>1581</v>
      </c>
      <c r="C40" s="139">
        <v>1</v>
      </c>
      <c r="D40" s="110" t="s">
        <v>69</v>
      </c>
      <c r="E40" s="110" t="s">
        <v>490</v>
      </c>
      <c r="F40" s="113" t="str">
        <f>UnitControlCenter!$B$7</f>
        <v>2019 dollars / ton CO2e abated, Annual average abatement (MtCO2e)</v>
      </c>
      <c r="G40" s="111" t="s">
        <v>837</v>
      </c>
      <c r="H40" s="111"/>
      <c r="I40" s="110"/>
      <c r="J40" s="111"/>
      <c r="K40" s="111"/>
      <c r="L40" s="111"/>
      <c r="M40" s="111"/>
      <c r="N40" s="111"/>
      <c r="O40" s="111"/>
      <c r="P40" s="111"/>
      <c r="Q40" s="111"/>
      <c r="R40" s="111"/>
      <c r="S40" s="111"/>
    </row>
    <row r="41" spans="1:19" ht="45">
      <c r="A41" s="63" t="s">
        <v>744</v>
      </c>
      <c r="B41" s="63" t="s">
        <v>1641</v>
      </c>
      <c r="C41" s="132">
        <v>1</v>
      </c>
      <c r="D41" s="62" t="s">
        <v>69</v>
      </c>
      <c r="E41" s="62" t="s">
        <v>68</v>
      </c>
      <c r="F41" s="3" t="str">
        <f>UnitControlCenter!$B$8</f>
        <v>billion 2019 dollars / year</v>
      </c>
      <c r="G41" s="49" t="s">
        <v>1582</v>
      </c>
      <c r="H41" s="49" t="s">
        <v>839</v>
      </c>
      <c r="I41" s="62" t="s">
        <v>812</v>
      </c>
    </row>
    <row r="42" spans="1:19">
      <c r="A42" s="63" t="s">
        <v>744</v>
      </c>
      <c r="B42" s="108" t="s">
        <v>1323</v>
      </c>
      <c r="C42" s="132">
        <v>1</v>
      </c>
      <c r="D42" s="62" t="s">
        <v>67</v>
      </c>
      <c r="E42" s="62" t="s">
        <v>68</v>
      </c>
      <c r="F42" s="3" t="str">
        <f>UnitControlCenter!$B$8</f>
        <v>billion 2019 dollars / year</v>
      </c>
      <c r="G42" s="49" t="s">
        <v>1311</v>
      </c>
      <c r="I42" s="62"/>
    </row>
    <row r="43" spans="1:19" ht="75">
      <c r="A43" s="63" t="s">
        <v>744</v>
      </c>
      <c r="B43" s="63" t="s">
        <v>1569</v>
      </c>
      <c r="C43" s="152">
        <v>1</v>
      </c>
      <c r="D43" s="62" t="s">
        <v>69</v>
      </c>
      <c r="E43" s="62" t="s">
        <v>70</v>
      </c>
      <c r="F43" s="3" t="str">
        <f>UnitControlCenter!$B$8</f>
        <v>billion 2019 dollars / year</v>
      </c>
      <c r="G43" s="3" t="s">
        <v>1570</v>
      </c>
      <c r="H43" s="3" t="s">
        <v>1571</v>
      </c>
      <c r="I43" s="3" t="s">
        <v>1572</v>
      </c>
    </row>
    <row r="44" spans="1:19" ht="30">
      <c r="A44" s="63" t="s">
        <v>744</v>
      </c>
      <c r="B44" s="108" t="s">
        <v>1574</v>
      </c>
      <c r="C44" s="140">
        <v>1</v>
      </c>
      <c r="D44" s="62" t="s">
        <v>67</v>
      </c>
      <c r="E44" s="62" t="s">
        <v>68</v>
      </c>
      <c r="F44" s="5" t="str">
        <f>UnitControlCenter!$B$9</f>
        <v>billion 2019 dollars</v>
      </c>
      <c r="G44" s="131" t="s">
        <v>1576</v>
      </c>
      <c r="H44" s="131"/>
      <c r="I44" s="62"/>
    </row>
    <row r="45" spans="1:19" ht="30.75" thickBot="1">
      <c r="A45" s="109" t="s">
        <v>744</v>
      </c>
      <c r="B45" s="114" t="s">
        <v>1577</v>
      </c>
      <c r="C45" s="139">
        <v>1</v>
      </c>
      <c r="D45" s="110" t="s">
        <v>67</v>
      </c>
      <c r="E45" s="110" t="s">
        <v>68</v>
      </c>
      <c r="F45" s="113" t="str">
        <f>UnitControlCenter!$B$8</f>
        <v>billion 2019 dollars / year</v>
      </c>
      <c r="G45" s="111" t="s">
        <v>1578</v>
      </c>
      <c r="H45" s="111"/>
      <c r="I45" s="110"/>
      <c r="J45" s="111"/>
      <c r="K45" s="111"/>
      <c r="L45" s="111"/>
      <c r="M45" s="111"/>
      <c r="N45" s="111"/>
      <c r="O45" s="111"/>
      <c r="P45" s="111"/>
      <c r="Q45" s="111"/>
      <c r="R45" s="111"/>
      <c r="S45" s="111"/>
    </row>
    <row r="46" spans="1:19" ht="45">
      <c r="A46" s="63" t="s">
        <v>1469</v>
      </c>
      <c r="B46" s="108" t="s">
        <v>1486</v>
      </c>
      <c r="C46" s="146">
        <v>1</v>
      </c>
      <c r="D46" s="62" t="s">
        <v>69</v>
      </c>
      <c r="E46" s="62" t="s">
        <v>68</v>
      </c>
      <c r="F46" s="5" t="str">
        <f>UnitControlCenter!$B$10</f>
        <v>jobs</v>
      </c>
      <c r="G46" s="131" t="s">
        <v>1477</v>
      </c>
      <c r="H46" s="131" t="s">
        <v>1476</v>
      </c>
      <c r="I46" s="62" t="s">
        <v>813</v>
      </c>
    </row>
    <row r="47" spans="1:19" ht="30">
      <c r="A47" s="63" t="s">
        <v>1469</v>
      </c>
      <c r="B47" s="108" t="s">
        <v>1487</v>
      </c>
      <c r="C47" s="149">
        <v>1</v>
      </c>
      <c r="D47" s="62" t="s">
        <v>69</v>
      </c>
      <c r="E47" s="62" t="s">
        <v>68</v>
      </c>
      <c r="F47" s="5" t="str">
        <f>UnitControlCenter!$B$10</f>
        <v>jobs</v>
      </c>
      <c r="G47" s="131" t="s">
        <v>1490</v>
      </c>
      <c r="H47" s="131" t="s">
        <v>1491</v>
      </c>
      <c r="I47" s="62" t="s">
        <v>1492</v>
      </c>
    </row>
    <row r="48" spans="1:19" ht="30">
      <c r="A48" s="63" t="s">
        <v>1469</v>
      </c>
      <c r="B48" s="108" t="s">
        <v>1550</v>
      </c>
      <c r="C48" s="151">
        <v>1</v>
      </c>
      <c r="D48" s="62" t="s">
        <v>69</v>
      </c>
      <c r="E48" s="62" t="s">
        <v>68</v>
      </c>
      <c r="F48" s="5" t="str">
        <f>UnitControlCenter!$B$10</f>
        <v>jobs</v>
      </c>
      <c r="G48" s="131" t="s">
        <v>1554</v>
      </c>
      <c r="H48" s="131" t="s">
        <v>1553</v>
      </c>
      <c r="I48" s="62" t="s">
        <v>1568</v>
      </c>
    </row>
    <row r="49" spans="1:19" ht="45">
      <c r="A49" s="63" t="s">
        <v>1469</v>
      </c>
      <c r="B49" s="108" t="s">
        <v>1680</v>
      </c>
      <c r="C49" s="155">
        <v>1</v>
      </c>
      <c r="D49" s="62" t="s">
        <v>69</v>
      </c>
      <c r="E49" s="62" t="s">
        <v>68</v>
      </c>
      <c r="F49" s="5" t="str">
        <f>UnitControlCenter!$B$10</f>
        <v>jobs</v>
      </c>
      <c r="G49" s="131" t="s">
        <v>1679</v>
      </c>
      <c r="H49" s="131" t="s">
        <v>1476</v>
      </c>
      <c r="I49" s="62" t="s">
        <v>813</v>
      </c>
    </row>
    <row r="50" spans="1:19" ht="45">
      <c r="A50" s="63" t="s">
        <v>1469</v>
      </c>
      <c r="B50" s="108" t="s">
        <v>1471</v>
      </c>
      <c r="C50" s="146">
        <v>1</v>
      </c>
      <c r="D50" s="62" t="s">
        <v>69</v>
      </c>
      <c r="E50" s="62" t="s">
        <v>68</v>
      </c>
      <c r="F50" s="3" t="str">
        <f>UnitControlCenter!$B$8</f>
        <v>billion 2019 dollars / year</v>
      </c>
      <c r="G50" s="131" t="s">
        <v>1478</v>
      </c>
      <c r="H50" s="131" t="s">
        <v>1480</v>
      </c>
      <c r="I50" s="62" t="s">
        <v>813</v>
      </c>
    </row>
    <row r="51" spans="1:19" ht="45">
      <c r="A51" s="63" t="s">
        <v>1469</v>
      </c>
      <c r="B51" s="108" t="s">
        <v>1493</v>
      </c>
      <c r="C51" s="150">
        <v>1</v>
      </c>
      <c r="D51" s="62" t="s">
        <v>69</v>
      </c>
      <c r="E51" s="62" t="s">
        <v>68</v>
      </c>
      <c r="F51" s="3" t="str">
        <f>UnitControlCenter!$B$12</f>
        <v>% change</v>
      </c>
      <c r="G51" s="131" t="s">
        <v>1495</v>
      </c>
      <c r="H51" s="131" t="s">
        <v>1480</v>
      </c>
      <c r="I51" s="62" t="s">
        <v>813</v>
      </c>
    </row>
    <row r="52" spans="1:19" ht="30">
      <c r="A52" s="63" t="s">
        <v>1469</v>
      </c>
      <c r="B52" s="108" t="s">
        <v>1551</v>
      </c>
      <c r="C52" s="151">
        <v>1</v>
      </c>
      <c r="D52" s="62" t="s">
        <v>69</v>
      </c>
      <c r="E52" s="62" t="s">
        <v>68</v>
      </c>
      <c r="F52" s="3" t="str">
        <f>UnitControlCenter!$B$8</f>
        <v>billion 2019 dollars / year</v>
      </c>
      <c r="G52" s="131" t="s">
        <v>1555</v>
      </c>
      <c r="H52" s="131" t="s">
        <v>1553</v>
      </c>
      <c r="I52" s="62" t="s">
        <v>1568</v>
      </c>
    </row>
    <row r="53" spans="1:19" ht="45">
      <c r="A53" s="63" t="s">
        <v>1469</v>
      </c>
      <c r="B53" s="108" t="s">
        <v>1485</v>
      </c>
      <c r="C53" s="146">
        <v>1</v>
      </c>
      <c r="D53" s="62" t="s">
        <v>69</v>
      </c>
      <c r="E53" s="62" t="s">
        <v>68</v>
      </c>
      <c r="F53" s="3" t="str">
        <f>UnitControlCenter!$B$8</f>
        <v>billion 2019 dollars / year</v>
      </c>
      <c r="G53" s="131" t="s">
        <v>1481</v>
      </c>
      <c r="H53" s="131" t="s">
        <v>1479</v>
      </c>
      <c r="I53" s="62" t="s">
        <v>813</v>
      </c>
    </row>
    <row r="54" spans="1:19" ht="30">
      <c r="A54" s="63" t="s">
        <v>1469</v>
      </c>
      <c r="B54" s="108" t="s">
        <v>1483</v>
      </c>
      <c r="C54" s="140">
        <v>1</v>
      </c>
      <c r="D54" s="62" t="s">
        <v>67</v>
      </c>
      <c r="E54" s="62" t="s">
        <v>68</v>
      </c>
      <c r="F54" s="5" t="str">
        <f>UnitControlCenter!$B$13</f>
        <v>2019 dollars / employee-year</v>
      </c>
      <c r="G54" s="131" t="s">
        <v>1484</v>
      </c>
      <c r="H54" s="131"/>
      <c r="I54" s="62"/>
    </row>
    <row r="55" spans="1:19" ht="30.75" thickBot="1">
      <c r="A55" s="109" t="s">
        <v>1469</v>
      </c>
      <c r="B55" s="114" t="s">
        <v>1552</v>
      </c>
      <c r="C55" s="139">
        <v>1</v>
      </c>
      <c r="D55" s="110" t="s">
        <v>69</v>
      </c>
      <c r="E55" s="110" t="s">
        <v>68</v>
      </c>
      <c r="F55" s="113" t="str">
        <f>UnitControlCenter!$B$8</f>
        <v>billion 2019 dollars / year</v>
      </c>
      <c r="G55" s="111" t="s">
        <v>1556</v>
      </c>
      <c r="H55" s="111" t="s">
        <v>1553</v>
      </c>
      <c r="I55" s="110" t="s">
        <v>1568</v>
      </c>
      <c r="J55" s="111"/>
      <c r="K55" s="111"/>
      <c r="L55" s="111"/>
      <c r="M55" s="111"/>
      <c r="N55" s="111"/>
      <c r="O55" s="111"/>
      <c r="P55" s="111"/>
      <c r="Q55" s="111"/>
      <c r="R55" s="111"/>
      <c r="S55" s="111"/>
    </row>
    <row r="56" spans="1:19" ht="90">
      <c r="A56" s="63" t="s">
        <v>1470</v>
      </c>
      <c r="B56" s="63" t="s">
        <v>1210</v>
      </c>
      <c r="C56" s="132">
        <v>1</v>
      </c>
      <c r="D56" s="62" t="s">
        <v>69</v>
      </c>
      <c r="E56" s="62" t="s">
        <v>68</v>
      </c>
      <c r="F56" s="3" t="str">
        <f>UnitControlCenter!$B$8</f>
        <v>billion 2019 dollars / year</v>
      </c>
      <c r="G56" s="3" t="s">
        <v>1211</v>
      </c>
      <c r="H56" s="3" t="s">
        <v>1212</v>
      </c>
      <c r="I56" s="3" t="s">
        <v>1185</v>
      </c>
    </row>
    <row r="57" spans="1:19" ht="45">
      <c r="A57" s="63" t="s">
        <v>1470</v>
      </c>
      <c r="B57" s="63" t="s">
        <v>1214</v>
      </c>
      <c r="C57" s="132">
        <v>1</v>
      </c>
      <c r="D57" s="62" t="s">
        <v>69</v>
      </c>
      <c r="E57" s="62" t="s">
        <v>68</v>
      </c>
      <c r="F57" s="3" t="str">
        <f>UnitControlCenter!$B$8</f>
        <v>billion 2019 dollars / year</v>
      </c>
      <c r="G57" s="3" t="s">
        <v>1224</v>
      </c>
      <c r="H57" s="3" t="s">
        <v>1225</v>
      </c>
      <c r="I57" s="3" t="s">
        <v>1226</v>
      </c>
    </row>
    <row r="58" spans="1:19" ht="60">
      <c r="A58" s="63" t="s">
        <v>1470</v>
      </c>
      <c r="B58" s="63" t="s">
        <v>1215</v>
      </c>
      <c r="C58" s="132">
        <v>1</v>
      </c>
      <c r="D58" s="62" t="s">
        <v>69</v>
      </c>
      <c r="E58" s="62" t="s">
        <v>68</v>
      </c>
      <c r="F58" s="3" t="str">
        <f>UnitControlCenter!$B$8</f>
        <v>billion 2019 dollars / year</v>
      </c>
      <c r="G58" s="3" t="s">
        <v>1235</v>
      </c>
      <c r="H58" s="3" t="s">
        <v>1233</v>
      </c>
      <c r="I58" s="3" t="s">
        <v>1234</v>
      </c>
    </row>
    <row r="59" spans="1:19" ht="45">
      <c r="A59" s="63" t="s">
        <v>1470</v>
      </c>
      <c r="B59" s="63" t="s">
        <v>1216</v>
      </c>
      <c r="C59" s="132">
        <v>1</v>
      </c>
      <c r="D59" s="62" t="s">
        <v>69</v>
      </c>
      <c r="E59" s="62" t="s">
        <v>68</v>
      </c>
      <c r="F59" s="3" t="str">
        <f>UnitControlCenter!$B$8</f>
        <v>billion 2019 dollars / year</v>
      </c>
      <c r="G59" s="3" t="s">
        <v>1229</v>
      </c>
      <c r="H59" s="3" t="s">
        <v>1225</v>
      </c>
      <c r="I59" s="3" t="s">
        <v>1227</v>
      </c>
    </row>
    <row r="60" spans="1:19" ht="45">
      <c r="A60" s="63" t="s">
        <v>1470</v>
      </c>
      <c r="B60" s="63" t="s">
        <v>1217</v>
      </c>
      <c r="C60" s="132">
        <v>1</v>
      </c>
      <c r="D60" s="62" t="s">
        <v>69</v>
      </c>
      <c r="E60" s="62" t="s">
        <v>68</v>
      </c>
      <c r="F60" s="3" t="str">
        <f>UnitControlCenter!$B$8</f>
        <v>billion 2019 dollars / year</v>
      </c>
      <c r="G60" s="3" t="s">
        <v>1230</v>
      </c>
      <c r="H60" s="3" t="s">
        <v>1225</v>
      </c>
      <c r="I60" s="3" t="s">
        <v>1228</v>
      </c>
    </row>
    <row r="61" spans="1:19" ht="60">
      <c r="A61" s="63" t="s">
        <v>1470</v>
      </c>
      <c r="B61" s="63" t="s">
        <v>1218</v>
      </c>
      <c r="C61" s="132">
        <v>1</v>
      </c>
      <c r="D61" s="62" t="s">
        <v>69</v>
      </c>
      <c r="E61" s="62" t="s">
        <v>68</v>
      </c>
      <c r="F61" s="3" t="str">
        <f>UnitControlCenter!$B$8</f>
        <v>billion 2019 dollars / year</v>
      </c>
      <c r="G61" s="3" t="s">
        <v>1236</v>
      </c>
      <c r="H61" s="3" t="s">
        <v>1233</v>
      </c>
      <c r="I61" s="3" t="s">
        <v>1234</v>
      </c>
    </row>
    <row r="62" spans="1:19" ht="60">
      <c r="A62" s="63" t="s">
        <v>1470</v>
      </c>
      <c r="B62" s="63" t="s">
        <v>1219</v>
      </c>
      <c r="C62" s="132">
        <v>1</v>
      </c>
      <c r="D62" s="62" t="s">
        <v>69</v>
      </c>
      <c r="E62" s="62" t="s">
        <v>68</v>
      </c>
      <c r="F62" s="3" t="str">
        <f>UnitControlCenter!$B$8</f>
        <v>billion 2019 dollars / year</v>
      </c>
      <c r="G62" s="3" t="s">
        <v>1237</v>
      </c>
      <c r="H62" s="3" t="s">
        <v>1233</v>
      </c>
      <c r="I62" s="3" t="s">
        <v>1234</v>
      </c>
    </row>
    <row r="63" spans="1:19" ht="75">
      <c r="A63" s="63" t="s">
        <v>1470</v>
      </c>
      <c r="B63" s="63" t="s">
        <v>1220</v>
      </c>
      <c r="C63" s="132">
        <v>1</v>
      </c>
      <c r="D63" s="62" t="s">
        <v>69</v>
      </c>
      <c r="E63" s="62" t="s">
        <v>68</v>
      </c>
      <c r="F63" s="3" t="str">
        <f>UnitControlCenter!$B$8</f>
        <v>billion 2019 dollars / year</v>
      </c>
      <c r="G63" s="3" t="s">
        <v>1238</v>
      </c>
      <c r="H63" s="3" t="s">
        <v>1233</v>
      </c>
      <c r="I63" s="3" t="s">
        <v>1234</v>
      </c>
    </row>
    <row r="64" spans="1:19" ht="75">
      <c r="A64" s="63" t="s">
        <v>1470</v>
      </c>
      <c r="B64" s="63" t="s">
        <v>1244</v>
      </c>
      <c r="C64" s="132">
        <v>1</v>
      </c>
      <c r="D64" s="62" t="s">
        <v>69</v>
      </c>
      <c r="E64" s="62" t="s">
        <v>68</v>
      </c>
      <c r="F64" s="3" t="str">
        <f>UnitControlCenter!$B$8</f>
        <v>billion 2019 dollars / year</v>
      </c>
      <c r="G64" s="3" t="s">
        <v>1242</v>
      </c>
      <c r="H64" s="3" t="s">
        <v>1233</v>
      </c>
      <c r="I64" s="3" t="s">
        <v>1240</v>
      </c>
    </row>
    <row r="65" spans="1:19" ht="60.75" thickBot="1">
      <c r="A65" s="109" t="s">
        <v>1470</v>
      </c>
      <c r="B65" s="109" t="s">
        <v>1245</v>
      </c>
      <c r="C65" s="139">
        <v>1</v>
      </c>
      <c r="D65" s="110" t="s">
        <v>69</v>
      </c>
      <c r="E65" s="110" t="s">
        <v>68</v>
      </c>
      <c r="F65" s="113" t="str">
        <f>UnitControlCenter!$B$8</f>
        <v>billion 2019 dollars / year</v>
      </c>
      <c r="G65" s="113" t="s">
        <v>1243</v>
      </c>
      <c r="H65" s="113" t="s">
        <v>1233</v>
      </c>
      <c r="I65" s="113" t="s">
        <v>1241</v>
      </c>
      <c r="J65" s="111"/>
      <c r="K65" s="111"/>
      <c r="L65" s="111"/>
      <c r="M65" s="111"/>
      <c r="N65" s="111"/>
      <c r="O65" s="111"/>
      <c r="P65" s="111"/>
      <c r="Q65" s="111"/>
      <c r="R65" s="111"/>
      <c r="S65" s="111"/>
    </row>
    <row r="66" spans="1:19" ht="30">
      <c r="A66" s="63" t="s">
        <v>745</v>
      </c>
      <c r="B66" s="63" t="s">
        <v>1681</v>
      </c>
      <c r="C66" s="155">
        <v>1</v>
      </c>
      <c r="D66" s="62" t="s">
        <v>67</v>
      </c>
      <c r="E66" s="62" t="s">
        <v>1684</v>
      </c>
      <c r="F66" s="3" t="str">
        <f>UnitControlCenter!$B$11</f>
        <v>incidents / year</v>
      </c>
      <c r="G66" s="62" t="s">
        <v>1520</v>
      </c>
      <c r="I66" s="62"/>
    </row>
    <row r="67" spans="1:19">
      <c r="A67" s="63" t="s">
        <v>745</v>
      </c>
      <c r="B67" s="63" t="s">
        <v>1512</v>
      </c>
      <c r="C67" s="132">
        <v>1</v>
      </c>
      <c r="D67" s="62" t="s">
        <v>67</v>
      </c>
      <c r="E67" s="62" t="s">
        <v>68</v>
      </c>
      <c r="F67" s="3" t="str">
        <f>UnitControlCenter!$B$11</f>
        <v>incidents / year</v>
      </c>
      <c r="G67" s="62" t="s">
        <v>1520</v>
      </c>
      <c r="I67" s="62"/>
    </row>
    <row r="68" spans="1:19" ht="30">
      <c r="A68" s="63" t="s">
        <v>745</v>
      </c>
      <c r="B68" s="63" t="s">
        <v>746</v>
      </c>
      <c r="C68" s="140">
        <v>1</v>
      </c>
      <c r="D68" s="62" t="s">
        <v>67</v>
      </c>
      <c r="E68" s="62" t="s">
        <v>68</v>
      </c>
      <c r="F68" s="5" t="str">
        <f>UnitControlCenter!$B$8</f>
        <v>billion 2019 dollars / year</v>
      </c>
      <c r="G68" s="62" t="s">
        <v>71</v>
      </c>
      <c r="H68" s="131"/>
      <c r="I68" s="62"/>
    </row>
    <row r="69" spans="1:19">
      <c r="A69" s="63" t="s">
        <v>745</v>
      </c>
      <c r="B69" s="63" t="s">
        <v>1513</v>
      </c>
      <c r="C69" s="140">
        <v>1</v>
      </c>
      <c r="D69" s="62" t="s">
        <v>67</v>
      </c>
      <c r="E69" s="62" t="s">
        <v>68</v>
      </c>
      <c r="F69" s="3" t="str">
        <f>UnitControlCenter!$B$11</f>
        <v>incidents / year</v>
      </c>
      <c r="G69" s="62" t="s">
        <v>1521</v>
      </c>
      <c r="H69" s="131"/>
      <c r="I69" s="62"/>
    </row>
    <row r="70" spans="1:19" ht="30">
      <c r="A70" s="63" t="s">
        <v>745</v>
      </c>
      <c r="B70" s="63" t="s">
        <v>1514</v>
      </c>
      <c r="C70" s="140">
        <v>1</v>
      </c>
      <c r="D70" s="62" t="s">
        <v>67</v>
      </c>
      <c r="E70" s="62" t="s">
        <v>68</v>
      </c>
      <c r="F70" s="3" t="str">
        <f>UnitControlCenter!$B$11</f>
        <v>incidents / year</v>
      </c>
      <c r="G70" s="62" t="s">
        <v>1522</v>
      </c>
      <c r="H70" s="131"/>
      <c r="I70" s="62"/>
    </row>
    <row r="71" spans="1:19">
      <c r="A71" s="63" t="s">
        <v>745</v>
      </c>
      <c r="B71" s="63" t="s">
        <v>1527</v>
      </c>
      <c r="C71" s="140">
        <v>1</v>
      </c>
      <c r="D71" s="62" t="s">
        <v>67</v>
      </c>
      <c r="E71" s="62" t="s">
        <v>68</v>
      </c>
      <c r="F71" s="3" t="str">
        <f>UnitControlCenter!$B$11</f>
        <v>incidents / year</v>
      </c>
      <c r="G71" s="62" t="s">
        <v>1528</v>
      </c>
      <c r="H71" s="131"/>
      <c r="I71" s="62"/>
    </row>
    <row r="72" spans="1:19" ht="30">
      <c r="A72" s="63" t="s">
        <v>745</v>
      </c>
      <c r="B72" s="63" t="s">
        <v>1515</v>
      </c>
      <c r="C72" s="140">
        <v>1</v>
      </c>
      <c r="D72" s="62" t="s">
        <v>67</v>
      </c>
      <c r="E72" s="62" t="s">
        <v>68</v>
      </c>
      <c r="F72" s="3" t="str">
        <f>UnitControlCenter!$B$11</f>
        <v>incidents / year</v>
      </c>
      <c r="G72" s="62" t="s">
        <v>1523</v>
      </c>
      <c r="H72" s="131"/>
      <c r="I72" s="62"/>
    </row>
    <row r="73" spans="1:19">
      <c r="A73" s="63" t="s">
        <v>745</v>
      </c>
      <c r="B73" s="63" t="s">
        <v>1516</v>
      </c>
      <c r="C73" s="140">
        <v>1</v>
      </c>
      <c r="D73" s="62" t="s">
        <v>67</v>
      </c>
      <c r="E73" s="62" t="s">
        <v>68</v>
      </c>
      <c r="F73" s="3" t="str">
        <f>UnitControlCenter!$B$11</f>
        <v>incidents / year</v>
      </c>
      <c r="G73" s="62" t="s">
        <v>1524</v>
      </c>
      <c r="H73" s="131"/>
      <c r="I73" s="62"/>
    </row>
    <row r="74" spans="1:19" ht="30">
      <c r="A74" s="63" t="s">
        <v>745</v>
      </c>
      <c r="B74" s="63" t="s">
        <v>1517</v>
      </c>
      <c r="C74" s="140">
        <v>1</v>
      </c>
      <c r="D74" s="62" t="s">
        <v>67</v>
      </c>
      <c r="E74" s="62" t="s">
        <v>68</v>
      </c>
      <c r="F74" s="3" t="str">
        <f>UnitControlCenter!$B$11</f>
        <v>incidents / year</v>
      </c>
      <c r="G74" s="62" t="s">
        <v>1525</v>
      </c>
      <c r="H74" s="131"/>
      <c r="I74" s="62"/>
    </row>
    <row r="75" spans="1:19" ht="30.75" thickBot="1">
      <c r="A75" s="109" t="s">
        <v>745</v>
      </c>
      <c r="B75" s="109" t="s">
        <v>1518</v>
      </c>
      <c r="C75" s="139">
        <v>1</v>
      </c>
      <c r="D75" s="110" t="s">
        <v>67</v>
      </c>
      <c r="E75" s="110" t="s">
        <v>68</v>
      </c>
      <c r="F75" s="113" t="str">
        <f>UnitControlCenter!$B$11</f>
        <v>incidents / year</v>
      </c>
      <c r="G75" s="110" t="s">
        <v>1526</v>
      </c>
      <c r="H75" s="111"/>
      <c r="I75" s="110"/>
      <c r="J75" s="111"/>
      <c r="K75" s="111"/>
      <c r="L75" s="111"/>
      <c r="M75" s="111"/>
      <c r="N75" s="111"/>
      <c r="O75" s="111"/>
      <c r="P75" s="111"/>
      <c r="Q75" s="111"/>
      <c r="R75" s="111"/>
      <c r="S75" s="111"/>
    </row>
    <row r="76" spans="1:19" ht="135">
      <c r="A76" s="63" t="s">
        <v>963</v>
      </c>
      <c r="B76" s="63" t="s">
        <v>747</v>
      </c>
      <c r="C76" s="132">
        <v>1</v>
      </c>
      <c r="D76" s="62" t="s">
        <v>69</v>
      </c>
      <c r="E76" s="62" t="s">
        <v>70</v>
      </c>
      <c r="F76" s="3" t="str">
        <f>UnitControlCenter!$B$15</f>
        <v>terawatt-hours (TWh) / year</v>
      </c>
      <c r="G76" s="62" t="s">
        <v>1003</v>
      </c>
      <c r="H76" s="49" t="s">
        <v>1004</v>
      </c>
      <c r="I76" s="62" t="s">
        <v>1011</v>
      </c>
    </row>
    <row r="77" spans="1:19" ht="165">
      <c r="A77" s="63" t="s">
        <v>963</v>
      </c>
      <c r="B77" s="63" t="s">
        <v>748</v>
      </c>
      <c r="C77" s="132">
        <v>1</v>
      </c>
      <c r="D77" s="62" t="s">
        <v>69</v>
      </c>
      <c r="E77" s="62" t="s">
        <v>68</v>
      </c>
      <c r="F77" s="3" t="str">
        <f>UnitControlCenter!$B$15</f>
        <v>terawatt-hours (TWh) / year</v>
      </c>
      <c r="G77" s="62" t="s">
        <v>1005</v>
      </c>
      <c r="H77" s="49" t="s">
        <v>1006</v>
      </c>
      <c r="I77" s="62" t="s">
        <v>1012</v>
      </c>
    </row>
    <row r="78" spans="1:19" ht="135">
      <c r="A78" s="63" t="s">
        <v>963</v>
      </c>
      <c r="B78" s="63" t="s">
        <v>749</v>
      </c>
      <c r="C78" s="132">
        <v>1</v>
      </c>
      <c r="D78" s="62" t="s">
        <v>69</v>
      </c>
      <c r="E78" s="62" t="s">
        <v>70</v>
      </c>
      <c r="F78" s="3" t="str">
        <f>UnitControlCenter!$B$16</f>
        <v>gigawatts (GW) / year</v>
      </c>
      <c r="G78" s="62" t="s">
        <v>1007</v>
      </c>
      <c r="H78" s="49" t="s">
        <v>1008</v>
      </c>
      <c r="I78" s="62" t="s">
        <v>1013</v>
      </c>
    </row>
    <row r="79" spans="1:19" ht="150">
      <c r="A79" s="63" t="s">
        <v>963</v>
      </c>
      <c r="B79" s="63" t="s">
        <v>750</v>
      </c>
      <c r="C79" s="132">
        <v>1</v>
      </c>
      <c r="D79" s="62" t="s">
        <v>69</v>
      </c>
      <c r="E79" s="62" t="s">
        <v>68</v>
      </c>
      <c r="F79" s="3" t="str">
        <f>UnitControlCenter!$B$16</f>
        <v>gigawatts (GW) / year</v>
      </c>
      <c r="G79" s="62" t="s">
        <v>1009</v>
      </c>
      <c r="H79" s="49" t="s">
        <v>1010</v>
      </c>
      <c r="I79" s="62" t="s">
        <v>1014</v>
      </c>
    </row>
    <row r="80" spans="1:19" ht="45.75" thickBot="1">
      <c r="A80" s="109" t="s">
        <v>963</v>
      </c>
      <c r="B80" s="109" t="s">
        <v>964</v>
      </c>
      <c r="C80" s="139">
        <v>1</v>
      </c>
      <c r="D80" s="110" t="s">
        <v>69</v>
      </c>
      <c r="E80" s="110" t="s">
        <v>70</v>
      </c>
      <c r="F80" s="113" t="str">
        <f>UnitControlCenter!$B$15</f>
        <v>terawatt-hours (TWh) / year</v>
      </c>
      <c r="G80" s="110" t="s">
        <v>1436</v>
      </c>
      <c r="H80" s="110" t="s">
        <v>1437</v>
      </c>
      <c r="I80" s="110" t="s">
        <v>1015</v>
      </c>
      <c r="J80" s="111"/>
      <c r="K80" s="111"/>
      <c r="L80" s="111"/>
      <c r="M80" s="111"/>
      <c r="N80" s="111"/>
      <c r="O80" s="111"/>
      <c r="P80" s="111"/>
      <c r="Q80" s="111"/>
      <c r="R80" s="111"/>
      <c r="S80" s="111"/>
    </row>
    <row r="81" spans="1:19" ht="120">
      <c r="A81" s="63" t="s">
        <v>956</v>
      </c>
      <c r="B81" s="63" t="s">
        <v>751</v>
      </c>
      <c r="C81" s="132">
        <v>1</v>
      </c>
      <c r="D81" s="62" t="s">
        <v>69</v>
      </c>
      <c r="E81" s="62" t="s">
        <v>769</v>
      </c>
      <c r="F81" s="3" t="str">
        <f>UnitControlCenter!$B$17</f>
        <v>2019 dollars / megawatt-hour (MWh)</v>
      </c>
      <c r="G81" s="62" t="s">
        <v>1016</v>
      </c>
      <c r="H81" s="49" t="s">
        <v>1017</v>
      </c>
      <c r="I81" s="62" t="s">
        <v>1018</v>
      </c>
    </row>
    <row r="82" spans="1:19" ht="30">
      <c r="A82" s="63" t="s">
        <v>956</v>
      </c>
      <c r="B82" s="63" t="s">
        <v>752</v>
      </c>
      <c r="C82" s="132">
        <v>1</v>
      </c>
      <c r="D82" s="62" t="s">
        <v>69</v>
      </c>
      <c r="E82" s="62" t="s">
        <v>70</v>
      </c>
      <c r="F82" s="3" t="str">
        <f>UnitControlCenter!$B$15</f>
        <v>terawatt-hours (TWh) / year</v>
      </c>
      <c r="G82" s="62" t="s">
        <v>1350</v>
      </c>
      <c r="H82" s="49" t="s">
        <v>1351</v>
      </c>
      <c r="I82" s="62" t="s">
        <v>1352</v>
      </c>
    </row>
    <row r="83" spans="1:19" ht="105">
      <c r="A83" s="63" t="s">
        <v>956</v>
      </c>
      <c r="B83" s="63" t="s">
        <v>957</v>
      </c>
      <c r="C83" s="132">
        <v>1</v>
      </c>
      <c r="D83" s="62" t="s">
        <v>69</v>
      </c>
      <c r="E83" s="62" t="s">
        <v>70</v>
      </c>
      <c r="F83" s="3" t="str">
        <f>UnitControlCenter!$B$18</f>
        <v>cubic km / yr</v>
      </c>
      <c r="G83" s="62" t="s">
        <v>1019</v>
      </c>
      <c r="H83" s="49" t="s">
        <v>1020</v>
      </c>
      <c r="I83" s="62" t="s">
        <v>1021</v>
      </c>
    </row>
    <row r="84" spans="1:19" ht="120.75" thickBot="1">
      <c r="A84" s="109" t="s">
        <v>956</v>
      </c>
      <c r="B84" s="109" t="s">
        <v>958</v>
      </c>
      <c r="C84" s="139">
        <v>1</v>
      </c>
      <c r="D84" s="110" t="s">
        <v>69</v>
      </c>
      <c r="E84" s="110" t="s">
        <v>70</v>
      </c>
      <c r="F84" s="113" t="str">
        <f>UnitControlCenter!$B$18</f>
        <v>cubic km / yr</v>
      </c>
      <c r="G84" s="110" t="s">
        <v>1022</v>
      </c>
      <c r="H84" s="111" t="s">
        <v>1023</v>
      </c>
      <c r="I84" s="110" t="s">
        <v>1024</v>
      </c>
    </row>
    <row r="85" spans="1:19" ht="90">
      <c r="A85" s="63" t="s">
        <v>1312</v>
      </c>
      <c r="B85" s="63" t="s">
        <v>1313</v>
      </c>
      <c r="C85" s="132">
        <v>1</v>
      </c>
      <c r="D85" s="62" t="s">
        <v>69</v>
      </c>
      <c r="E85" s="62" t="s">
        <v>70</v>
      </c>
      <c r="F85" s="3" t="str">
        <f>UnitControlCenter!$B$21</f>
        <v>million vehicles / year</v>
      </c>
      <c r="G85" s="62" t="s">
        <v>1145</v>
      </c>
      <c r="H85" s="62" t="s">
        <v>1146</v>
      </c>
      <c r="I85" s="62" t="s">
        <v>1147</v>
      </c>
    </row>
    <row r="86" spans="1:19" ht="90">
      <c r="A86" s="63" t="s">
        <v>1312</v>
      </c>
      <c r="B86" s="63" t="s">
        <v>1314</v>
      </c>
      <c r="C86" s="132">
        <v>1</v>
      </c>
      <c r="D86" s="62" t="s">
        <v>69</v>
      </c>
      <c r="E86" s="62" t="s">
        <v>70</v>
      </c>
      <c r="F86" s="3" t="str">
        <f>UnitControlCenter!$B$22</f>
        <v>thousand vehicles / year</v>
      </c>
      <c r="G86" s="62" t="s">
        <v>1148</v>
      </c>
      <c r="H86" s="62" t="s">
        <v>1149</v>
      </c>
      <c r="I86" s="62" t="s">
        <v>1150</v>
      </c>
    </row>
    <row r="87" spans="1:19" ht="90">
      <c r="A87" s="63" t="s">
        <v>1312</v>
      </c>
      <c r="B87" s="63" t="s">
        <v>1315</v>
      </c>
      <c r="C87" s="132">
        <v>1</v>
      </c>
      <c r="D87" s="62" t="s">
        <v>69</v>
      </c>
      <c r="E87" s="62" t="s">
        <v>70</v>
      </c>
      <c r="F87" s="3" t="str">
        <f>UnitControlCenter!$B$22</f>
        <v>thousand vehicles / year</v>
      </c>
      <c r="G87" s="62" t="s">
        <v>1151</v>
      </c>
      <c r="H87" s="62" t="s">
        <v>1146</v>
      </c>
      <c r="I87" s="62" t="s">
        <v>1147</v>
      </c>
    </row>
    <row r="88" spans="1:19" ht="90">
      <c r="A88" s="63" t="s">
        <v>1312</v>
      </c>
      <c r="B88" s="63" t="s">
        <v>1316</v>
      </c>
      <c r="C88" s="132">
        <v>1</v>
      </c>
      <c r="D88" s="62" t="s">
        <v>69</v>
      </c>
      <c r="E88" s="62" t="s">
        <v>70</v>
      </c>
      <c r="F88" s="3" t="str">
        <f>UnitControlCenter!$B$22</f>
        <v>thousand vehicles / year</v>
      </c>
      <c r="G88" s="62" t="s">
        <v>1152</v>
      </c>
      <c r="H88" s="62" t="s">
        <v>1149</v>
      </c>
      <c r="I88" s="62" t="s">
        <v>1150</v>
      </c>
    </row>
    <row r="89" spans="1:19" ht="30">
      <c r="A89" s="63" t="s">
        <v>1312</v>
      </c>
      <c r="B89" s="63" t="s">
        <v>1317</v>
      </c>
      <c r="C89" s="132">
        <v>1</v>
      </c>
      <c r="D89" s="62" t="s">
        <v>69</v>
      </c>
      <c r="E89" s="62" t="s">
        <v>70</v>
      </c>
      <c r="F89" s="3" t="str">
        <f>UnitControlCenter!$B$22</f>
        <v>thousand vehicles / year</v>
      </c>
      <c r="G89" s="62" t="s">
        <v>1025</v>
      </c>
      <c r="H89" s="62" t="s">
        <v>1026</v>
      </c>
      <c r="I89" s="62" t="s">
        <v>1129</v>
      </c>
    </row>
    <row r="90" spans="1:19" ht="75">
      <c r="A90" s="63" t="s">
        <v>1312</v>
      </c>
      <c r="B90" s="63" t="s">
        <v>1318</v>
      </c>
      <c r="C90" s="132">
        <v>1</v>
      </c>
      <c r="D90" s="62" t="s">
        <v>69</v>
      </c>
      <c r="E90" s="62" t="s">
        <v>70</v>
      </c>
      <c r="F90" s="3" t="str">
        <f>UnitControlCenter!$B$23</f>
        <v>million vehicles</v>
      </c>
      <c r="G90" s="62" t="s">
        <v>1153</v>
      </c>
      <c r="H90" s="62" t="s">
        <v>1146</v>
      </c>
      <c r="I90" s="62" t="s">
        <v>1147</v>
      </c>
    </row>
    <row r="91" spans="1:19" ht="90">
      <c r="A91" s="63" t="s">
        <v>1312</v>
      </c>
      <c r="B91" s="63" t="s">
        <v>1319</v>
      </c>
      <c r="C91" s="132">
        <v>1</v>
      </c>
      <c r="D91" s="62" t="s">
        <v>69</v>
      </c>
      <c r="E91" s="62" t="s">
        <v>70</v>
      </c>
      <c r="F91" s="3" t="str">
        <f>UnitControlCenter!$B$24</f>
        <v>thousand vehicles</v>
      </c>
      <c r="G91" s="62" t="s">
        <v>1434</v>
      </c>
      <c r="H91" s="62" t="s">
        <v>1149</v>
      </c>
      <c r="I91" s="62" t="s">
        <v>1150</v>
      </c>
    </row>
    <row r="92" spans="1:19" ht="75">
      <c r="A92" s="63" t="s">
        <v>1312</v>
      </c>
      <c r="B92" s="63" t="s">
        <v>1320</v>
      </c>
      <c r="C92" s="132">
        <v>1</v>
      </c>
      <c r="D92" s="62" t="s">
        <v>69</v>
      </c>
      <c r="E92" s="62" t="s">
        <v>70</v>
      </c>
      <c r="F92" s="3" t="str">
        <f>UnitControlCenter!$B$23</f>
        <v>million vehicles</v>
      </c>
      <c r="G92" s="62" t="s">
        <v>1154</v>
      </c>
      <c r="H92" s="62" t="s">
        <v>1146</v>
      </c>
      <c r="I92" s="62" t="s">
        <v>1147</v>
      </c>
    </row>
    <row r="93" spans="1:19" ht="75">
      <c r="A93" s="63" t="s">
        <v>1312</v>
      </c>
      <c r="B93" s="63" t="s">
        <v>1321</v>
      </c>
      <c r="C93" s="132">
        <v>1</v>
      </c>
      <c r="D93" s="62" t="s">
        <v>69</v>
      </c>
      <c r="E93" s="62" t="s">
        <v>70</v>
      </c>
      <c r="F93" s="3" t="str">
        <f>UnitControlCenter!$B$23</f>
        <v>million vehicles</v>
      </c>
      <c r="G93" s="62" t="s">
        <v>1155</v>
      </c>
      <c r="H93" s="62" t="s">
        <v>1149</v>
      </c>
      <c r="I93" s="62" t="s">
        <v>1150</v>
      </c>
    </row>
    <row r="94" spans="1:19" ht="30.75" thickBot="1">
      <c r="A94" s="109" t="s">
        <v>1312</v>
      </c>
      <c r="B94" s="109" t="s">
        <v>1322</v>
      </c>
      <c r="C94" s="139">
        <v>1</v>
      </c>
      <c r="D94" s="110" t="s">
        <v>69</v>
      </c>
      <c r="E94" s="110" t="s">
        <v>70</v>
      </c>
      <c r="F94" s="113" t="str">
        <f>UnitControlCenter!$B$23</f>
        <v>million vehicles</v>
      </c>
      <c r="G94" s="110" t="s">
        <v>1130</v>
      </c>
      <c r="H94" s="110" t="s">
        <v>1026</v>
      </c>
      <c r="I94" s="110" t="s">
        <v>1129</v>
      </c>
      <c r="J94" s="111"/>
      <c r="K94" s="111"/>
      <c r="L94" s="111"/>
      <c r="M94" s="111"/>
      <c r="N94" s="111"/>
      <c r="O94" s="111"/>
      <c r="P94" s="111"/>
      <c r="Q94" s="111"/>
      <c r="R94" s="111"/>
      <c r="S94" s="111"/>
    </row>
    <row r="95" spans="1:19" ht="150">
      <c r="A95" s="63" t="s">
        <v>1466</v>
      </c>
      <c r="B95" s="63" t="s">
        <v>755</v>
      </c>
      <c r="C95" s="132">
        <v>1</v>
      </c>
      <c r="D95" s="62" t="s">
        <v>69</v>
      </c>
      <c r="E95" s="62" t="s">
        <v>70</v>
      </c>
      <c r="F95" s="3" t="str">
        <f>UnitControlCenter!$B$3</f>
        <v>million metric tons / year</v>
      </c>
      <c r="G95" s="62" t="s">
        <v>1131</v>
      </c>
      <c r="H95" s="62" t="s">
        <v>1349</v>
      </c>
      <c r="I95" s="62" t="s">
        <v>1132</v>
      </c>
    </row>
    <row r="96" spans="1:19" ht="105">
      <c r="A96" s="63" t="s">
        <v>1466</v>
      </c>
      <c r="B96" s="63" t="s">
        <v>756</v>
      </c>
      <c r="C96" s="132">
        <v>1</v>
      </c>
      <c r="D96" s="62" t="s">
        <v>69</v>
      </c>
      <c r="E96" s="62" t="s">
        <v>70</v>
      </c>
      <c r="F96" s="3" t="str">
        <f>UnitControlCenter!$B$25</f>
        <v>quads / year</v>
      </c>
      <c r="G96" s="62" t="s">
        <v>1348</v>
      </c>
      <c r="H96" s="62" t="s">
        <v>1156</v>
      </c>
      <c r="I96" s="62" t="s">
        <v>1157</v>
      </c>
    </row>
    <row r="97" spans="1:19" ht="135">
      <c r="A97" s="63" t="s">
        <v>1466</v>
      </c>
      <c r="B97" s="63" t="s">
        <v>811</v>
      </c>
      <c r="C97" s="140">
        <v>1</v>
      </c>
      <c r="D97" s="62" t="s">
        <v>69</v>
      </c>
      <c r="E97" s="62" t="s">
        <v>70</v>
      </c>
      <c r="F97" s="5" t="str">
        <f>UnitControlCenter!$B$25</f>
        <v>quads / year</v>
      </c>
      <c r="G97" s="62" t="s">
        <v>1133</v>
      </c>
      <c r="H97" s="62" t="s">
        <v>1349</v>
      </c>
      <c r="I97" s="62" t="s">
        <v>1132</v>
      </c>
    </row>
    <row r="98" spans="1:19" ht="45">
      <c r="A98" s="63" t="s">
        <v>1466</v>
      </c>
      <c r="B98" s="63" t="s">
        <v>1467</v>
      </c>
      <c r="C98" s="140">
        <v>1</v>
      </c>
      <c r="D98" s="62" t="s">
        <v>69</v>
      </c>
      <c r="E98" s="62" t="s">
        <v>70</v>
      </c>
      <c r="F98" s="5" t="str">
        <f>UnitControlCenter!$B$19</f>
        <v>trillion passenger-miles / year</v>
      </c>
      <c r="G98" s="62" t="s">
        <v>770</v>
      </c>
      <c r="H98" s="131" t="s">
        <v>1087</v>
      </c>
      <c r="I98" s="62" t="s">
        <v>1088</v>
      </c>
    </row>
    <row r="99" spans="1:19" ht="45.75" thickBot="1">
      <c r="A99" s="109" t="s">
        <v>1466</v>
      </c>
      <c r="B99" s="109" t="s">
        <v>1468</v>
      </c>
      <c r="C99" s="139">
        <v>1</v>
      </c>
      <c r="D99" s="110" t="s">
        <v>69</v>
      </c>
      <c r="E99" s="110" t="s">
        <v>70</v>
      </c>
      <c r="F99" s="113" t="str">
        <f>UnitControlCenter!$B$20</f>
        <v>trillion freight ton-miles / year</v>
      </c>
      <c r="G99" s="110" t="s">
        <v>1126</v>
      </c>
      <c r="H99" s="111" t="s">
        <v>1127</v>
      </c>
      <c r="I99" s="110" t="s">
        <v>1128</v>
      </c>
      <c r="J99" s="111"/>
      <c r="K99" s="111"/>
      <c r="L99" s="111"/>
      <c r="M99" s="111"/>
      <c r="N99" s="111"/>
      <c r="O99" s="111"/>
      <c r="P99" s="111"/>
      <c r="Q99" s="111"/>
      <c r="R99" s="111"/>
      <c r="S99" s="111"/>
    </row>
    <row r="100" spans="1:19" ht="60">
      <c r="A100" s="65" t="s">
        <v>757</v>
      </c>
      <c r="B100" s="63" t="s">
        <v>1299</v>
      </c>
      <c r="C100" s="132">
        <v>1</v>
      </c>
      <c r="D100" s="62" t="s">
        <v>69</v>
      </c>
      <c r="E100" s="62" t="s">
        <v>70</v>
      </c>
      <c r="F100" s="3" t="str">
        <f>UnitControlCenter!$B$25</f>
        <v>quads / year</v>
      </c>
      <c r="G100" s="62" t="s">
        <v>1138</v>
      </c>
      <c r="H100" s="49" t="s">
        <v>1135</v>
      </c>
      <c r="I100" s="62" t="s">
        <v>1136</v>
      </c>
    </row>
    <row r="101" spans="1:19" ht="90">
      <c r="A101" s="65" t="s">
        <v>757</v>
      </c>
      <c r="B101" s="63" t="s">
        <v>1300</v>
      </c>
      <c r="C101" s="132">
        <v>1</v>
      </c>
      <c r="D101" s="62" t="s">
        <v>69</v>
      </c>
      <c r="E101" s="62" t="s">
        <v>70</v>
      </c>
      <c r="F101" s="3" t="str">
        <f>UnitControlCenter!$B$25</f>
        <v>quads / year</v>
      </c>
      <c r="G101" s="62" t="s">
        <v>1296</v>
      </c>
      <c r="H101" s="49" t="s">
        <v>1297</v>
      </c>
      <c r="I101" s="62" t="s">
        <v>1298</v>
      </c>
    </row>
    <row r="102" spans="1:19" ht="75">
      <c r="A102" s="65" t="s">
        <v>757</v>
      </c>
      <c r="B102" s="63" t="s">
        <v>1301</v>
      </c>
      <c r="C102" s="132">
        <v>1</v>
      </c>
      <c r="D102" s="62" t="s">
        <v>69</v>
      </c>
      <c r="E102" s="62" t="s">
        <v>70</v>
      </c>
      <c r="F102" s="3" t="str">
        <f>UnitControlCenter!$B$25</f>
        <v>quads / year</v>
      </c>
      <c r="G102" s="62" t="s">
        <v>1303</v>
      </c>
      <c r="H102" s="49" t="s">
        <v>1135</v>
      </c>
      <c r="I102" s="62" t="s">
        <v>1136</v>
      </c>
    </row>
    <row r="103" spans="1:19" ht="120.75" thickBot="1">
      <c r="A103" s="112" t="s">
        <v>757</v>
      </c>
      <c r="B103" s="109" t="s">
        <v>1302</v>
      </c>
      <c r="C103" s="139">
        <v>1</v>
      </c>
      <c r="D103" s="110" t="s">
        <v>69</v>
      </c>
      <c r="E103" s="110" t="s">
        <v>70</v>
      </c>
      <c r="F103" s="113" t="str">
        <f>UnitControlCenter!$B$25</f>
        <v>quads / year</v>
      </c>
      <c r="G103" s="110" t="s">
        <v>1304</v>
      </c>
      <c r="H103" s="111" t="s">
        <v>1297</v>
      </c>
      <c r="I103" s="110" t="s">
        <v>1298</v>
      </c>
      <c r="J103" s="111"/>
      <c r="K103" s="111"/>
      <c r="L103" s="111"/>
      <c r="M103" s="111"/>
      <c r="N103" s="111"/>
      <c r="O103" s="111"/>
      <c r="P103" s="111"/>
      <c r="Q103" s="111"/>
      <c r="R103" s="111"/>
      <c r="S103" s="111"/>
    </row>
    <row r="104" spans="1:19" ht="75">
      <c r="A104" s="65" t="s">
        <v>1415</v>
      </c>
      <c r="B104" s="63" t="s">
        <v>807</v>
      </c>
      <c r="C104" s="132">
        <v>1</v>
      </c>
      <c r="D104" s="62" t="s">
        <v>69</v>
      </c>
      <c r="E104" s="62" t="s">
        <v>70</v>
      </c>
      <c r="F104" s="3" t="str">
        <f>UnitControlCenter!$B$3</f>
        <v>million metric tons / year</v>
      </c>
      <c r="G104" s="62" t="s">
        <v>1134</v>
      </c>
      <c r="H104" s="49" t="s">
        <v>1135</v>
      </c>
      <c r="I104" s="62" t="s">
        <v>1136</v>
      </c>
    </row>
    <row r="105" spans="1:19" ht="45">
      <c r="A105" s="65" t="s">
        <v>1415</v>
      </c>
      <c r="B105" s="63" t="s">
        <v>808</v>
      </c>
      <c r="C105" s="132">
        <v>1</v>
      </c>
      <c r="D105" s="62" t="s">
        <v>69</v>
      </c>
      <c r="E105" s="62" t="s">
        <v>70</v>
      </c>
      <c r="F105" s="3" t="str">
        <f>UnitControlCenter!$B$3</f>
        <v>million metric tons / year</v>
      </c>
      <c r="G105" s="62" t="s">
        <v>1143</v>
      </c>
      <c r="H105" s="49" t="s">
        <v>1141</v>
      </c>
      <c r="I105" s="62" t="s">
        <v>1142</v>
      </c>
    </row>
    <row r="106" spans="1:19" ht="75">
      <c r="A106" s="65" t="s">
        <v>1415</v>
      </c>
      <c r="B106" s="63" t="s">
        <v>809</v>
      </c>
      <c r="C106" s="132">
        <v>1</v>
      </c>
      <c r="D106" s="62" t="s">
        <v>69</v>
      </c>
      <c r="E106" s="62" t="s">
        <v>70</v>
      </c>
      <c r="F106" s="3" t="str">
        <f>UnitControlCenter!$B$3</f>
        <v>million metric tons / year</v>
      </c>
      <c r="G106" s="62" t="s">
        <v>1137</v>
      </c>
      <c r="H106" s="49" t="s">
        <v>1135</v>
      </c>
      <c r="I106" s="62" t="s">
        <v>1136</v>
      </c>
    </row>
    <row r="107" spans="1:19" ht="45">
      <c r="A107" s="65" t="s">
        <v>1415</v>
      </c>
      <c r="B107" s="63" t="s">
        <v>810</v>
      </c>
      <c r="C107" s="140">
        <v>1</v>
      </c>
      <c r="D107" s="62" t="s">
        <v>69</v>
      </c>
      <c r="E107" s="62" t="s">
        <v>70</v>
      </c>
      <c r="F107" s="5" t="str">
        <f>UnitControlCenter!$B$3</f>
        <v>million metric tons / year</v>
      </c>
      <c r="G107" s="62" t="s">
        <v>1144</v>
      </c>
      <c r="H107" s="131" t="s">
        <v>1141</v>
      </c>
      <c r="I107" s="62" t="s">
        <v>1142</v>
      </c>
    </row>
    <row r="108" spans="1:19" s="131" customFormat="1" ht="90">
      <c r="A108" s="65" t="s">
        <v>1415</v>
      </c>
      <c r="B108" s="63" t="s">
        <v>1413</v>
      </c>
      <c r="C108" s="140">
        <v>1</v>
      </c>
      <c r="D108" s="62" t="s">
        <v>69</v>
      </c>
      <c r="E108" s="62" t="s">
        <v>70</v>
      </c>
      <c r="F108" s="5" t="str">
        <f>UnitControlCenter!$B$3</f>
        <v>million metric tons / year</v>
      </c>
      <c r="G108" s="62" t="s">
        <v>1418</v>
      </c>
      <c r="H108" s="49" t="s">
        <v>1135</v>
      </c>
      <c r="I108" s="62" t="s">
        <v>1136</v>
      </c>
    </row>
    <row r="109" spans="1:19" ht="45.75" thickBot="1">
      <c r="A109" s="112" t="s">
        <v>1415</v>
      </c>
      <c r="B109" s="109" t="s">
        <v>1414</v>
      </c>
      <c r="C109" s="139">
        <v>1</v>
      </c>
      <c r="D109" s="110" t="s">
        <v>69</v>
      </c>
      <c r="E109" s="110" t="s">
        <v>70</v>
      </c>
      <c r="F109" s="113" t="str">
        <f>UnitControlCenter!$B$3</f>
        <v>million metric tons / year</v>
      </c>
      <c r="G109" s="110" t="s">
        <v>1463</v>
      </c>
      <c r="H109" s="111" t="s">
        <v>1416</v>
      </c>
      <c r="I109" s="110" t="s">
        <v>1417</v>
      </c>
      <c r="J109" s="111"/>
      <c r="K109" s="111"/>
      <c r="L109" s="111"/>
      <c r="M109" s="111"/>
      <c r="N109" s="111"/>
      <c r="O109" s="111"/>
      <c r="P109" s="111"/>
      <c r="Q109" s="111"/>
      <c r="R109" s="111"/>
      <c r="S109" s="111"/>
    </row>
    <row r="110" spans="1:19" ht="60">
      <c r="A110" s="65" t="s">
        <v>758</v>
      </c>
      <c r="B110" s="63" t="s">
        <v>759</v>
      </c>
      <c r="C110" s="140">
        <v>1</v>
      </c>
      <c r="D110" s="62" t="s">
        <v>69</v>
      </c>
      <c r="E110" s="62" t="s">
        <v>70</v>
      </c>
      <c r="F110" s="3" t="str">
        <f>UnitControlCenter!$B$25</f>
        <v>quads / year</v>
      </c>
      <c r="G110" s="62" t="s">
        <v>773</v>
      </c>
      <c r="H110" s="49" t="s">
        <v>774</v>
      </c>
      <c r="I110" s="62" t="s">
        <v>1119</v>
      </c>
    </row>
    <row r="111" spans="1:19" ht="30">
      <c r="A111" s="65" t="s">
        <v>758</v>
      </c>
      <c r="B111" s="63" t="s">
        <v>760</v>
      </c>
      <c r="C111" s="140">
        <v>1</v>
      </c>
      <c r="D111" s="62" t="s">
        <v>69</v>
      </c>
      <c r="E111" s="62" t="s">
        <v>70</v>
      </c>
      <c r="F111" s="3" t="str">
        <f>UnitControlCenter!$B$25</f>
        <v>quads / year</v>
      </c>
      <c r="G111" s="62" t="s">
        <v>791</v>
      </c>
      <c r="H111" s="49" t="s">
        <v>775</v>
      </c>
      <c r="I111" s="62" t="s">
        <v>776</v>
      </c>
    </row>
    <row r="112" spans="1:19" ht="90.75" thickBot="1">
      <c r="A112" s="112" t="s">
        <v>758</v>
      </c>
      <c r="B112" s="109" t="s">
        <v>761</v>
      </c>
      <c r="C112" s="139">
        <v>1</v>
      </c>
      <c r="D112" s="110" t="s">
        <v>69</v>
      </c>
      <c r="E112" s="110" t="s">
        <v>70</v>
      </c>
      <c r="F112" s="113" t="str">
        <f>UnitControlCenter!$B$25</f>
        <v>quads / year</v>
      </c>
      <c r="G112" s="110" t="s">
        <v>1166</v>
      </c>
      <c r="H112" s="111" t="s">
        <v>1168</v>
      </c>
      <c r="I112" s="110" t="s">
        <v>1167</v>
      </c>
      <c r="J112" s="111"/>
      <c r="K112" s="111"/>
      <c r="L112" s="111"/>
      <c r="M112" s="111"/>
      <c r="N112" s="111"/>
      <c r="O112" s="111"/>
      <c r="P112" s="111"/>
      <c r="Q112" s="111"/>
      <c r="R112" s="111"/>
      <c r="S112" s="111"/>
    </row>
    <row r="113" spans="1:19" ht="105">
      <c r="A113" s="63" t="s">
        <v>840</v>
      </c>
      <c r="B113" s="63" t="s">
        <v>841</v>
      </c>
      <c r="C113" s="140">
        <v>1</v>
      </c>
      <c r="D113" s="62" t="s">
        <v>69</v>
      </c>
      <c r="E113" s="62" t="s">
        <v>70</v>
      </c>
      <c r="F113" s="3" t="str">
        <f>UnitControlCenter!$B$25</f>
        <v>quads / year</v>
      </c>
      <c r="G113" s="62" t="s">
        <v>1186</v>
      </c>
      <c r="H113" s="62" t="s">
        <v>1187</v>
      </c>
      <c r="I113" s="62" t="s">
        <v>1188</v>
      </c>
    </row>
    <row r="114" spans="1:19" ht="60">
      <c r="A114" s="63" t="s">
        <v>840</v>
      </c>
      <c r="B114" s="63" t="s">
        <v>842</v>
      </c>
      <c r="C114" s="140">
        <v>1</v>
      </c>
      <c r="D114" s="62" t="s">
        <v>69</v>
      </c>
      <c r="E114" s="62" t="s">
        <v>70</v>
      </c>
      <c r="F114" s="3" t="str">
        <f>UnitControlCenter!$B$25</f>
        <v>quads / year</v>
      </c>
      <c r="G114" s="62" t="s">
        <v>1343</v>
      </c>
      <c r="H114" s="62" t="s">
        <v>1344</v>
      </c>
      <c r="I114" s="62" t="s">
        <v>1345</v>
      </c>
    </row>
    <row r="115" spans="1:19">
      <c r="A115" s="63" t="s">
        <v>840</v>
      </c>
      <c r="B115" s="63" t="s">
        <v>1482</v>
      </c>
      <c r="C115" s="140">
        <v>0</v>
      </c>
      <c r="D115" s="62" t="s">
        <v>67</v>
      </c>
      <c r="E115" s="62" t="s">
        <v>68</v>
      </c>
      <c r="F115" s="1" t="str">
        <f>UnitControlCenter!$B$26</f>
        <v>thousand BTU / 2019 dollar</v>
      </c>
      <c r="G115" s="62" t="s">
        <v>1429</v>
      </c>
      <c r="H115" s="62"/>
      <c r="I115" s="62"/>
    </row>
    <row r="116" spans="1:19">
      <c r="A116" s="63" t="s">
        <v>840</v>
      </c>
      <c r="B116" s="63" t="s">
        <v>843</v>
      </c>
      <c r="C116" s="140">
        <v>1</v>
      </c>
      <c r="D116" s="62" t="s">
        <v>67</v>
      </c>
      <c r="E116" s="62" t="s">
        <v>68</v>
      </c>
      <c r="F116" s="3" t="str">
        <f>UnitControlCenter!$B$15</f>
        <v>terawatt-hours (TWh) / year</v>
      </c>
      <c r="G116" s="62" t="s">
        <v>711</v>
      </c>
      <c r="I116" s="62"/>
    </row>
    <row r="117" spans="1:19">
      <c r="A117" s="63" t="s">
        <v>840</v>
      </c>
      <c r="B117" s="63" t="s">
        <v>844</v>
      </c>
      <c r="C117" s="140">
        <v>1</v>
      </c>
      <c r="D117" s="62" t="s">
        <v>67</v>
      </c>
      <c r="E117" s="62" t="s">
        <v>68</v>
      </c>
      <c r="F117" s="3" t="str">
        <f>UnitControlCenter!$B$27</f>
        <v>millions of short tons / year</v>
      </c>
      <c r="G117" s="62" t="s">
        <v>710</v>
      </c>
      <c r="I117" s="62"/>
    </row>
    <row r="118" spans="1:19">
      <c r="A118" s="63" t="s">
        <v>840</v>
      </c>
      <c r="B118" s="63" t="s">
        <v>845</v>
      </c>
      <c r="C118" s="140">
        <v>1</v>
      </c>
      <c r="D118" s="62" t="s">
        <v>67</v>
      </c>
      <c r="E118" s="62" t="s">
        <v>68</v>
      </c>
      <c r="F118" s="3" t="str">
        <f>UnitControlCenter!$B$27</f>
        <v>millions of short tons / year</v>
      </c>
      <c r="G118" s="62" t="s">
        <v>709</v>
      </c>
      <c r="I118" s="62"/>
    </row>
    <row r="119" spans="1:19">
      <c r="A119" s="63" t="s">
        <v>840</v>
      </c>
      <c r="B119" s="63" t="s">
        <v>846</v>
      </c>
      <c r="C119" s="140">
        <v>1</v>
      </c>
      <c r="D119" s="62" t="s">
        <v>67</v>
      </c>
      <c r="E119" s="62" t="s">
        <v>68</v>
      </c>
      <c r="F119" s="3" t="str">
        <f>UnitControlCenter!$B$28</f>
        <v>trillion cubic feet / year</v>
      </c>
      <c r="G119" s="62" t="s">
        <v>708</v>
      </c>
      <c r="I119" s="62"/>
    </row>
    <row r="120" spans="1:19" ht="30">
      <c r="A120" s="63" t="s">
        <v>840</v>
      </c>
      <c r="B120" s="63" t="s">
        <v>847</v>
      </c>
      <c r="C120" s="140">
        <v>1</v>
      </c>
      <c r="D120" s="62" t="s">
        <v>67</v>
      </c>
      <c r="E120" s="62" t="s">
        <v>68</v>
      </c>
      <c r="F120" s="3" t="str">
        <f>UnitControlCenter!$B$29</f>
        <v>million barrels / year</v>
      </c>
      <c r="G120" s="62" t="s">
        <v>707</v>
      </c>
      <c r="I120" s="62"/>
    </row>
    <row r="121" spans="1:19">
      <c r="A121" s="63" t="s">
        <v>840</v>
      </c>
      <c r="B121" s="63" t="s">
        <v>848</v>
      </c>
      <c r="C121" s="140">
        <v>1</v>
      </c>
      <c r="D121" s="62" t="s">
        <v>67</v>
      </c>
      <c r="E121" s="62" t="s">
        <v>68</v>
      </c>
      <c r="F121" s="3" t="str">
        <f>UnitControlCenter!$B$29</f>
        <v>million barrels / year</v>
      </c>
      <c r="G121" s="62" t="s">
        <v>779</v>
      </c>
      <c r="I121" s="62"/>
    </row>
    <row r="122" spans="1:19">
      <c r="A122" s="63" t="s">
        <v>840</v>
      </c>
      <c r="B122" s="63" t="s">
        <v>849</v>
      </c>
      <c r="C122" s="140">
        <v>1</v>
      </c>
      <c r="D122" s="62" t="s">
        <v>67</v>
      </c>
      <c r="E122" s="62" t="s">
        <v>68</v>
      </c>
      <c r="F122" s="3" t="str">
        <f>UnitControlCenter!$B$27</f>
        <v>millions of short tons / year</v>
      </c>
      <c r="G122" s="62" t="s">
        <v>780</v>
      </c>
      <c r="I122" s="62"/>
    </row>
    <row r="123" spans="1:19" ht="30">
      <c r="A123" s="63" t="s">
        <v>840</v>
      </c>
      <c r="B123" s="63" t="s">
        <v>1169</v>
      </c>
      <c r="C123" s="140">
        <v>1</v>
      </c>
      <c r="D123" s="62" t="s">
        <v>67</v>
      </c>
      <c r="E123" s="62" t="s">
        <v>68</v>
      </c>
      <c r="F123" s="3" t="str">
        <f>UnitControlCenter!$B$30</f>
        <v>million gallons / year</v>
      </c>
      <c r="G123" s="62" t="s">
        <v>1173</v>
      </c>
      <c r="I123" s="62"/>
    </row>
    <row r="124" spans="1:19" ht="30">
      <c r="A124" s="63" t="s">
        <v>840</v>
      </c>
      <c r="B124" s="63" t="s">
        <v>1170</v>
      </c>
      <c r="C124" s="140">
        <v>1</v>
      </c>
      <c r="D124" s="62" t="s">
        <v>67</v>
      </c>
      <c r="E124" s="62" t="s">
        <v>68</v>
      </c>
      <c r="F124" s="3" t="str">
        <f>UnitControlCenter!$B$27</f>
        <v>millions of short tons / year</v>
      </c>
      <c r="G124" s="62" t="s">
        <v>1174</v>
      </c>
      <c r="I124" s="62"/>
    </row>
    <row r="125" spans="1:19" ht="15.75" thickBot="1">
      <c r="A125" s="109" t="s">
        <v>840</v>
      </c>
      <c r="B125" s="109" t="s">
        <v>1171</v>
      </c>
      <c r="C125" s="139">
        <v>1</v>
      </c>
      <c r="D125" s="110" t="s">
        <v>67</v>
      </c>
      <c r="E125" s="110" t="s">
        <v>68</v>
      </c>
      <c r="F125" s="113" t="str">
        <f>UnitControlCenter!$B$5</f>
        <v>thousand metric tons / year</v>
      </c>
      <c r="G125" s="110" t="s">
        <v>1175</v>
      </c>
      <c r="H125" s="111"/>
      <c r="I125" s="110"/>
      <c r="J125" s="111"/>
      <c r="K125" s="111"/>
      <c r="L125" s="111"/>
      <c r="M125" s="111"/>
      <c r="N125" s="111"/>
      <c r="O125" s="111"/>
      <c r="P125" s="111"/>
      <c r="Q125" s="111"/>
      <c r="R125" s="111"/>
      <c r="S125" s="111"/>
    </row>
    <row r="126" spans="1:19" ht="60">
      <c r="A126" s="63" t="s">
        <v>1328</v>
      </c>
      <c r="B126" s="63" t="s">
        <v>1181</v>
      </c>
      <c r="C126" s="140">
        <v>1</v>
      </c>
      <c r="D126" s="62" t="s">
        <v>69</v>
      </c>
      <c r="E126" s="62" t="s">
        <v>70</v>
      </c>
      <c r="F126" s="3" t="str">
        <f>UnitControlCenter!$B$31</f>
        <v>trillion BTU / year</v>
      </c>
      <c r="G126" s="62" t="s">
        <v>1189</v>
      </c>
      <c r="H126" s="49" t="s">
        <v>1190</v>
      </c>
      <c r="I126" s="62" t="s">
        <v>1191</v>
      </c>
    </row>
    <row r="127" spans="1:19" ht="60">
      <c r="A127" s="63" t="s">
        <v>1328</v>
      </c>
      <c r="B127" s="63" t="s">
        <v>850</v>
      </c>
      <c r="C127" s="140">
        <v>1</v>
      </c>
      <c r="D127" s="62" t="s">
        <v>69</v>
      </c>
      <c r="E127" s="62" t="s">
        <v>68</v>
      </c>
      <c r="F127" s="3" t="str">
        <f>UnitControlCenter!$B$31</f>
        <v>trillion BTU / year</v>
      </c>
      <c r="G127" s="62" t="s">
        <v>1192</v>
      </c>
      <c r="H127" s="49" t="s">
        <v>1190</v>
      </c>
      <c r="I127" s="62" t="s">
        <v>1191</v>
      </c>
    </row>
    <row r="128" spans="1:19" ht="60">
      <c r="A128" s="63" t="s">
        <v>1328</v>
      </c>
      <c r="B128" s="63" t="s">
        <v>1182</v>
      </c>
      <c r="C128" s="140">
        <v>1</v>
      </c>
      <c r="D128" s="62" t="s">
        <v>69</v>
      </c>
      <c r="E128" s="62" t="s">
        <v>70</v>
      </c>
      <c r="F128" s="3" t="str">
        <f>UnitControlCenter!$B$8</f>
        <v>billion 2019 dollars / year</v>
      </c>
      <c r="G128" s="62" t="s">
        <v>1193</v>
      </c>
      <c r="H128" s="49" t="s">
        <v>1190</v>
      </c>
      <c r="I128" s="62" t="s">
        <v>1191</v>
      </c>
    </row>
    <row r="129" spans="1:19" ht="75">
      <c r="A129" s="63" t="s">
        <v>1328</v>
      </c>
      <c r="B129" s="63" t="s">
        <v>1179</v>
      </c>
      <c r="C129" s="140">
        <v>1</v>
      </c>
      <c r="D129" s="62" t="s">
        <v>69</v>
      </c>
      <c r="E129" s="62" t="s">
        <v>68</v>
      </c>
      <c r="F129" s="3" t="str">
        <f>UnitControlCenter!$B$8</f>
        <v>billion 2019 dollars / year</v>
      </c>
      <c r="G129" s="62" t="s">
        <v>1194</v>
      </c>
      <c r="H129" s="49" t="s">
        <v>1190</v>
      </c>
      <c r="I129" s="62" t="s">
        <v>1191</v>
      </c>
    </row>
    <row r="130" spans="1:19" ht="60">
      <c r="A130" s="63" t="s">
        <v>1328</v>
      </c>
      <c r="B130" s="63" t="s">
        <v>1506</v>
      </c>
      <c r="C130" s="140">
        <v>1</v>
      </c>
      <c r="D130" s="62" t="s">
        <v>69</v>
      </c>
      <c r="E130" s="62" t="s">
        <v>70</v>
      </c>
      <c r="F130" s="3" t="str">
        <f>UnitControlCenter!B3</f>
        <v>million metric tons / year</v>
      </c>
      <c r="G130" s="62" t="s">
        <v>1510</v>
      </c>
      <c r="H130" s="49" t="s">
        <v>1508</v>
      </c>
      <c r="I130" s="62" t="s">
        <v>1509</v>
      </c>
    </row>
    <row r="131" spans="1:19" ht="60">
      <c r="A131" s="63" t="s">
        <v>1328</v>
      </c>
      <c r="B131" s="63" t="s">
        <v>1507</v>
      </c>
      <c r="C131" s="140">
        <v>1</v>
      </c>
      <c r="D131" s="62" t="s">
        <v>69</v>
      </c>
      <c r="E131" s="62" t="s">
        <v>68</v>
      </c>
      <c r="F131" s="3" t="str">
        <f>UnitControlCenter!B3</f>
        <v>million metric tons / year</v>
      </c>
      <c r="G131" s="62" t="s">
        <v>1511</v>
      </c>
      <c r="H131" s="49" t="s">
        <v>1508</v>
      </c>
      <c r="I131" s="62" t="s">
        <v>1509</v>
      </c>
    </row>
    <row r="132" spans="1:19" ht="60">
      <c r="A132" s="63" t="s">
        <v>1328</v>
      </c>
      <c r="B132" s="63" t="s">
        <v>1183</v>
      </c>
      <c r="C132" s="140">
        <v>1</v>
      </c>
      <c r="D132" s="62" t="s">
        <v>69</v>
      </c>
      <c r="E132" s="62" t="s">
        <v>70</v>
      </c>
      <c r="F132" s="3" t="str">
        <f>UnitControlCenter!$B$31</f>
        <v>trillion BTU / year</v>
      </c>
      <c r="G132" s="62" t="s">
        <v>1291</v>
      </c>
      <c r="H132" s="49" t="s">
        <v>1286</v>
      </c>
      <c r="I132" s="62" t="s">
        <v>1287</v>
      </c>
    </row>
    <row r="133" spans="1:19" ht="75">
      <c r="A133" s="63" t="s">
        <v>1328</v>
      </c>
      <c r="B133" s="63" t="s">
        <v>851</v>
      </c>
      <c r="C133" s="140">
        <v>1</v>
      </c>
      <c r="D133" s="62" t="s">
        <v>69</v>
      </c>
      <c r="E133" s="62" t="s">
        <v>68</v>
      </c>
      <c r="F133" s="3" t="str">
        <f>UnitControlCenter!$B$31</f>
        <v>trillion BTU / year</v>
      </c>
      <c r="G133" s="62" t="s">
        <v>1292</v>
      </c>
      <c r="H133" s="49" t="s">
        <v>1286</v>
      </c>
      <c r="I133" s="62" t="s">
        <v>1288</v>
      </c>
    </row>
    <row r="134" spans="1:19" ht="75">
      <c r="A134" s="63" t="s">
        <v>1328</v>
      </c>
      <c r="B134" s="63" t="s">
        <v>1184</v>
      </c>
      <c r="C134" s="140">
        <v>1</v>
      </c>
      <c r="D134" s="62" t="s">
        <v>69</v>
      </c>
      <c r="E134" s="62" t="s">
        <v>70</v>
      </c>
      <c r="F134" s="3" t="str">
        <f>UnitControlCenter!$B$8</f>
        <v>billion 2019 dollars / year</v>
      </c>
      <c r="G134" s="62" t="s">
        <v>1293</v>
      </c>
      <c r="H134" s="49" t="s">
        <v>1286</v>
      </c>
      <c r="I134" s="62" t="s">
        <v>1289</v>
      </c>
    </row>
    <row r="135" spans="1:19" ht="90">
      <c r="A135" s="63" t="s">
        <v>1328</v>
      </c>
      <c r="B135" s="63" t="s">
        <v>1180</v>
      </c>
      <c r="C135" s="140">
        <v>1</v>
      </c>
      <c r="D135" s="62" t="s">
        <v>69</v>
      </c>
      <c r="E135" s="62" t="s">
        <v>68</v>
      </c>
      <c r="F135" s="3" t="str">
        <f>UnitControlCenter!$B$8</f>
        <v>billion 2019 dollars / year</v>
      </c>
      <c r="G135" s="62" t="s">
        <v>1294</v>
      </c>
      <c r="H135" s="49" t="s">
        <v>1286</v>
      </c>
      <c r="I135" s="62" t="s">
        <v>1290</v>
      </c>
    </row>
    <row r="136" spans="1:19" ht="105">
      <c r="A136" s="63" t="s">
        <v>1328</v>
      </c>
      <c r="B136" s="63" t="s">
        <v>1329</v>
      </c>
      <c r="C136" s="140">
        <v>1</v>
      </c>
      <c r="D136" s="62" t="s">
        <v>69</v>
      </c>
      <c r="E136" s="62" t="s">
        <v>70</v>
      </c>
      <c r="F136" s="3" t="str">
        <f>UnitControlCenter!$B$25</f>
        <v>quads / year</v>
      </c>
      <c r="G136" s="62" t="s">
        <v>1331</v>
      </c>
      <c r="H136" s="49" t="s">
        <v>1333</v>
      </c>
      <c r="I136" s="62" t="s">
        <v>1334</v>
      </c>
    </row>
    <row r="137" spans="1:19" ht="120.75" thickBot="1">
      <c r="A137" s="109" t="s">
        <v>1328</v>
      </c>
      <c r="B137" s="109" t="s">
        <v>1330</v>
      </c>
      <c r="C137" s="139">
        <v>1</v>
      </c>
      <c r="D137" s="110" t="s">
        <v>69</v>
      </c>
      <c r="E137" s="110" t="s">
        <v>68</v>
      </c>
      <c r="F137" s="113" t="str">
        <f>UnitControlCenter!$B$25</f>
        <v>quads / year</v>
      </c>
      <c r="G137" s="110" t="s">
        <v>1332</v>
      </c>
      <c r="H137" s="111" t="s">
        <v>1333</v>
      </c>
      <c r="I137" s="110" t="s">
        <v>1334</v>
      </c>
      <c r="J137" s="111"/>
      <c r="K137" s="111"/>
      <c r="L137" s="111"/>
      <c r="M137" s="111"/>
      <c r="N137" s="111"/>
      <c r="O137" s="111"/>
      <c r="P137" s="111"/>
      <c r="Q137" s="111"/>
      <c r="R137" s="111"/>
      <c r="S137" s="111"/>
    </row>
    <row r="138" spans="1:19" ht="75">
      <c r="A138" s="65" t="s">
        <v>762</v>
      </c>
      <c r="B138" s="63" t="s">
        <v>100</v>
      </c>
      <c r="C138" s="140">
        <v>1</v>
      </c>
      <c r="D138" s="62" t="s">
        <v>69</v>
      </c>
      <c r="E138" s="62" t="s">
        <v>769</v>
      </c>
      <c r="F138" s="3" t="str">
        <f>UnitControlCenter!$B$17</f>
        <v>2019 dollars / megawatt-hour (MWh)</v>
      </c>
      <c r="G138" s="62" t="s">
        <v>1195</v>
      </c>
      <c r="H138" s="49" t="s">
        <v>1438</v>
      </c>
      <c r="I138" s="62" t="s">
        <v>1196</v>
      </c>
    </row>
    <row r="139" spans="1:19" ht="45">
      <c r="A139" s="65" t="s">
        <v>762</v>
      </c>
      <c r="B139" s="63" t="s">
        <v>499</v>
      </c>
      <c r="C139" s="140">
        <v>1</v>
      </c>
      <c r="D139" s="62" t="s">
        <v>69</v>
      </c>
      <c r="E139" s="62" t="s">
        <v>769</v>
      </c>
      <c r="F139" s="3" t="str">
        <f>UnitControlCenter!$B$32</f>
        <v>2019 dollars / short ton</v>
      </c>
      <c r="G139" s="62" t="s">
        <v>1205</v>
      </c>
      <c r="H139" s="49" t="s">
        <v>1206</v>
      </c>
      <c r="I139" s="62" t="s">
        <v>1207</v>
      </c>
    </row>
    <row r="140" spans="1:19">
      <c r="A140" s="65" t="s">
        <v>762</v>
      </c>
      <c r="B140" s="63" t="s">
        <v>496</v>
      </c>
      <c r="C140" s="140">
        <v>1</v>
      </c>
      <c r="D140" s="62" t="s">
        <v>69</v>
      </c>
      <c r="E140" s="62" t="s">
        <v>769</v>
      </c>
      <c r="F140" s="3" t="str">
        <f>UnitControlCenter!$B$32</f>
        <v>2019 dollars / short ton</v>
      </c>
      <c r="G140" s="62" t="s">
        <v>782</v>
      </c>
      <c r="H140" s="49" t="s">
        <v>387</v>
      </c>
      <c r="I140" s="62" t="s">
        <v>1070</v>
      </c>
    </row>
    <row r="141" spans="1:19" ht="75">
      <c r="A141" s="65" t="s">
        <v>762</v>
      </c>
      <c r="B141" s="63" t="s">
        <v>94</v>
      </c>
      <c r="C141" s="140">
        <v>1</v>
      </c>
      <c r="D141" s="62" t="s">
        <v>69</v>
      </c>
      <c r="E141" s="62" t="s">
        <v>769</v>
      </c>
      <c r="F141" s="3" t="str">
        <f>UnitControlCenter!$B$33</f>
        <v>2019 dollars / thousand cubic feet</v>
      </c>
      <c r="G141" s="62" t="s">
        <v>1197</v>
      </c>
      <c r="H141" s="49" t="s">
        <v>1198</v>
      </c>
      <c r="I141" s="62" t="s">
        <v>1199</v>
      </c>
    </row>
    <row r="142" spans="1:19">
      <c r="A142" s="65" t="s">
        <v>762</v>
      </c>
      <c r="B142" s="63" t="s">
        <v>102</v>
      </c>
      <c r="C142" s="140">
        <v>1</v>
      </c>
      <c r="D142" s="62" t="s">
        <v>69</v>
      </c>
      <c r="E142" s="62" t="s">
        <v>769</v>
      </c>
      <c r="F142" s="3" t="str">
        <f>UnitControlCenter!$B$34</f>
        <v>2019 dollars / gallon</v>
      </c>
      <c r="G142" s="62" t="s">
        <v>784</v>
      </c>
      <c r="H142" s="49" t="s">
        <v>382</v>
      </c>
      <c r="I142" s="26">
        <v>969696</v>
      </c>
    </row>
    <row r="143" spans="1:19" ht="90">
      <c r="A143" s="65" t="s">
        <v>762</v>
      </c>
      <c r="B143" s="63" t="s">
        <v>103</v>
      </c>
      <c r="C143" s="140">
        <v>1</v>
      </c>
      <c r="D143" s="62" t="s">
        <v>69</v>
      </c>
      <c r="E143" s="62" t="s">
        <v>769</v>
      </c>
      <c r="F143" s="3" t="str">
        <f>UnitControlCenter!$B$34</f>
        <v>2019 dollars / gallon</v>
      </c>
      <c r="G143" s="62" t="s">
        <v>1200</v>
      </c>
      <c r="H143" s="49" t="s">
        <v>1198</v>
      </c>
      <c r="I143" s="62" t="s">
        <v>1199</v>
      </c>
    </row>
    <row r="144" spans="1:19" ht="60">
      <c r="A144" s="65" t="s">
        <v>762</v>
      </c>
      <c r="B144" s="63" t="s">
        <v>99</v>
      </c>
      <c r="C144" s="140">
        <v>1</v>
      </c>
      <c r="D144" s="62" t="s">
        <v>69</v>
      </c>
      <c r="E144" s="62" t="s">
        <v>769</v>
      </c>
      <c r="F144" s="3" t="str">
        <f>UnitControlCenter!$B$32</f>
        <v>2019 dollars / short ton</v>
      </c>
      <c r="G144" s="62" t="s">
        <v>1201</v>
      </c>
      <c r="H144" s="49" t="s">
        <v>1202</v>
      </c>
      <c r="I144" s="62" t="s">
        <v>1203</v>
      </c>
    </row>
    <row r="145" spans="1:19" ht="60">
      <c r="A145" s="65" t="s">
        <v>762</v>
      </c>
      <c r="B145" s="63" t="s">
        <v>1122</v>
      </c>
      <c r="C145" s="140">
        <v>1</v>
      </c>
      <c r="D145" s="62" t="s">
        <v>69</v>
      </c>
      <c r="E145" s="62" t="s">
        <v>769</v>
      </c>
      <c r="F145" s="3" t="str">
        <f>UnitControlCenter!$B$35</f>
        <v>2019 dollars / barrel</v>
      </c>
      <c r="G145" s="62" t="s">
        <v>1283</v>
      </c>
      <c r="H145" s="49" t="s">
        <v>1284</v>
      </c>
      <c r="I145" s="62" t="s">
        <v>1285</v>
      </c>
    </row>
    <row r="146" spans="1:19" ht="60">
      <c r="A146" s="65" t="s">
        <v>762</v>
      </c>
      <c r="B146" s="63" t="s">
        <v>1204</v>
      </c>
      <c r="C146" s="140">
        <v>1</v>
      </c>
      <c r="D146" s="62" t="s">
        <v>69</v>
      </c>
      <c r="E146" s="62" t="s">
        <v>769</v>
      </c>
      <c r="F146" s="3" t="str">
        <f>UnitControlCenter!$B$34</f>
        <v>2019 dollars / gallon</v>
      </c>
      <c r="G146" s="62" t="s">
        <v>1208</v>
      </c>
      <c r="H146" s="49" t="s">
        <v>781</v>
      </c>
      <c r="I146" s="62" t="s">
        <v>1118</v>
      </c>
    </row>
    <row r="147" spans="1:19" ht="30.75" thickBot="1">
      <c r="A147" s="112" t="s">
        <v>762</v>
      </c>
      <c r="B147" s="109" t="s">
        <v>972</v>
      </c>
      <c r="C147" s="139">
        <v>1</v>
      </c>
      <c r="D147" s="110" t="s">
        <v>69</v>
      </c>
      <c r="E147" s="110" t="s">
        <v>769</v>
      </c>
      <c r="F147" s="113" t="str">
        <f>UnitControlCenter!$B$36</f>
        <v>2019 dollars / kg</v>
      </c>
      <c r="G147" s="110" t="s">
        <v>1340</v>
      </c>
      <c r="H147" s="111" t="s">
        <v>1341</v>
      </c>
      <c r="I147" s="110" t="s">
        <v>1342</v>
      </c>
      <c r="J147" s="111"/>
      <c r="K147" s="111"/>
      <c r="L147" s="111"/>
      <c r="M147" s="111"/>
      <c r="N147" s="111"/>
      <c r="O147" s="111"/>
      <c r="P147" s="111"/>
      <c r="Q147" s="111"/>
      <c r="R147" s="111"/>
      <c r="S147" s="111"/>
    </row>
    <row r="148" spans="1:19">
      <c r="A148" s="65" t="s">
        <v>763</v>
      </c>
      <c r="B148" s="63" t="s">
        <v>764</v>
      </c>
      <c r="C148" s="140">
        <v>1</v>
      </c>
      <c r="D148" s="62" t="s">
        <v>67</v>
      </c>
      <c r="E148" s="62" t="s">
        <v>68</v>
      </c>
      <c r="F148" s="3" t="str">
        <f>UnitControlCenter!$B$37</f>
        <v>2019 dollars / kilowatt-hour (kWh)</v>
      </c>
      <c r="G148" s="62" t="s">
        <v>785</v>
      </c>
      <c r="I148" s="62"/>
    </row>
    <row r="149" spans="1:19" ht="30">
      <c r="A149" s="65" t="s">
        <v>763</v>
      </c>
      <c r="B149" s="63" t="s">
        <v>765</v>
      </c>
      <c r="C149" s="140">
        <v>1</v>
      </c>
      <c r="D149" s="62" t="s">
        <v>69</v>
      </c>
      <c r="E149" s="62" t="s">
        <v>68</v>
      </c>
      <c r="F149" s="3" t="str">
        <f>UnitControlCenter!$B$38</f>
        <v>cost of eqpt. to capture 1 metric ton CO2e/yr (2019 dollars)</v>
      </c>
      <c r="G149" s="62" t="s">
        <v>789</v>
      </c>
      <c r="H149" s="49" t="s">
        <v>790</v>
      </c>
      <c r="I149" s="62" t="s">
        <v>1077</v>
      </c>
    </row>
    <row r="150" spans="1:19" ht="30">
      <c r="A150" s="65" t="s">
        <v>763</v>
      </c>
      <c r="B150" s="63" t="s">
        <v>766</v>
      </c>
      <c r="C150" s="140">
        <v>1</v>
      </c>
      <c r="D150" s="62" t="s">
        <v>67</v>
      </c>
      <c r="E150" s="62" t="s">
        <v>68</v>
      </c>
      <c r="F150" s="3" t="str">
        <f>UnitControlCenter!$B$39</f>
        <v>million 2019 dollars / megawatt (MW)</v>
      </c>
      <c r="G150" s="62" t="s">
        <v>786</v>
      </c>
      <c r="I150" s="62"/>
    </row>
    <row r="151" spans="1:19" ht="30">
      <c r="A151" s="65" t="s">
        <v>763</v>
      </c>
      <c r="B151" s="63" t="s">
        <v>767</v>
      </c>
      <c r="C151" s="140">
        <v>1</v>
      </c>
      <c r="D151" s="62" t="s">
        <v>67</v>
      </c>
      <c r="E151" s="62" t="s">
        <v>68</v>
      </c>
      <c r="F151" s="3" t="str">
        <f>UnitControlCenter!$B$39</f>
        <v>million 2019 dollars / megawatt (MW)</v>
      </c>
      <c r="G151" s="62" t="s">
        <v>787</v>
      </c>
      <c r="I151" s="62"/>
    </row>
    <row r="152" spans="1:19" ht="30">
      <c r="A152" s="65" t="s">
        <v>763</v>
      </c>
      <c r="B152" s="63" t="s">
        <v>768</v>
      </c>
      <c r="C152" s="140">
        <v>1</v>
      </c>
      <c r="D152" s="62" t="s">
        <v>67</v>
      </c>
      <c r="E152" s="62" t="s">
        <v>68</v>
      </c>
      <c r="F152" s="3" t="str">
        <f>UnitControlCenter!$B$39</f>
        <v>million 2019 dollars / megawatt (MW)</v>
      </c>
      <c r="G152" s="62" t="s">
        <v>788</v>
      </c>
      <c r="I152" s="62"/>
    </row>
    <row r="153" spans="1:19" ht="30.75" thickBot="1">
      <c r="A153" s="112" t="s">
        <v>763</v>
      </c>
      <c r="B153" s="109" t="s">
        <v>989</v>
      </c>
      <c r="C153" s="139">
        <v>1</v>
      </c>
      <c r="D153" s="110" t="s">
        <v>67</v>
      </c>
      <c r="E153" s="110" t="s">
        <v>68</v>
      </c>
      <c r="F153" s="113" t="str">
        <f>UnitControlCenter!$B$40</f>
        <v>cost of eqpt. to produce 1 kg H2/yr (2019 dollars)</v>
      </c>
      <c r="G153" s="110" t="s">
        <v>990</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4" sqref="A4"/>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1562</v>
      </c>
      <c r="C2" s="153" t="s">
        <v>1573</v>
      </c>
    </row>
    <row r="3" spans="1:3">
      <c r="A3" s="61" t="s">
        <v>1886</v>
      </c>
      <c r="B3" s="61" t="s">
        <v>1887</v>
      </c>
    </row>
    <row r="4" spans="1:3">
      <c r="A4" s="61" t="s">
        <v>1926</v>
      </c>
      <c r="B4" s="61" t="s">
        <v>1927</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75" zoomScaleNormal="100" workbookViewId="0">
      <selection activeCell="F15" sqref="F15:G15"/>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1759</v>
      </c>
      <c r="B1" s="61" t="str">
        <f>'State 2005 Data'!J4</f>
        <v>Nevada</v>
      </c>
    </row>
    <row r="2" spans="1:11" ht="47.1" customHeight="1">
      <c r="B2" s="3">
        <v>2005</v>
      </c>
      <c r="C2" s="3" t="s">
        <v>1928</v>
      </c>
      <c r="D2" s="3" t="s">
        <v>1929</v>
      </c>
      <c r="E2" s="3" t="s">
        <v>1930</v>
      </c>
      <c r="F2" s="3" t="s">
        <v>1931</v>
      </c>
      <c r="G2" s="3" t="s">
        <v>1932</v>
      </c>
      <c r="H2" s="3" t="s">
        <v>1933</v>
      </c>
      <c r="I2" s="3" t="s">
        <v>1934</v>
      </c>
      <c r="J2" s="3" t="s">
        <v>1935</v>
      </c>
      <c r="K2" s="61" t="s">
        <v>1936</v>
      </c>
    </row>
    <row r="3" spans="1:11">
      <c r="A3" s="85" t="s">
        <v>1937</v>
      </c>
      <c r="B3" s="216">
        <f>'State 2005 Data'!J5</f>
        <v>4.8990297379396592</v>
      </c>
      <c r="C3" s="217">
        <f>E26</f>
        <v>3.5810399999999998</v>
      </c>
      <c r="D3" s="218">
        <v>0.55000000000000004</v>
      </c>
      <c r="E3" s="218">
        <v>0.4</v>
      </c>
      <c r="F3" s="219">
        <f t="shared" ref="F3:G9" si="0">$C3*(1-D3)</f>
        <v>1.6114679999999997</v>
      </c>
      <c r="G3" s="219">
        <f t="shared" si="0"/>
        <v>2.1486239999999999</v>
      </c>
      <c r="I3" s="170">
        <f t="shared" ref="I3:J11" si="1">1-F3/$B3</f>
        <v>0.67106384606725822</v>
      </c>
      <c r="J3" s="170">
        <f t="shared" si="1"/>
        <v>0.56141846142301088</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G26</f>
        <v>11.464499999999999</v>
      </c>
      <c r="D4" s="218">
        <v>0.89</v>
      </c>
      <c r="E4" s="218">
        <v>0.66</v>
      </c>
      <c r="F4" s="219">
        <f t="shared" si="0"/>
        <v>1.2610949999999999</v>
      </c>
      <c r="G4" s="219">
        <f t="shared" si="0"/>
        <v>3.8979299999999992</v>
      </c>
      <c r="I4" s="170">
        <f t="shared" si="1"/>
        <v>0.95332732129220732</v>
      </c>
      <c r="J4" s="170">
        <f t="shared" si="1"/>
        <v>0.85573899308500434</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85" t="s">
        <v>1938</v>
      </c>
      <c r="B5" s="216">
        <f>'State 2005 Data'!J7</f>
        <v>6.5877001926754373</v>
      </c>
      <c r="C5" s="220">
        <f>H26</f>
        <v>7.8589200000000003</v>
      </c>
      <c r="D5" s="218">
        <v>0.41</v>
      </c>
      <c r="E5" s="218">
        <v>0.33</v>
      </c>
      <c r="F5" s="219">
        <f t="shared" si="0"/>
        <v>4.6367628000000005</v>
      </c>
      <c r="G5" s="219">
        <f t="shared" si="0"/>
        <v>5.2654763999999998</v>
      </c>
      <c r="I5" s="170">
        <f t="shared" si="1"/>
        <v>0.29614847907690078</v>
      </c>
      <c r="J5" s="170">
        <f t="shared" si="1"/>
        <v>0.20071098471444671</v>
      </c>
      <c r="K5" s="61" t="str">
        <f t="shared" si="2"/>
        <v>In a scenario limiting global warming to 1.5 °C, Nevada would need to cut its industry emissions by 20 to 30 percent of 2005 levels.</v>
      </c>
    </row>
    <row r="6" spans="1:11">
      <c r="A6" s="85" t="s">
        <v>1939</v>
      </c>
      <c r="B6" s="216">
        <f>'State 2005 Data'!J8</f>
        <v>17.76549472208708</v>
      </c>
      <c r="C6" s="220">
        <f>F26</f>
        <v>17.8414</v>
      </c>
      <c r="D6" s="218">
        <v>0.48</v>
      </c>
      <c r="E6" s="218">
        <v>0.27</v>
      </c>
      <c r="F6" s="219">
        <f t="shared" si="0"/>
        <v>9.2775280000000002</v>
      </c>
      <c r="G6" s="219">
        <f t="shared" si="0"/>
        <v>13.024222</v>
      </c>
      <c r="I6" s="170">
        <f t="shared" si="1"/>
        <v>0.47777823555537435</v>
      </c>
      <c r="J6" s="170">
        <f t="shared" si="1"/>
        <v>0.26688098452966014</v>
      </c>
      <c r="K6" s="61" t="str">
        <f t="shared" si="2"/>
        <v>In a scenario limiting global warming to 1.5 °C, Nevada would need to cut its transportation emissions by 27 to 48 percent of 2005 levels.</v>
      </c>
    </row>
    <row r="7" spans="1:11">
      <c r="A7" s="85" t="s">
        <v>147</v>
      </c>
      <c r="B7" s="216">
        <f>'State 2005 Data'!J9</f>
        <v>1.9160229338549362</v>
      </c>
      <c r="C7" s="220">
        <f>D26</f>
        <v>2.2275100000000001</v>
      </c>
      <c r="D7" s="218">
        <v>0.06</v>
      </c>
      <c r="E7" s="218">
        <v>0.02</v>
      </c>
      <c r="F7" s="219">
        <f t="shared" si="0"/>
        <v>2.0938593999999999</v>
      </c>
      <c r="G7" s="219">
        <f t="shared" si="0"/>
        <v>2.1829597999999999</v>
      </c>
      <c r="I7" s="170">
        <f t="shared" si="1"/>
        <v>-9.2815416247271187E-2</v>
      </c>
      <c r="J7" s="170">
        <f t="shared" si="1"/>
        <v>-0.13931819991736782</v>
      </c>
      <c r="K7" s="61" t="str">
        <f t="shared" si="2"/>
        <v>In a scenario limiting global warming to 1.5 °C, Nevada would need to cut its agriculture emissions by -14 to -9 percent of 2005 levels.</v>
      </c>
    </row>
    <row r="8" spans="1:11">
      <c r="A8" s="85" t="s">
        <v>1940</v>
      </c>
      <c r="B8" s="216">
        <f>C8</f>
        <v>-5.47</v>
      </c>
      <c r="C8" s="220">
        <f>J26</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1941</v>
      </c>
      <c r="B9" s="216">
        <f>'State 2005 Data'!J11</f>
        <v>1.8198807264733488</v>
      </c>
      <c r="C9" s="220">
        <f>C26</f>
        <v>1.45198</v>
      </c>
      <c r="D9" s="218">
        <v>0.06</v>
      </c>
      <c r="E9" s="218">
        <v>0.02</v>
      </c>
      <c r="F9" s="219">
        <f t="shared" si="0"/>
        <v>1.3648612</v>
      </c>
      <c r="G9" s="219">
        <f t="shared" si="0"/>
        <v>1.4229404000000001</v>
      </c>
      <c r="I9" s="170">
        <f t="shared" si="1"/>
        <v>0.25002711433463398</v>
      </c>
      <c r="J9" s="170">
        <f t="shared" si="1"/>
        <v>0.21811337451908641</v>
      </c>
      <c r="K9" s="61" t="str">
        <f t="shared" si="2"/>
        <v>In a scenario limiting global warming to 1.5 °C, Nevada would need to cut its waste emissions by 22 to 25 percent of 2005 levels.</v>
      </c>
    </row>
    <row r="10" spans="1:11">
      <c r="A10" s="85" t="s">
        <v>1942</v>
      </c>
      <c r="B10" s="222">
        <f>SUM(B3:B9)</f>
        <v>54.538111629082159</v>
      </c>
      <c r="C10" s="222">
        <f>SUM(C3:C9)</f>
        <v>38.955350000000003</v>
      </c>
      <c r="D10" s="186">
        <f>1-F10/$C10</f>
        <v>0.62070487365663518</v>
      </c>
      <c r="E10" s="186">
        <f>1-G10/$C10</f>
        <v>0.42313051737437868</v>
      </c>
      <c r="F10" s="219">
        <f>SUM(F3:F9)</f>
        <v>14.7755744</v>
      </c>
      <c r="G10" s="219">
        <f>SUM(G3:G9)</f>
        <v>22.472152600000001</v>
      </c>
      <c r="H10" s="61">
        <f>B10*0.65</f>
        <v>35.449772558903405</v>
      </c>
      <c r="I10" s="170">
        <f>1-F10/$B10</f>
        <v>0.7290779977772277</v>
      </c>
      <c r="J10" s="170">
        <f t="shared" si="1"/>
        <v>0.58795506612266268</v>
      </c>
      <c r="K10" s="61" t="str">
        <f t="shared" si="2"/>
        <v>In a scenario limiting global warming to 1.5 °C, Nevada would need to cut its total (including land use) emissions by 59 to 73 percent of 2005 levels.</v>
      </c>
    </row>
    <row r="11" spans="1:11">
      <c r="A11" s="85" t="s">
        <v>1943</v>
      </c>
      <c r="B11" s="222">
        <f>SUM(B3:B9)-B8</f>
        <v>60.008111629082158</v>
      </c>
      <c r="C11" s="222">
        <f>SUM(C3:C9)-C8</f>
        <v>44.425350000000002</v>
      </c>
      <c r="D11" s="186">
        <f>1-F11/$C11</f>
        <v>0.54427878677376773</v>
      </c>
      <c r="E11" s="186">
        <f>1-G11/$C11</f>
        <v>0.37103134584195741</v>
      </c>
      <c r="F11" s="219">
        <f>F10-F8</f>
        <v>20.245574399999999</v>
      </c>
      <c r="G11" s="219">
        <f>G10-G8</f>
        <v>27.9421526</v>
      </c>
      <c r="H11" s="61">
        <f>B11*0.65</f>
        <v>39.005272558903407</v>
      </c>
      <c r="I11" s="170">
        <f>1-F11/$B11</f>
        <v>0.66261937177526109</v>
      </c>
      <c r="J11" s="170">
        <f t="shared" si="1"/>
        <v>0.53436040826090259</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223" t="s">
        <v>1944</v>
      </c>
      <c r="D12" s="219"/>
    </row>
    <row r="14" spans="1:11">
      <c r="A14" s="85" t="s">
        <v>1945</v>
      </c>
      <c r="B14" s="61">
        <f>CONVERT(2000,"lbm","kg")/1000</f>
        <v>0.90718474000000004</v>
      </c>
    </row>
    <row r="16" spans="1:11">
      <c r="A16" s="85" t="s">
        <v>1946</v>
      </c>
      <c r="B16" s="61" t="s">
        <v>1947</v>
      </c>
      <c r="C16" s="61" t="s">
        <v>1948</v>
      </c>
    </row>
    <row r="17" spans="1:10">
      <c r="A17" s="85" t="s">
        <v>542</v>
      </c>
      <c r="B17" s="61">
        <v>1</v>
      </c>
      <c r="C17" s="61" t="s">
        <v>1949</v>
      </c>
    </row>
    <row r="18" spans="1:10">
      <c r="A18" s="85" t="s">
        <v>551</v>
      </c>
      <c r="B18" s="61">
        <f>265/298</f>
        <v>0.88926174496644295</v>
      </c>
    </row>
    <row r="19" spans="1:10">
      <c r="A19" s="85" t="s">
        <v>550</v>
      </c>
      <c r="B19" s="61">
        <f>28/25</f>
        <v>1.1200000000000001</v>
      </c>
    </row>
    <row r="20" spans="1:10">
      <c r="A20" s="85" t="s">
        <v>1950</v>
      </c>
      <c r="B20" s="61">
        <v>1</v>
      </c>
      <c r="C20" s="61" t="s">
        <v>1951</v>
      </c>
    </row>
    <row r="21" spans="1:10">
      <c r="A21" s="85" t="s">
        <v>1952</v>
      </c>
      <c r="B21" s="61">
        <v>1</v>
      </c>
      <c r="C21" s="61" t="s">
        <v>1951</v>
      </c>
    </row>
    <row r="22" spans="1:10">
      <c r="A22" s="85" t="s">
        <v>540</v>
      </c>
      <c r="B22" s="61">
        <f>23500/22800</f>
        <v>1.0307017543859649</v>
      </c>
    </row>
    <row r="24" spans="1:10">
      <c r="A24" s="85" t="s">
        <v>1953</v>
      </c>
    </row>
    <row r="25" spans="1:10">
      <c r="A25" s="61" t="s">
        <v>1954</v>
      </c>
      <c r="B25" s="61" t="s">
        <v>1955</v>
      </c>
      <c r="C25" s="61" t="s">
        <v>1956</v>
      </c>
      <c r="D25" s="61" t="s">
        <v>1957</v>
      </c>
      <c r="E25" s="61" t="s">
        <v>1958</v>
      </c>
      <c r="F25" s="61" t="s">
        <v>1959</v>
      </c>
      <c r="G25" s="61" t="s">
        <v>1960</v>
      </c>
      <c r="H25" s="61" t="s">
        <v>1961</v>
      </c>
      <c r="I25" s="61" t="s">
        <v>1962</v>
      </c>
      <c r="J25" s="61" t="s">
        <v>1963</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1964</v>
      </c>
      <c r="B1" s="224" t="s">
        <v>1759</v>
      </c>
      <c r="C1" s="225" t="s">
        <v>1965</v>
      </c>
      <c r="F1" s="225" t="s">
        <v>1966</v>
      </c>
    </row>
    <row r="2" spans="1:11">
      <c r="A2" s="226" t="s">
        <v>1967</v>
      </c>
      <c r="B2" s="224" t="s">
        <v>1968</v>
      </c>
      <c r="C2" s="224" t="s">
        <v>1969</v>
      </c>
      <c r="F2" s="224">
        <v>-54.651095819949695</v>
      </c>
      <c r="I2" s="227"/>
      <c r="J2" s="227"/>
      <c r="K2" s="227"/>
    </row>
    <row r="3" spans="1:11">
      <c r="A3" s="226" t="s">
        <v>1970</v>
      </c>
      <c r="B3" s="224" t="s">
        <v>1971</v>
      </c>
      <c r="C3" s="224" t="s">
        <v>1969</v>
      </c>
      <c r="F3" s="224">
        <v>-5.9427464922921054</v>
      </c>
      <c r="I3" s="227"/>
      <c r="J3" s="227"/>
      <c r="K3" s="227"/>
    </row>
    <row r="4" spans="1:11">
      <c r="A4" s="226" t="s">
        <v>1972</v>
      </c>
      <c r="B4" s="224" t="s">
        <v>1762</v>
      </c>
      <c r="C4" s="224" t="s">
        <v>1969</v>
      </c>
      <c r="F4" s="224">
        <v>14.110681388807681</v>
      </c>
      <c r="I4" s="228" t="s">
        <v>1973</v>
      </c>
      <c r="J4" s="227" t="s">
        <v>1974</v>
      </c>
      <c r="K4" s="227"/>
    </row>
    <row r="5" spans="1:11">
      <c r="A5" s="226" t="s">
        <v>1975</v>
      </c>
      <c r="B5" s="224" t="s">
        <v>1976</v>
      </c>
      <c r="C5" s="224" t="s">
        <v>1969</v>
      </c>
      <c r="F5" s="224">
        <v>-32.560941459691399</v>
      </c>
      <c r="H5" s="85" t="s">
        <v>1937</v>
      </c>
      <c r="I5" s="227" t="s">
        <v>895</v>
      </c>
      <c r="J5" s="227">
        <f>SUMIFS(F:F,A:A,$J$4,C:C,I5)</f>
        <v>4.8990297379396592</v>
      </c>
      <c r="K5" s="227"/>
    </row>
    <row r="6" spans="1:11">
      <c r="A6" s="226" t="s">
        <v>1977</v>
      </c>
      <c r="B6" s="224" t="s">
        <v>1978</v>
      </c>
      <c r="C6" s="224" t="s">
        <v>1969</v>
      </c>
      <c r="F6" s="224">
        <v>-47.127535558012717</v>
      </c>
      <c r="H6" s="85" t="s">
        <v>55</v>
      </c>
      <c r="I6" s="227" t="s">
        <v>100</v>
      </c>
      <c r="J6" s="227">
        <f>SUMIFS(F:F,A:A,$J$4,C:C,I6)</f>
        <v>27.019983316051693</v>
      </c>
      <c r="K6" s="227"/>
    </row>
    <row r="7" spans="1:11">
      <c r="A7" s="226" t="s">
        <v>1979</v>
      </c>
      <c r="B7" s="224" t="s">
        <v>537</v>
      </c>
      <c r="C7" s="224" t="s">
        <v>1969</v>
      </c>
      <c r="F7" s="224">
        <v>-2.6907445136881849</v>
      </c>
      <c r="H7" s="85" t="s">
        <v>1938</v>
      </c>
      <c r="I7" s="227" t="s">
        <v>9</v>
      </c>
      <c r="J7" s="227">
        <f t="shared" ref="J7:J8" si="0">SUMIFS(F:F,A:A,$J$4,C:C,I7)</f>
        <v>6.5877001926754373</v>
      </c>
      <c r="K7" s="227"/>
    </row>
    <row r="8" spans="1:11">
      <c r="A8" s="226" t="s">
        <v>1980</v>
      </c>
      <c r="B8" s="224" t="s">
        <v>1981</v>
      </c>
      <c r="C8" s="224" t="s">
        <v>1969</v>
      </c>
      <c r="F8" s="224">
        <v>-1.0180997139831849</v>
      </c>
      <c r="H8" s="85" t="s">
        <v>1939</v>
      </c>
      <c r="I8" s="227" t="s">
        <v>4</v>
      </c>
      <c r="J8" s="227">
        <f t="shared" si="0"/>
        <v>17.76549472208708</v>
      </c>
      <c r="K8" s="227"/>
    </row>
    <row r="9" spans="1:11">
      <c r="A9" s="226" t="s">
        <v>1982</v>
      </c>
      <c r="B9" s="224" t="s">
        <v>1983</v>
      </c>
      <c r="C9" s="224" t="s">
        <v>1969</v>
      </c>
      <c r="F9" s="224">
        <v>-1.0812503370343296</v>
      </c>
      <c r="H9" s="85" t="s">
        <v>147</v>
      </c>
      <c r="I9" s="227" t="s">
        <v>149</v>
      </c>
      <c r="J9" s="227">
        <f>SUMIFS(F:F,A:A,$J$4,C:C,I9)</f>
        <v>1.9160229338549362</v>
      </c>
      <c r="K9" s="227"/>
    </row>
    <row r="10" spans="1:11">
      <c r="A10" s="226" t="s">
        <v>1984</v>
      </c>
      <c r="B10" s="224" t="s">
        <v>1983</v>
      </c>
      <c r="C10" s="224" t="s">
        <v>1969</v>
      </c>
      <c r="F10" s="224">
        <v>-7.642627077964137E-2</v>
      </c>
      <c r="H10" s="85" t="s">
        <v>1985</v>
      </c>
      <c r="I10" s="227" t="s">
        <v>1969</v>
      </c>
      <c r="J10" s="227">
        <f>SUMIFS(F:F,A:A,$J$4,C:C,I10)</f>
        <v>1.2108036145684946</v>
      </c>
      <c r="K10" s="227"/>
    </row>
    <row r="11" spans="1:11">
      <c r="A11" s="226" t="s">
        <v>1986</v>
      </c>
      <c r="B11" s="224" t="s">
        <v>1766</v>
      </c>
      <c r="C11" s="224" t="s">
        <v>1969</v>
      </c>
      <c r="F11" s="224">
        <v>-28.801510842298832</v>
      </c>
      <c r="H11" s="85" t="s">
        <v>1941</v>
      </c>
      <c r="I11" s="227" t="s">
        <v>1987</v>
      </c>
      <c r="J11" s="227">
        <f>SUMIFS(F:F,A:A,$J$4,C:C,I11)</f>
        <v>1.8198807264733488</v>
      </c>
      <c r="K11" s="227" t="s">
        <v>1988</v>
      </c>
    </row>
    <row r="12" spans="1:11">
      <c r="A12" s="226" t="s">
        <v>1989</v>
      </c>
      <c r="B12" s="224" t="s">
        <v>1990</v>
      </c>
      <c r="C12" s="224" t="s">
        <v>1969</v>
      </c>
      <c r="F12" s="224">
        <v>-46.216384074634021</v>
      </c>
      <c r="H12" s="85" t="s">
        <v>1942</v>
      </c>
      <c r="I12" s="227" t="s">
        <v>1991</v>
      </c>
      <c r="J12" s="227">
        <f>SUM(J5:J11)</f>
        <v>61.218915243650656</v>
      </c>
      <c r="K12" s="227"/>
    </row>
    <row r="13" spans="1:11">
      <c r="A13" s="226" t="s">
        <v>1992</v>
      </c>
      <c r="B13" s="224" t="s">
        <v>1993</v>
      </c>
      <c r="C13" s="224" t="s">
        <v>1969</v>
      </c>
      <c r="F13" s="224">
        <v>-0.26087033101173585</v>
      </c>
      <c r="H13" s="85" t="s">
        <v>1943</v>
      </c>
      <c r="I13" s="227" t="s">
        <v>1994</v>
      </c>
      <c r="J13" s="227">
        <f>SUM(J5:J11)-J10</f>
        <v>60.008111629082158</v>
      </c>
      <c r="K13" s="227"/>
    </row>
    <row r="14" spans="1:11">
      <c r="A14" s="226" t="s">
        <v>1995</v>
      </c>
      <c r="B14" s="224" t="s">
        <v>1996</v>
      </c>
      <c r="C14" s="224" t="s">
        <v>1969</v>
      </c>
      <c r="F14" s="224">
        <v>-6.7326554268061942</v>
      </c>
      <c r="H14" s="224" t="s">
        <v>1997</v>
      </c>
      <c r="I14" s="227"/>
      <c r="J14" s="227"/>
      <c r="K14" s="227"/>
    </row>
    <row r="15" spans="1:11">
      <c r="A15" s="226" t="s">
        <v>1998</v>
      </c>
      <c r="B15" s="224" t="s">
        <v>1768</v>
      </c>
      <c r="C15" s="224" t="s">
        <v>1969</v>
      </c>
      <c r="F15" s="224">
        <v>-27.900813631021062</v>
      </c>
      <c r="I15" s="227"/>
      <c r="J15" s="227"/>
      <c r="K15" s="227"/>
    </row>
    <row r="16" spans="1:11">
      <c r="A16" s="226" t="s">
        <v>1999</v>
      </c>
      <c r="B16" s="224" t="s">
        <v>1769</v>
      </c>
      <c r="C16" s="224" t="s">
        <v>1969</v>
      </c>
      <c r="F16" s="224">
        <v>-18.781436361783499</v>
      </c>
      <c r="I16" s="229" t="s">
        <v>1763</v>
      </c>
      <c r="J16" s="230">
        <f>28/25</f>
        <v>1.1200000000000001</v>
      </c>
      <c r="K16" s="227"/>
    </row>
    <row r="17" spans="1:11">
      <c r="A17" s="226" t="s">
        <v>2000</v>
      </c>
      <c r="B17" s="224" t="s">
        <v>1767</v>
      </c>
      <c r="C17" s="224" t="s">
        <v>1969</v>
      </c>
      <c r="F17" s="224">
        <v>-20.063061590964892</v>
      </c>
      <c r="I17" s="231" t="s">
        <v>1764</v>
      </c>
      <c r="J17" s="232">
        <f>265/298</f>
        <v>0.88926174496644295</v>
      </c>
      <c r="K17" s="227"/>
    </row>
    <row r="18" spans="1:11">
      <c r="A18" s="226" t="s">
        <v>2001</v>
      </c>
      <c r="B18" s="224" t="s">
        <v>2002</v>
      </c>
      <c r="C18" s="224" t="s">
        <v>1969</v>
      </c>
      <c r="F18" s="224">
        <v>-16.486996944707148</v>
      </c>
      <c r="I18" s="227"/>
      <c r="J18" s="227"/>
      <c r="K18" s="227"/>
    </row>
    <row r="19" spans="1:11">
      <c r="A19" s="226" t="s">
        <v>2003</v>
      </c>
      <c r="B19" s="224" t="s">
        <v>2004</v>
      </c>
      <c r="C19" s="224" t="s">
        <v>1969</v>
      </c>
      <c r="F19" s="224">
        <v>-25.111501978196998</v>
      </c>
      <c r="I19" s="227"/>
      <c r="J19" s="227"/>
      <c r="K19" s="227"/>
    </row>
    <row r="20" spans="1:11">
      <c r="A20" s="226" t="s">
        <v>2005</v>
      </c>
      <c r="B20" s="224" t="s">
        <v>2006</v>
      </c>
      <c r="C20" s="224" t="s">
        <v>1969</v>
      </c>
      <c r="F20" s="224">
        <v>-37.349535280838843</v>
      </c>
      <c r="I20" s="227"/>
      <c r="J20" s="227"/>
      <c r="K20" s="227"/>
    </row>
    <row r="21" spans="1:11">
      <c r="A21" s="226" t="s">
        <v>2007</v>
      </c>
      <c r="B21" s="224" t="s">
        <v>1771</v>
      </c>
      <c r="C21" s="224" t="s">
        <v>1969</v>
      </c>
      <c r="F21" s="224">
        <v>-7.3855560879097961</v>
      </c>
      <c r="I21" s="227"/>
      <c r="J21" s="227"/>
      <c r="K21" s="227"/>
    </row>
    <row r="22" spans="1:11">
      <c r="A22" s="226" t="s">
        <v>2008</v>
      </c>
      <c r="B22" s="224" t="s">
        <v>1770</v>
      </c>
      <c r="C22" s="224" t="s">
        <v>1969</v>
      </c>
      <c r="F22" s="224">
        <v>-6.5303935010815559</v>
      </c>
      <c r="I22" s="227"/>
      <c r="J22" s="227"/>
      <c r="K22" s="227"/>
    </row>
    <row r="23" spans="1:11">
      <c r="A23" s="226" t="s">
        <v>2009</v>
      </c>
      <c r="B23" s="224" t="s">
        <v>2010</v>
      </c>
      <c r="C23" s="224" t="s">
        <v>1969</v>
      </c>
      <c r="F23" s="224">
        <v>-8.4989830142117846</v>
      </c>
      <c r="I23" s="227"/>
      <c r="J23" s="227"/>
      <c r="K23" s="227"/>
    </row>
    <row r="24" spans="1:11">
      <c r="A24" s="226" t="s">
        <v>2011</v>
      </c>
      <c r="B24" s="224" t="s">
        <v>1772</v>
      </c>
      <c r="C24" s="224" t="s">
        <v>1969</v>
      </c>
      <c r="F24" s="224">
        <v>-56.70289430803291</v>
      </c>
      <c r="I24" s="227"/>
      <c r="J24" s="227"/>
      <c r="K24" s="227"/>
    </row>
    <row r="25" spans="1:11">
      <c r="A25" s="226" t="s">
        <v>2012</v>
      </c>
      <c r="B25" s="224" t="s">
        <v>1773</v>
      </c>
      <c r="C25" s="224" t="s">
        <v>1969</v>
      </c>
      <c r="F25" s="224">
        <v>-49.028525742820364</v>
      </c>
      <c r="I25" s="227"/>
      <c r="J25" s="227"/>
      <c r="K25" s="227"/>
    </row>
    <row r="26" spans="1:11">
      <c r="A26" s="226" t="s">
        <v>2013</v>
      </c>
      <c r="B26" s="224" t="s">
        <v>2014</v>
      </c>
      <c r="C26" s="224" t="s">
        <v>1969</v>
      </c>
      <c r="F26" s="224">
        <v>-55.486154452498113</v>
      </c>
      <c r="I26" s="227"/>
      <c r="J26" s="227"/>
      <c r="K26" s="227"/>
    </row>
    <row r="27" spans="1:11">
      <c r="A27" s="226" t="s">
        <v>2015</v>
      </c>
      <c r="B27" s="224" t="s">
        <v>2016</v>
      </c>
      <c r="C27" s="224" t="s">
        <v>1969</v>
      </c>
      <c r="F27" s="224">
        <v>-53.379403038433814</v>
      </c>
      <c r="I27" s="227"/>
      <c r="J27" s="227"/>
      <c r="K27" s="227"/>
    </row>
    <row r="28" spans="1:11">
      <c r="A28" s="226" t="s">
        <v>2017</v>
      </c>
      <c r="B28" s="224" t="s">
        <v>2018</v>
      </c>
      <c r="C28" s="224" t="s">
        <v>1969</v>
      </c>
      <c r="F28" s="224">
        <v>-23.903308552550214</v>
      </c>
      <c r="I28" s="227"/>
      <c r="J28" s="227"/>
      <c r="K28" s="227"/>
    </row>
    <row r="29" spans="1:11">
      <c r="A29" s="226" t="s">
        <v>2019</v>
      </c>
      <c r="B29" s="224" t="s">
        <v>538</v>
      </c>
      <c r="C29" s="224" t="s">
        <v>1969</v>
      </c>
      <c r="F29" s="224">
        <v>-10.834429612762822</v>
      </c>
      <c r="I29" s="227"/>
      <c r="J29" s="227"/>
      <c r="K29" s="227"/>
    </row>
    <row r="30" spans="1:11">
      <c r="A30" s="226" t="s">
        <v>1974</v>
      </c>
      <c r="B30" s="224" t="s">
        <v>1777</v>
      </c>
      <c r="C30" s="224" t="s">
        <v>1969</v>
      </c>
      <c r="F30" s="224">
        <v>1.2108036145684946</v>
      </c>
      <c r="I30" s="227"/>
      <c r="J30" s="227"/>
      <c r="K30" s="227"/>
    </row>
    <row r="31" spans="1:11">
      <c r="A31" s="226" t="s">
        <v>2020</v>
      </c>
      <c r="B31" s="224" t="s">
        <v>2021</v>
      </c>
      <c r="C31" s="224" t="s">
        <v>1969</v>
      </c>
      <c r="F31" s="224">
        <v>-7.7674235575247339</v>
      </c>
      <c r="I31" s="227"/>
      <c r="J31" s="227"/>
      <c r="K31" s="227"/>
    </row>
    <row r="32" spans="1:11">
      <c r="A32" s="226" t="s">
        <v>2022</v>
      </c>
      <c r="B32" s="224" t="s">
        <v>1775</v>
      </c>
      <c r="C32" s="224" t="s">
        <v>1969</v>
      </c>
      <c r="F32" s="224">
        <v>-5.804732152172404</v>
      </c>
      <c r="I32" s="227"/>
      <c r="J32" s="227"/>
      <c r="K32" s="227"/>
    </row>
    <row r="33" spans="1:11">
      <c r="A33" s="226" t="s">
        <v>2023</v>
      </c>
      <c r="B33" s="224" t="s">
        <v>1776</v>
      </c>
      <c r="C33" s="224" t="s">
        <v>1969</v>
      </c>
      <c r="F33" s="224">
        <v>4.7124774749117764</v>
      </c>
      <c r="I33" s="227"/>
      <c r="J33" s="227"/>
      <c r="K33" s="227"/>
    </row>
    <row r="34" spans="1:11">
      <c r="A34" s="226" t="s">
        <v>2024</v>
      </c>
      <c r="B34" s="224" t="s">
        <v>2025</v>
      </c>
      <c r="C34" s="224" t="s">
        <v>1969</v>
      </c>
      <c r="F34" s="224">
        <v>-35.075700183663436</v>
      </c>
      <c r="I34" s="227"/>
      <c r="J34" s="227"/>
      <c r="K34" s="227"/>
    </row>
    <row r="35" spans="1:11">
      <c r="A35" s="226" t="s">
        <v>2026</v>
      </c>
      <c r="B35" s="224" t="s">
        <v>1774</v>
      </c>
      <c r="C35" s="224" t="s">
        <v>1969</v>
      </c>
      <c r="F35" s="224">
        <v>-31.785830777054354</v>
      </c>
      <c r="I35" s="227"/>
      <c r="J35" s="227"/>
      <c r="K35" s="227"/>
    </row>
    <row r="36" spans="1:11">
      <c r="A36" s="226" t="s">
        <v>2027</v>
      </c>
      <c r="B36" s="224" t="s">
        <v>2028</v>
      </c>
      <c r="C36" s="224" t="s">
        <v>1969</v>
      </c>
      <c r="F36" s="224">
        <v>-3.5034355364398513</v>
      </c>
      <c r="I36" s="227"/>
      <c r="J36" s="227"/>
      <c r="K36" s="227"/>
    </row>
    <row r="37" spans="1:11">
      <c r="A37" s="226" t="s">
        <v>2029</v>
      </c>
      <c r="B37" s="224" t="s">
        <v>1778</v>
      </c>
      <c r="C37" s="224" t="s">
        <v>1969</v>
      </c>
      <c r="F37" s="224">
        <v>-24.94604556045255</v>
      </c>
      <c r="I37" s="227"/>
      <c r="J37" s="227"/>
      <c r="K37" s="227"/>
    </row>
    <row r="38" spans="1:11">
      <c r="A38" s="226" t="s">
        <v>2030</v>
      </c>
      <c r="B38" s="224" t="s">
        <v>2031</v>
      </c>
      <c r="C38" s="224" t="s">
        <v>1969</v>
      </c>
      <c r="F38" s="224">
        <v>-11.0495049974502</v>
      </c>
      <c r="I38" s="227"/>
      <c r="J38" s="227"/>
      <c r="K38" s="227"/>
    </row>
    <row r="39" spans="1:11">
      <c r="A39" s="226" t="s">
        <v>2032</v>
      </c>
      <c r="B39" s="224" t="s">
        <v>1779</v>
      </c>
      <c r="C39" s="224" t="s">
        <v>1969</v>
      </c>
      <c r="F39" s="224">
        <v>-1.9247945673542708</v>
      </c>
      <c r="I39" s="227"/>
      <c r="J39" s="227"/>
      <c r="K39" s="227"/>
    </row>
    <row r="40" spans="1:11">
      <c r="A40" s="226" t="s">
        <v>2033</v>
      </c>
      <c r="B40" s="224" t="s">
        <v>1780</v>
      </c>
      <c r="C40" s="224" t="s">
        <v>1969</v>
      </c>
      <c r="F40" s="224">
        <v>-34.910378078828131</v>
      </c>
      <c r="I40" s="227"/>
      <c r="J40" s="227"/>
      <c r="K40" s="227"/>
    </row>
    <row r="41" spans="1:11">
      <c r="A41" s="226" t="s">
        <v>2034</v>
      </c>
      <c r="B41" s="224" t="s">
        <v>2035</v>
      </c>
      <c r="C41" s="224" t="s">
        <v>1969</v>
      </c>
      <c r="F41" s="224">
        <v>-1.1039440581407975</v>
      </c>
      <c r="I41" s="227"/>
      <c r="J41" s="227"/>
      <c r="K41" s="227"/>
    </row>
    <row r="42" spans="1:11">
      <c r="A42" s="226" t="s">
        <v>2036</v>
      </c>
      <c r="B42" s="224" t="s">
        <v>2037</v>
      </c>
      <c r="C42" s="224" t="s">
        <v>1969</v>
      </c>
      <c r="F42" s="224">
        <v>-37.742136268725602</v>
      </c>
      <c r="I42" s="227"/>
      <c r="J42" s="227"/>
      <c r="K42" s="227"/>
    </row>
    <row r="43" spans="1:11">
      <c r="A43" s="226" t="s">
        <v>2038</v>
      </c>
      <c r="B43" s="224" t="s">
        <v>2039</v>
      </c>
      <c r="C43" s="224" t="s">
        <v>1969</v>
      </c>
      <c r="F43" s="224">
        <v>-6.6822163373437879</v>
      </c>
      <c r="I43" s="227"/>
      <c r="J43" s="227"/>
      <c r="K43" s="227"/>
    </row>
    <row r="44" spans="1:11">
      <c r="A44" s="226" t="s">
        <v>2040</v>
      </c>
      <c r="B44" s="224" t="s">
        <v>2041</v>
      </c>
      <c r="C44" s="224" t="s">
        <v>1969</v>
      </c>
      <c r="F44" s="224">
        <v>-29.682095892093724</v>
      </c>
      <c r="I44" s="227"/>
      <c r="J44" s="227"/>
      <c r="K44" s="227"/>
    </row>
    <row r="45" spans="1:11">
      <c r="A45" s="226" t="s">
        <v>2042</v>
      </c>
      <c r="B45" s="224" t="s">
        <v>1781</v>
      </c>
      <c r="C45" s="224" t="s">
        <v>1969</v>
      </c>
      <c r="F45" s="224">
        <v>-36.10534957119485</v>
      </c>
      <c r="I45" s="227"/>
      <c r="J45" s="227"/>
      <c r="K45" s="227"/>
    </row>
    <row r="46" spans="1:11">
      <c r="A46" s="226" t="s">
        <v>2043</v>
      </c>
      <c r="B46" s="224" t="s">
        <v>2044</v>
      </c>
      <c r="C46" s="224" t="s">
        <v>1969</v>
      </c>
      <c r="F46" s="224">
        <v>-2.84145008544307</v>
      </c>
      <c r="I46" s="227"/>
      <c r="J46" s="227"/>
      <c r="K46" s="227"/>
    </row>
    <row r="47" spans="1:11">
      <c r="A47" s="226" t="s">
        <v>2045</v>
      </c>
      <c r="B47" s="224" t="s">
        <v>2046</v>
      </c>
      <c r="C47" s="224" t="s">
        <v>1969</v>
      </c>
      <c r="F47" s="224">
        <v>-3.9111105022045773</v>
      </c>
      <c r="I47" s="227"/>
      <c r="J47" s="227"/>
      <c r="K47" s="227"/>
    </row>
    <row r="48" spans="1:11">
      <c r="A48" s="226" t="s">
        <v>2047</v>
      </c>
      <c r="B48" s="224" t="s">
        <v>1765</v>
      </c>
      <c r="C48" s="224" t="s">
        <v>1969</v>
      </c>
      <c r="F48" s="224">
        <v>-33.373670736872697</v>
      </c>
      <c r="I48" s="227"/>
      <c r="J48" s="227"/>
      <c r="K48" s="227"/>
    </row>
    <row r="49" spans="1:11">
      <c r="A49" s="226" t="s">
        <v>2048</v>
      </c>
      <c r="B49" s="224" t="s">
        <v>2049</v>
      </c>
      <c r="C49" s="224" t="s">
        <v>1969</v>
      </c>
      <c r="F49" s="224">
        <v>-35.75729607062145</v>
      </c>
      <c r="I49" s="227"/>
      <c r="J49" s="227"/>
      <c r="K49" s="227"/>
    </row>
    <row r="50" spans="1:11">
      <c r="A50" s="226" t="s">
        <v>2050</v>
      </c>
      <c r="B50" s="224" t="s">
        <v>2051</v>
      </c>
      <c r="C50" s="224" t="s">
        <v>1969</v>
      </c>
      <c r="F50" s="224">
        <v>-32.799968592237171</v>
      </c>
      <c r="I50" s="227"/>
      <c r="J50" s="227"/>
      <c r="K50" s="227"/>
    </row>
    <row r="51" spans="1:11">
      <c r="A51" s="226" t="s">
        <v>2052</v>
      </c>
      <c r="B51" s="224" t="s">
        <v>1782</v>
      </c>
      <c r="C51" s="224" t="s">
        <v>1969</v>
      </c>
      <c r="F51" s="224">
        <v>-54.633842204065907</v>
      </c>
      <c r="I51" s="227"/>
      <c r="J51" s="227"/>
      <c r="K51" s="227"/>
    </row>
    <row r="52" spans="1:11">
      <c r="A52" s="226" t="s">
        <v>2053</v>
      </c>
      <c r="B52" s="224" t="s">
        <v>2054</v>
      </c>
      <c r="C52" s="224" t="s">
        <v>1969</v>
      </c>
      <c r="F52" s="224">
        <v>20.200073916406961</v>
      </c>
    </row>
    <row r="53" spans="1:11">
      <c r="A53" s="226" t="s">
        <v>1967</v>
      </c>
      <c r="B53" s="224" t="s">
        <v>1968</v>
      </c>
      <c r="C53" s="224" t="s">
        <v>1987</v>
      </c>
      <c r="F53" s="224">
        <v>5.2008180013742411</v>
      </c>
    </row>
    <row r="54" spans="1:11">
      <c r="A54" s="226" t="s">
        <v>1970</v>
      </c>
      <c r="B54" s="224" t="s">
        <v>1971</v>
      </c>
      <c r="C54" s="224" t="s">
        <v>1987</v>
      </c>
      <c r="F54" s="224">
        <v>0.6328789577415137</v>
      </c>
    </row>
    <row r="55" spans="1:11">
      <c r="A55" s="226" t="s">
        <v>1972</v>
      </c>
      <c r="B55" s="224" t="s">
        <v>1762</v>
      </c>
      <c r="C55" s="224" t="s">
        <v>1987</v>
      </c>
      <c r="F55" s="224">
        <v>2.7580660261091943</v>
      </c>
    </row>
    <row r="56" spans="1:11">
      <c r="A56" s="226" t="s">
        <v>1975</v>
      </c>
      <c r="B56" s="224" t="s">
        <v>1976</v>
      </c>
      <c r="C56" s="224" t="s">
        <v>1987</v>
      </c>
      <c r="F56" s="224">
        <v>2.1091321704415291</v>
      </c>
    </row>
    <row r="57" spans="1:11">
      <c r="A57" s="226" t="s">
        <v>1977</v>
      </c>
      <c r="B57" s="224" t="s">
        <v>1978</v>
      </c>
      <c r="C57" s="224" t="s">
        <v>1987</v>
      </c>
      <c r="F57" s="224">
        <v>17.946700622194555</v>
      </c>
    </row>
    <row r="58" spans="1:11">
      <c r="A58" s="226" t="s">
        <v>1979</v>
      </c>
      <c r="B58" s="224" t="s">
        <v>537</v>
      </c>
      <c r="C58" s="224" t="s">
        <v>1987</v>
      </c>
      <c r="F58" s="224">
        <v>2.9640601206629897</v>
      </c>
    </row>
    <row r="59" spans="1:11">
      <c r="A59" s="226" t="s">
        <v>1980</v>
      </c>
      <c r="B59" s="224" t="s">
        <v>1981</v>
      </c>
      <c r="C59" s="224" t="s">
        <v>1987</v>
      </c>
      <c r="F59" s="224">
        <v>2.5849577210723842</v>
      </c>
    </row>
    <row r="60" spans="1:11">
      <c r="A60" s="226" t="s">
        <v>1982</v>
      </c>
      <c r="B60" s="224" t="s">
        <v>1983</v>
      </c>
      <c r="C60" s="224" t="s">
        <v>1987</v>
      </c>
      <c r="F60" s="224">
        <v>0.30260757417010287</v>
      </c>
    </row>
    <row r="61" spans="1:11">
      <c r="A61" s="226" t="s">
        <v>1984</v>
      </c>
      <c r="B61" s="224" t="s">
        <v>1983</v>
      </c>
      <c r="C61" s="224" t="s">
        <v>1987</v>
      </c>
      <c r="F61" s="224">
        <v>6.7943009351264433E-2</v>
      </c>
    </row>
    <row r="62" spans="1:11">
      <c r="A62" s="226" t="s">
        <v>1986</v>
      </c>
      <c r="B62" s="224" t="s">
        <v>1766</v>
      </c>
      <c r="C62" s="224" t="s">
        <v>1987</v>
      </c>
      <c r="F62" s="224">
        <v>14.439305994878847</v>
      </c>
    </row>
    <row r="63" spans="1:11">
      <c r="A63" s="226" t="s">
        <v>1989</v>
      </c>
      <c r="B63" s="224" t="s">
        <v>1990</v>
      </c>
      <c r="C63" s="224" t="s">
        <v>1987</v>
      </c>
      <c r="F63" s="224">
        <v>6.5240301625524797</v>
      </c>
    </row>
    <row r="64" spans="1:11">
      <c r="A64" s="226" t="s">
        <v>1992</v>
      </c>
      <c r="B64" s="224" t="s">
        <v>1993</v>
      </c>
      <c r="C64" s="224" t="s">
        <v>1987</v>
      </c>
      <c r="F64" s="224">
        <v>1.4701335135613653</v>
      </c>
    </row>
    <row r="65" spans="1:6">
      <c r="A65" s="226" t="s">
        <v>1995</v>
      </c>
      <c r="B65" s="224" t="s">
        <v>1996</v>
      </c>
      <c r="C65" s="224" t="s">
        <v>1987</v>
      </c>
      <c r="F65" s="224">
        <v>0.66657946908537102</v>
      </c>
    </row>
    <row r="66" spans="1:6">
      <c r="A66" s="226" t="s">
        <v>1998</v>
      </c>
      <c r="B66" s="224" t="s">
        <v>1768</v>
      </c>
      <c r="C66" s="224" t="s">
        <v>1987</v>
      </c>
      <c r="F66" s="224">
        <v>10.130164839970606</v>
      </c>
    </row>
    <row r="67" spans="1:6">
      <c r="A67" s="226" t="s">
        <v>1999</v>
      </c>
      <c r="B67" s="224" t="s">
        <v>1769</v>
      </c>
      <c r="C67" s="224" t="s">
        <v>1987</v>
      </c>
      <c r="F67" s="224">
        <v>5.8264303160598896</v>
      </c>
    </row>
    <row r="68" spans="1:6">
      <c r="A68" s="226" t="s">
        <v>2000</v>
      </c>
      <c r="B68" s="224" t="s">
        <v>1767</v>
      </c>
      <c r="C68" s="224" t="s">
        <v>1987</v>
      </c>
      <c r="F68" s="224">
        <v>2.939352039286903</v>
      </c>
    </row>
    <row r="69" spans="1:6">
      <c r="A69" s="226" t="s">
        <v>2001</v>
      </c>
      <c r="B69" s="224" t="s">
        <v>2002</v>
      </c>
      <c r="C69" s="224" t="s">
        <v>1987</v>
      </c>
      <c r="F69" s="224">
        <v>3.0939893467968829</v>
      </c>
    </row>
    <row r="70" spans="1:6">
      <c r="A70" s="226" t="s">
        <v>2003</v>
      </c>
      <c r="B70" s="224" t="s">
        <v>2004</v>
      </c>
      <c r="C70" s="224" t="s">
        <v>1987</v>
      </c>
      <c r="F70" s="224">
        <v>4.8395685471114378</v>
      </c>
    </row>
    <row r="71" spans="1:6">
      <c r="A71" s="226" t="s">
        <v>2005</v>
      </c>
      <c r="B71" s="224" t="s">
        <v>2006</v>
      </c>
      <c r="C71" s="224" t="s">
        <v>1987</v>
      </c>
      <c r="F71" s="224">
        <v>3.8008074147584487</v>
      </c>
    </row>
    <row r="72" spans="1:6">
      <c r="A72" s="226" t="s">
        <v>2007</v>
      </c>
      <c r="B72" s="224" t="s">
        <v>1771</v>
      </c>
      <c r="C72" s="224" t="s">
        <v>1987</v>
      </c>
      <c r="F72" s="224">
        <v>0.60554749065435198</v>
      </c>
    </row>
    <row r="73" spans="1:6">
      <c r="A73" s="226" t="s">
        <v>2008</v>
      </c>
      <c r="B73" s="224" t="s">
        <v>1770</v>
      </c>
      <c r="C73" s="224" t="s">
        <v>1987</v>
      </c>
      <c r="F73" s="224">
        <v>5.2152830624009434</v>
      </c>
    </row>
    <row r="74" spans="1:6">
      <c r="A74" s="226" t="s">
        <v>2009</v>
      </c>
      <c r="B74" s="224" t="s">
        <v>2010</v>
      </c>
      <c r="C74" s="224" t="s">
        <v>1987</v>
      </c>
      <c r="F74" s="224">
        <v>4.0453988612728908</v>
      </c>
    </row>
    <row r="75" spans="1:6">
      <c r="A75" s="226" t="s">
        <v>2011</v>
      </c>
      <c r="B75" s="224" t="s">
        <v>1772</v>
      </c>
      <c r="C75" s="224" t="s">
        <v>1987</v>
      </c>
      <c r="F75" s="224">
        <v>9.3754617640042408</v>
      </c>
    </row>
    <row r="76" spans="1:6">
      <c r="A76" s="226" t="s">
        <v>2012</v>
      </c>
      <c r="B76" s="224" t="s">
        <v>1773</v>
      </c>
      <c r="C76" s="224" t="s">
        <v>1987</v>
      </c>
      <c r="F76" s="224">
        <v>2.3464141456829308</v>
      </c>
    </row>
    <row r="77" spans="1:6">
      <c r="A77" s="226" t="s">
        <v>2013</v>
      </c>
      <c r="B77" s="224" t="s">
        <v>2014</v>
      </c>
      <c r="C77" s="224" t="s">
        <v>1987</v>
      </c>
      <c r="F77" s="224">
        <v>2.6841045544812623</v>
      </c>
    </row>
    <row r="78" spans="1:6">
      <c r="A78" s="226" t="s">
        <v>2015</v>
      </c>
      <c r="B78" s="224" t="s">
        <v>2016</v>
      </c>
      <c r="C78" s="224" t="s">
        <v>1987</v>
      </c>
      <c r="F78" s="224">
        <v>6.3000654739569519</v>
      </c>
    </row>
    <row r="79" spans="1:6">
      <c r="A79" s="226" t="s">
        <v>2017</v>
      </c>
      <c r="B79" s="224" t="s">
        <v>2018</v>
      </c>
      <c r="C79" s="224" t="s">
        <v>1987</v>
      </c>
      <c r="F79" s="224">
        <v>0.60666007392788868</v>
      </c>
    </row>
    <row r="80" spans="1:6">
      <c r="A80" s="226" t="s">
        <v>2019</v>
      </c>
      <c r="B80" s="224" t="s">
        <v>538</v>
      </c>
      <c r="C80" s="224" t="s">
        <v>1987</v>
      </c>
      <c r="F80" s="224">
        <v>1.6227547817201033</v>
      </c>
    </row>
    <row r="81" spans="1:6">
      <c r="A81" s="226" t="s">
        <v>1974</v>
      </c>
      <c r="B81" s="224" t="s">
        <v>1777</v>
      </c>
      <c r="C81" s="224" t="s">
        <v>1987</v>
      </c>
      <c r="F81" s="224">
        <v>1.8198807264733488</v>
      </c>
    </row>
    <row r="82" spans="1:6">
      <c r="A82" s="226" t="s">
        <v>2020</v>
      </c>
      <c r="B82" s="224" t="s">
        <v>2021</v>
      </c>
      <c r="C82" s="224" t="s">
        <v>1987</v>
      </c>
      <c r="F82" s="224">
        <v>0.47721577053519176</v>
      </c>
    </row>
    <row r="83" spans="1:6">
      <c r="A83" s="226" t="s">
        <v>2022</v>
      </c>
      <c r="B83" s="224" t="s">
        <v>1775</v>
      </c>
      <c r="C83" s="224" t="s">
        <v>1987</v>
      </c>
      <c r="F83" s="224">
        <v>4.607864068231283</v>
      </c>
    </row>
    <row r="84" spans="1:6">
      <c r="A84" s="226" t="s">
        <v>2023</v>
      </c>
      <c r="B84" s="224" t="s">
        <v>1776</v>
      </c>
      <c r="C84" s="224" t="s">
        <v>1987</v>
      </c>
      <c r="F84" s="224">
        <v>1.5819243221093804</v>
      </c>
    </row>
    <row r="85" spans="1:6">
      <c r="A85" s="226" t="s">
        <v>2024</v>
      </c>
      <c r="B85" s="224" t="s">
        <v>2025</v>
      </c>
      <c r="C85" s="224" t="s">
        <v>1987</v>
      </c>
      <c r="F85" s="224">
        <v>20.085159730983829</v>
      </c>
    </row>
    <row r="86" spans="1:6">
      <c r="A86" s="226" t="s">
        <v>2026</v>
      </c>
      <c r="B86" s="224" t="s">
        <v>1774</v>
      </c>
      <c r="C86" s="224" t="s">
        <v>1987</v>
      </c>
      <c r="F86" s="224">
        <v>7.1722213404621709</v>
      </c>
    </row>
    <row r="87" spans="1:6">
      <c r="A87" s="226" t="s">
        <v>2027</v>
      </c>
      <c r="B87" s="224" t="s">
        <v>2028</v>
      </c>
      <c r="C87" s="224" t="s">
        <v>1987</v>
      </c>
      <c r="F87" s="224">
        <v>0.4261605140062793</v>
      </c>
    </row>
    <row r="88" spans="1:6">
      <c r="A88" s="226" t="s">
        <v>2029</v>
      </c>
      <c r="B88" s="224" t="s">
        <v>1778</v>
      </c>
      <c r="C88" s="224" t="s">
        <v>1987</v>
      </c>
      <c r="F88" s="224">
        <v>10.253090538509772</v>
      </c>
    </row>
    <row r="89" spans="1:6">
      <c r="A89" s="226" t="s">
        <v>2030</v>
      </c>
      <c r="B89" s="224" t="s">
        <v>2031</v>
      </c>
      <c r="C89" s="224" t="s">
        <v>1987</v>
      </c>
      <c r="F89" s="224">
        <v>4.1247065545534278</v>
      </c>
    </row>
    <row r="90" spans="1:6">
      <c r="A90" s="226" t="s">
        <v>2032</v>
      </c>
      <c r="B90" s="224" t="s">
        <v>1779</v>
      </c>
      <c r="C90" s="224" t="s">
        <v>1987</v>
      </c>
      <c r="F90" s="224">
        <v>2.4144168013148564</v>
      </c>
    </row>
    <row r="91" spans="1:6">
      <c r="A91" s="226" t="s">
        <v>2033</v>
      </c>
      <c r="B91" s="224" t="s">
        <v>1780</v>
      </c>
      <c r="C91" s="224" t="s">
        <v>1987</v>
      </c>
      <c r="F91" s="224">
        <v>4.859659728010298</v>
      </c>
    </row>
    <row r="92" spans="1:6">
      <c r="A92" s="226" t="s">
        <v>2034</v>
      </c>
      <c r="B92" s="224" t="s">
        <v>2035</v>
      </c>
      <c r="C92" s="224" t="s">
        <v>1987</v>
      </c>
      <c r="F92" s="224">
        <v>0.1966129758619389</v>
      </c>
    </row>
    <row r="93" spans="1:6">
      <c r="A93" s="226" t="s">
        <v>2036</v>
      </c>
      <c r="B93" s="224" t="s">
        <v>2037</v>
      </c>
      <c r="C93" s="224" t="s">
        <v>1987</v>
      </c>
      <c r="F93" s="224">
        <v>4.2522465468662585</v>
      </c>
    </row>
    <row r="94" spans="1:6">
      <c r="A94" s="226" t="s">
        <v>2038</v>
      </c>
      <c r="B94" s="224" t="s">
        <v>2039</v>
      </c>
      <c r="C94" s="224" t="s">
        <v>1987</v>
      </c>
      <c r="F94" s="224">
        <v>0.61400939308951641</v>
      </c>
    </row>
    <row r="95" spans="1:6">
      <c r="A95" s="226" t="s">
        <v>2040</v>
      </c>
      <c r="B95" s="224" t="s">
        <v>2041</v>
      </c>
      <c r="C95" s="224" t="s">
        <v>1987</v>
      </c>
      <c r="F95" s="224">
        <v>4.0286596256362603</v>
      </c>
    </row>
    <row r="96" spans="1:6">
      <c r="A96" s="226" t="s">
        <v>2042</v>
      </c>
      <c r="B96" s="224" t="s">
        <v>1781</v>
      </c>
      <c r="C96" s="224" t="s">
        <v>1987</v>
      </c>
      <c r="F96" s="224">
        <v>22.392963891641529</v>
      </c>
    </row>
    <row r="97" spans="1:6">
      <c r="A97" s="226" t="s">
        <v>2043</v>
      </c>
      <c r="B97" s="224" t="s">
        <v>2044</v>
      </c>
      <c r="C97" s="224" t="s">
        <v>1987</v>
      </c>
      <c r="F97" s="224">
        <v>1.1659774672426744</v>
      </c>
    </row>
    <row r="98" spans="1:6">
      <c r="A98" s="226" t="s">
        <v>2045</v>
      </c>
      <c r="B98" s="224" t="s">
        <v>2046</v>
      </c>
      <c r="C98" s="224" t="s">
        <v>1987</v>
      </c>
      <c r="F98" s="224">
        <v>0.20969392566326076</v>
      </c>
    </row>
    <row r="99" spans="1:6">
      <c r="A99" s="226" t="s">
        <v>2047</v>
      </c>
      <c r="B99" s="224" t="s">
        <v>1765</v>
      </c>
      <c r="C99" s="224" t="s">
        <v>1987</v>
      </c>
      <c r="F99" s="224">
        <v>5.7600924654091932</v>
      </c>
    </row>
    <row r="100" spans="1:6">
      <c r="A100" s="226" t="s">
        <v>2048</v>
      </c>
      <c r="B100" s="224" t="s">
        <v>2049</v>
      </c>
      <c r="C100" s="224" t="s">
        <v>1987</v>
      </c>
      <c r="F100" s="224">
        <v>2.8562106710962132</v>
      </c>
    </row>
    <row r="101" spans="1:6">
      <c r="A101" s="226" t="s">
        <v>2050</v>
      </c>
      <c r="B101" s="224" t="s">
        <v>2051</v>
      </c>
      <c r="C101" s="224" t="s">
        <v>1987</v>
      </c>
      <c r="F101" s="224">
        <v>1.9997411985456937</v>
      </c>
    </row>
    <row r="102" spans="1:6">
      <c r="A102" s="226" t="s">
        <v>2052</v>
      </c>
      <c r="B102" s="224" t="s">
        <v>1782</v>
      </c>
      <c r="C102" s="224" t="s">
        <v>1987</v>
      </c>
      <c r="F102" s="224">
        <v>2.8099739843118821</v>
      </c>
    </row>
    <row r="103" spans="1:6">
      <c r="A103" s="226" t="s">
        <v>2053</v>
      </c>
      <c r="B103" s="224" t="s">
        <v>2054</v>
      </c>
      <c r="C103" s="224" t="s">
        <v>1987</v>
      </c>
      <c r="F103" s="224">
        <v>0.39526820183314498</v>
      </c>
    </row>
    <row r="104" spans="1:6">
      <c r="A104" s="226" t="s">
        <v>1967</v>
      </c>
      <c r="B104" s="224" t="s">
        <v>1968</v>
      </c>
      <c r="C104" s="224" t="s">
        <v>149</v>
      </c>
      <c r="F104" s="224">
        <v>6.0785186757677598</v>
      </c>
    </row>
    <row r="105" spans="1:6">
      <c r="A105" s="226" t="s">
        <v>1970</v>
      </c>
      <c r="B105" s="224" t="s">
        <v>1971</v>
      </c>
      <c r="C105" s="224" t="s">
        <v>149</v>
      </c>
      <c r="F105" s="224">
        <v>7.8678964407874058E-2</v>
      </c>
    </row>
    <row r="106" spans="1:6">
      <c r="A106" s="226" t="s">
        <v>1972</v>
      </c>
      <c r="B106" s="224" t="s">
        <v>1762</v>
      </c>
      <c r="C106" s="224" t="s">
        <v>149</v>
      </c>
      <c r="F106" s="224">
        <v>5.4553256563434553</v>
      </c>
    </row>
    <row r="107" spans="1:6">
      <c r="A107" s="226" t="s">
        <v>1975</v>
      </c>
      <c r="B107" s="224" t="s">
        <v>1976</v>
      </c>
      <c r="C107" s="224" t="s">
        <v>149</v>
      </c>
      <c r="F107" s="224">
        <v>14.931089141135962</v>
      </c>
    </row>
    <row r="108" spans="1:6">
      <c r="A108" s="226" t="s">
        <v>1977</v>
      </c>
      <c r="B108" s="224" t="s">
        <v>1978</v>
      </c>
      <c r="C108" s="224" t="s">
        <v>149</v>
      </c>
      <c r="F108" s="224">
        <v>34.273494787472899</v>
      </c>
    </row>
    <row r="109" spans="1:6">
      <c r="A109" s="226" t="s">
        <v>1979</v>
      </c>
      <c r="B109" s="224" t="s">
        <v>537</v>
      </c>
      <c r="C109" s="224" t="s">
        <v>149</v>
      </c>
      <c r="F109" s="224">
        <v>11.420256865280981</v>
      </c>
    </row>
    <row r="110" spans="1:6">
      <c r="A110" s="226" t="s">
        <v>1980</v>
      </c>
      <c r="B110" s="224" t="s">
        <v>1981</v>
      </c>
      <c r="C110" s="224" t="s">
        <v>149</v>
      </c>
      <c r="F110" s="224">
        <v>0.38204183167039457</v>
      </c>
    </row>
    <row r="111" spans="1:6">
      <c r="A111" s="226" t="s">
        <v>1982</v>
      </c>
      <c r="B111" s="224" t="s">
        <v>1983</v>
      </c>
      <c r="C111" s="224" t="s">
        <v>149</v>
      </c>
      <c r="F111" s="224">
        <v>0.49594104199421107</v>
      </c>
    </row>
    <row r="112" spans="1:6">
      <c r="A112" s="226" t="s">
        <v>1984</v>
      </c>
      <c r="B112" s="224" t="s">
        <v>1983</v>
      </c>
      <c r="C112" s="224" t="s">
        <v>149</v>
      </c>
      <c r="F112" s="224">
        <v>0</v>
      </c>
    </row>
    <row r="113" spans="1:6">
      <c r="A113" s="226" t="s">
        <v>1986</v>
      </c>
      <c r="B113" s="224" t="s">
        <v>1766</v>
      </c>
      <c r="C113" s="224" t="s">
        <v>149</v>
      </c>
      <c r="F113" s="224">
        <v>8.014372658002511</v>
      </c>
    </row>
    <row r="114" spans="1:6">
      <c r="A114" s="226" t="s">
        <v>1989</v>
      </c>
      <c r="B114" s="224" t="s">
        <v>1990</v>
      </c>
      <c r="C114" s="224" t="s">
        <v>149</v>
      </c>
      <c r="F114" s="224">
        <v>7.078259139086895</v>
      </c>
    </row>
    <row r="115" spans="1:6">
      <c r="A115" s="226" t="s">
        <v>1992</v>
      </c>
      <c r="B115" s="224" t="s">
        <v>1993</v>
      </c>
      <c r="C115" s="224" t="s">
        <v>149</v>
      </c>
      <c r="F115" s="224">
        <v>0.57837849165936361</v>
      </c>
    </row>
    <row r="116" spans="1:6">
      <c r="A116" s="226" t="s">
        <v>1995</v>
      </c>
      <c r="B116" s="224" t="s">
        <v>1996</v>
      </c>
      <c r="C116" s="224" t="s">
        <v>149</v>
      </c>
      <c r="F116" s="224">
        <v>11.515133764034053</v>
      </c>
    </row>
    <row r="117" spans="1:6">
      <c r="A117" s="226" t="s">
        <v>1998</v>
      </c>
      <c r="B117" s="224" t="s">
        <v>1768</v>
      </c>
      <c r="C117" s="224" t="s">
        <v>149</v>
      </c>
      <c r="F117" s="224">
        <v>18.448807091381003</v>
      </c>
    </row>
    <row r="118" spans="1:6">
      <c r="A118" s="226" t="s">
        <v>1999</v>
      </c>
      <c r="B118" s="224" t="s">
        <v>1769</v>
      </c>
      <c r="C118" s="224" t="s">
        <v>149</v>
      </c>
      <c r="F118" s="224">
        <v>12.301707161489311</v>
      </c>
    </row>
    <row r="119" spans="1:6">
      <c r="A119" s="226" t="s">
        <v>2000</v>
      </c>
      <c r="B119" s="224" t="s">
        <v>1767</v>
      </c>
      <c r="C119" s="224" t="s">
        <v>149</v>
      </c>
      <c r="F119" s="224">
        <v>33.715469481214086</v>
      </c>
    </row>
    <row r="120" spans="1:6">
      <c r="A120" s="226" t="s">
        <v>2001</v>
      </c>
      <c r="B120" s="224" t="s">
        <v>2002</v>
      </c>
      <c r="C120" s="224" t="s">
        <v>149</v>
      </c>
      <c r="F120" s="224">
        <v>29.441177029568401</v>
      </c>
    </row>
    <row r="121" spans="1:6">
      <c r="A121" s="226" t="s">
        <v>2003</v>
      </c>
      <c r="B121" s="224" t="s">
        <v>2004</v>
      </c>
      <c r="C121" s="224" t="s">
        <v>149</v>
      </c>
      <c r="F121" s="224">
        <v>9.5819015499978999</v>
      </c>
    </row>
    <row r="122" spans="1:6">
      <c r="A122" s="226" t="s">
        <v>2005</v>
      </c>
      <c r="B122" s="224" t="s">
        <v>2006</v>
      </c>
      <c r="C122" s="224" t="s">
        <v>149</v>
      </c>
      <c r="F122" s="224">
        <v>7.4822620999226395</v>
      </c>
    </row>
    <row r="123" spans="1:6">
      <c r="A123" s="226" t="s">
        <v>2007</v>
      </c>
      <c r="B123" s="224" t="s">
        <v>1771</v>
      </c>
      <c r="C123" s="224" t="s">
        <v>149</v>
      </c>
      <c r="F123" s="224">
        <v>0.57020245785021695</v>
      </c>
    </row>
    <row r="124" spans="1:6">
      <c r="A124" s="226" t="s">
        <v>2008</v>
      </c>
      <c r="B124" s="224" t="s">
        <v>1770</v>
      </c>
      <c r="C124" s="224" t="s">
        <v>149</v>
      </c>
      <c r="F124" s="224">
        <v>1.7979386529397108</v>
      </c>
    </row>
    <row r="125" spans="1:6">
      <c r="A125" s="226" t="s">
        <v>2009</v>
      </c>
      <c r="B125" s="224" t="s">
        <v>2010</v>
      </c>
      <c r="C125" s="224" t="s">
        <v>149</v>
      </c>
      <c r="F125" s="224">
        <v>0.31952172800242601</v>
      </c>
    </row>
    <row r="126" spans="1:6">
      <c r="A126" s="226" t="s">
        <v>2011</v>
      </c>
      <c r="B126" s="224" t="s">
        <v>1772</v>
      </c>
      <c r="C126" s="224" t="s">
        <v>149</v>
      </c>
      <c r="F126" s="224">
        <v>7.9167757605942288</v>
      </c>
    </row>
    <row r="127" spans="1:6">
      <c r="A127" s="226" t="s">
        <v>2012</v>
      </c>
      <c r="B127" s="224" t="s">
        <v>1773</v>
      </c>
      <c r="C127" s="224" t="s">
        <v>149</v>
      </c>
      <c r="F127" s="224">
        <v>19.667080798560153</v>
      </c>
    </row>
    <row r="128" spans="1:6">
      <c r="A128" s="226" t="s">
        <v>2013</v>
      </c>
      <c r="B128" s="224" t="s">
        <v>2014</v>
      </c>
      <c r="C128" s="224" t="s">
        <v>149</v>
      </c>
      <c r="F128" s="224">
        <v>6.9276871862912008</v>
      </c>
    </row>
    <row r="129" spans="1:6">
      <c r="A129" s="226" t="s">
        <v>2015</v>
      </c>
      <c r="B129" s="224" t="s">
        <v>2016</v>
      </c>
      <c r="C129" s="224" t="s">
        <v>149</v>
      </c>
      <c r="F129" s="224">
        <v>20.541175245149184</v>
      </c>
    </row>
    <row r="130" spans="1:6">
      <c r="A130" s="226" t="s">
        <v>2017</v>
      </c>
      <c r="B130" s="224" t="s">
        <v>2018</v>
      </c>
      <c r="C130" s="224" t="s">
        <v>149</v>
      </c>
      <c r="F130" s="224">
        <v>9.7836916467677728</v>
      </c>
    </row>
    <row r="131" spans="1:6">
      <c r="A131" s="226" t="s">
        <v>2019</v>
      </c>
      <c r="B131" s="224" t="s">
        <v>538</v>
      </c>
      <c r="C131" s="224" t="s">
        <v>149</v>
      </c>
      <c r="F131" s="224">
        <v>32.14581761399684</v>
      </c>
    </row>
    <row r="132" spans="1:6">
      <c r="A132" s="226" t="s">
        <v>1974</v>
      </c>
      <c r="B132" s="224" t="s">
        <v>1777</v>
      </c>
      <c r="C132" s="224" t="s">
        <v>149</v>
      </c>
      <c r="F132" s="224">
        <v>1.9160229338549362</v>
      </c>
    </row>
    <row r="133" spans="1:6">
      <c r="A133" s="226" t="s">
        <v>2020</v>
      </c>
      <c r="B133" s="224" t="s">
        <v>2021</v>
      </c>
      <c r="C133" s="224" t="s">
        <v>149</v>
      </c>
      <c r="F133" s="224">
        <v>0.20038224117163483</v>
      </c>
    </row>
    <row r="134" spans="1:6">
      <c r="A134" s="226" t="s">
        <v>2022</v>
      </c>
      <c r="B134" s="224" t="s">
        <v>1775</v>
      </c>
      <c r="C134" s="224" t="s">
        <v>149</v>
      </c>
      <c r="F134" s="224">
        <v>0.39596992400695857</v>
      </c>
    </row>
    <row r="135" spans="1:6">
      <c r="A135" s="226" t="s">
        <v>2023</v>
      </c>
      <c r="B135" s="224" t="s">
        <v>1776</v>
      </c>
      <c r="C135" s="224" t="s">
        <v>149</v>
      </c>
      <c r="F135" s="224">
        <v>7.3467290162071155</v>
      </c>
    </row>
    <row r="136" spans="1:6">
      <c r="A136" s="226" t="s">
        <v>2024</v>
      </c>
      <c r="B136" s="224" t="s">
        <v>2025</v>
      </c>
      <c r="C136" s="224" t="s">
        <v>149</v>
      </c>
      <c r="F136" s="224">
        <v>6.744180358536453</v>
      </c>
    </row>
    <row r="137" spans="1:6">
      <c r="A137" s="226" t="s">
        <v>2026</v>
      </c>
      <c r="B137" s="224" t="s">
        <v>1774</v>
      </c>
      <c r="C137" s="224" t="s">
        <v>149</v>
      </c>
      <c r="F137" s="224">
        <v>11.929893585805136</v>
      </c>
    </row>
    <row r="138" spans="1:6">
      <c r="A138" s="226" t="s">
        <v>2027</v>
      </c>
      <c r="B138" s="224" t="s">
        <v>2028</v>
      </c>
      <c r="C138" s="224" t="s">
        <v>149</v>
      </c>
      <c r="F138" s="224">
        <v>11.550352380744108</v>
      </c>
    </row>
    <row r="139" spans="1:6">
      <c r="A139" s="226" t="s">
        <v>2029</v>
      </c>
      <c r="B139" s="224" t="s">
        <v>1778</v>
      </c>
      <c r="C139" s="224" t="s">
        <v>149</v>
      </c>
      <c r="F139" s="224">
        <v>11.05247786920294</v>
      </c>
    </row>
    <row r="140" spans="1:6">
      <c r="A140" s="226" t="s">
        <v>2030</v>
      </c>
      <c r="B140" s="224" t="s">
        <v>2031</v>
      </c>
      <c r="C140" s="224" t="s">
        <v>149</v>
      </c>
      <c r="F140" s="224">
        <v>19.90656619203752</v>
      </c>
    </row>
    <row r="141" spans="1:6">
      <c r="A141" s="226" t="s">
        <v>2032</v>
      </c>
      <c r="B141" s="224" t="s">
        <v>1779</v>
      </c>
      <c r="C141" s="224" t="s">
        <v>149</v>
      </c>
      <c r="F141" s="224">
        <v>6.5643605396284324</v>
      </c>
    </row>
    <row r="142" spans="1:6">
      <c r="A142" s="226" t="s">
        <v>2033</v>
      </c>
      <c r="B142" s="224" t="s">
        <v>1780</v>
      </c>
      <c r="C142" s="224" t="s">
        <v>149</v>
      </c>
      <c r="F142" s="224">
        <v>7.7049237356988876</v>
      </c>
    </row>
    <row r="143" spans="1:6">
      <c r="A143" s="226" t="s">
        <v>2034</v>
      </c>
      <c r="B143" s="224" t="s">
        <v>2035</v>
      </c>
      <c r="C143" s="224" t="s">
        <v>149</v>
      </c>
      <c r="F143" s="224">
        <v>6.9835194983714849E-2</v>
      </c>
    </row>
    <row r="144" spans="1:6">
      <c r="A144" s="226" t="s">
        <v>2036</v>
      </c>
      <c r="B144" s="224" t="s">
        <v>2037</v>
      </c>
      <c r="C144" s="224" t="s">
        <v>149</v>
      </c>
      <c r="F144" s="224">
        <v>2.5452355345988806</v>
      </c>
    </row>
    <row r="145" spans="1:13">
      <c r="A145" s="226" t="s">
        <v>2038</v>
      </c>
      <c r="B145" s="224" t="s">
        <v>2039</v>
      </c>
      <c r="C145" s="224" t="s">
        <v>149</v>
      </c>
      <c r="F145" s="224">
        <v>18.553762894672349</v>
      </c>
    </row>
    <row r="146" spans="1:13">
      <c r="A146" s="226" t="s">
        <v>2040</v>
      </c>
      <c r="B146" s="224" t="s">
        <v>2041</v>
      </c>
      <c r="C146" s="224" t="s">
        <v>149</v>
      </c>
      <c r="F146" s="224">
        <v>8.3853602960643485</v>
      </c>
    </row>
    <row r="147" spans="1:13">
      <c r="A147" s="226" t="s">
        <v>2042</v>
      </c>
      <c r="B147" s="224" t="s">
        <v>1781</v>
      </c>
      <c r="C147" s="224" t="s">
        <v>149</v>
      </c>
      <c r="F147" s="224">
        <v>54.673320341150038</v>
      </c>
    </row>
    <row r="148" spans="1:13">
      <c r="A148" s="226" t="s">
        <v>2043</v>
      </c>
      <c r="B148" s="224" t="s">
        <v>2044</v>
      </c>
      <c r="C148" s="224" t="s">
        <v>149</v>
      </c>
      <c r="F148" s="224">
        <v>3.9241596840212427</v>
      </c>
    </row>
    <row r="149" spans="1:13">
      <c r="A149" s="226" t="s">
        <v>2045</v>
      </c>
      <c r="B149" s="224" t="s">
        <v>2046</v>
      </c>
      <c r="C149" s="224" t="s">
        <v>149</v>
      </c>
      <c r="F149" s="224">
        <v>1.2331066120161771</v>
      </c>
    </row>
    <row r="150" spans="1:13">
      <c r="A150" s="226" t="s">
        <v>2047</v>
      </c>
      <c r="B150" s="224" t="s">
        <v>1765</v>
      </c>
      <c r="C150" s="224" t="s">
        <v>149</v>
      </c>
      <c r="F150" s="224">
        <v>6.5586726442117129</v>
      </c>
    </row>
    <row r="151" spans="1:13">
      <c r="A151" s="226" t="s">
        <v>2048</v>
      </c>
      <c r="B151" s="224" t="s">
        <v>2049</v>
      </c>
      <c r="C151" s="224" t="s">
        <v>149</v>
      </c>
      <c r="F151" s="224">
        <v>6.739083818486761</v>
      </c>
    </row>
    <row r="152" spans="1:13">
      <c r="A152" s="226" t="s">
        <v>2050</v>
      </c>
      <c r="B152" s="224" t="s">
        <v>2051</v>
      </c>
      <c r="C152" s="224" t="s">
        <v>149</v>
      </c>
      <c r="F152" s="224">
        <v>1.6493492375157905</v>
      </c>
    </row>
    <row r="153" spans="1:13">
      <c r="A153" s="226" t="s">
        <v>2052</v>
      </c>
      <c r="B153" s="224" t="s">
        <v>1782</v>
      </c>
      <c r="C153" s="224" t="s">
        <v>149</v>
      </c>
      <c r="F153" s="224">
        <v>16.410265028440243</v>
      </c>
    </row>
    <row r="154" spans="1:13">
      <c r="A154" s="226" t="s">
        <v>2053</v>
      </c>
      <c r="B154" s="224" t="s">
        <v>2054</v>
      </c>
      <c r="C154" s="224" t="s">
        <v>149</v>
      </c>
      <c r="F154" s="224">
        <v>5.2864294409061161</v>
      </c>
    </row>
    <row r="157" spans="1:13">
      <c r="E157" s="233" t="s">
        <v>1760</v>
      </c>
      <c r="F157" s="233" t="s">
        <v>1761</v>
      </c>
    </row>
    <row r="158" spans="1:13">
      <c r="A158" s="224" t="s">
        <v>1972</v>
      </c>
      <c r="B158" s="171" t="s">
        <v>1762</v>
      </c>
      <c r="C158" s="224" t="s">
        <v>100</v>
      </c>
      <c r="D158" s="224" t="s">
        <v>542</v>
      </c>
      <c r="E158" s="172">
        <v>50.360372685285455</v>
      </c>
      <c r="F158" s="234">
        <f>IF(D158="CO2",E158,IF(D158="CH4",E158*'State 2005 Data'!$J$16,IF(D158="N2O",'State 2005 Data'!$J$17,IF(D158="Other",E158))))</f>
        <v>50.360372685285455</v>
      </c>
      <c r="H158" s="171"/>
      <c r="I158" s="171"/>
      <c r="J158" s="61"/>
      <c r="K158" s="61"/>
      <c r="L158" s="61"/>
      <c r="M158" s="172"/>
    </row>
    <row r="159" spans="1:13">
      <c r="A159" s="224" t="s">
        <v>1972</v>
      </c>
      <c r="B159" s="171" t="s">
        <v>1762</v>
      </c>
      <c r="C159" s="224" t="s">
        <v>100</v>
      </c>
      <c r="D159" s="224" t="s">
        <v>550</v>
      </c>
      <c r="E159" s="172">
        <v>1.5843389499999999E-2</v>
      </c>
      <c r="F159" s="234">
        <f>IF(D159="CO2",E159,IF(D159="CH4",E159*'State 2005 Data'!$J$16,IF(D159="N2O",'State 2005 Data'!$J$17,IF(D159="Other",E159))))</f>
        <v>1.774459624E-2</v>
      </c>
      <c r="H159" s="171"/>
      <c r="I159" s="171"/>
      <c r="J159" s="61"/>
      <c r="K159" s="61"/>
      <c r="L159" s="61"/>
      <c r="M159" s="172"/>
    </row>
    <row r="160" spans="1:13">
      <c r="A160" s="224" t="s">
        <v>1972</v>
      </c>
      <c r="B160" s="171" t="s">
        <v>1762</v>
      </c>
      <c r="C160" s="224" t="s">
        <v>100</v>
      </c>
      <c r="D160" s="224" t="s">
        <v>551</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1972</v>
      </c>
      <c r="B161" s="171" t="s">
        <v>1762</v>
      </c>
      <c r="C161" s="224" t="s">
        <v>100</v>
      </c>
      <c r="D161" s="235" t="s">
        <v>539</v>
      </c>
      <c r="E161" s="172"/>
      <c r="F161" s="234">
        <f>IF(D161="CO2",E161,IF(D161="CH4",E161*'State 2005 Data'!$J$16,IF(D161="N2O",'State 2005 Data'!$J$17,IF(D161="Other",E161))))</f>
        <v>0</v>
      </c>
      <c r="H161" s="171"/>
      <c r="I161" s="171"/>
      <c r="J161" s="61"/>
      <c r="K161" s="61"/>
      <c r="L161" s="61"/>
      <c r="M161" s="172"/>
    </row>
    <row r="162" spans="1:13">
      <c r="A162" s="224" t="s">
        <v>1972</v>
      </c>
      <c r="B162" s="171" t="s">
        <v>1762</v>
      </c>
      <c r="C162" s="224" t="s">
        <v>895</v>
      </c>
      <c r="D162" s="224" t="s">
        <v>542</v>
      </c>
      <c r="E162" s="172">
        <v>4.1342231629645863</v>
      </c>
      <c r="F162" s="234">
        <f>IF(D162="CO2",E162,IF(D162="CH4",E162*'State 2005 Data'!$J$16,IF(D162="N2O",'State 2005 Data'!$J$17,IF(D162="Other",E162))))</f>
        <v>4.1342231629645863</v>
      </c>
      <c r="H162" s="171"/>
      <c r="I162" s="171"/>
      <c r="J162" s="61"/>
      <c r="K162" s="61"/>
      <c r="L162" s="61"/>
      <c r="M162" s="172"/>
    </row>
    <row r="163" spans="1:13">
      <c r="A163" s="224" t="s">
        <v>1972</v>
      </c>
      <c r="B163" s="171" t="s">
        <v>1762</v>
      </c>
      <c r="C163" s="224" t="s">
        <v>895</v>
      </c>
      <c r="D163" s="224" t="s">
        <v>550</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1972</v>
      </c>
      <c r="B164" s="171" t="s">
        <v>1762</v>
      </c>
      <c r="C164" s="224" t="s">
        <v>895</v>
      </c>
      <c r="D164" s="224" t="s">
        <v>551</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1972</v>
      </c>
      <c r="B165" s="171" t="s">
        <v>1762</v>
      </c>
      <c r="C165" s="224" t="s">
        <v>895</v>
      </c>
      <c r="D165" s="235" t="s">
        <v>539</v>
      </c>
      <c r="E165" s="172"/>
      <c r="F165" s="234">
        <f>IF(D165="CO2",E165,IF(D165="CH4",E165*'State 2005 Data'!$J$16,IF(D165="N2O",'State 2005 Data'!$J$17,IF(D165="Other",E165))))</f>
        <v>0</v>
      </c>
      <c r="H165" s="171"/>
      <c r="I165" s="171"/>
      <c r="J165" s="61"/>
      <c r="K165" s="61"/>
      <c r="L165" s="61"/>
      <c r="M165" s="172"/>
    </row>
    <row r="166" spans="1:13">
      <c r="A166" s="224" t="s">
        <v>1972</v>
      </c>
      <c r="B166" s="171" t="s">
        <v>1762</v>
      </c>
      <c r="C166" s="224" t="s">
        <v>4</v>
      </c>
      <c r="D166" s="224" t="s">
        <v>542</v>
      </c>
      <c r="E166" s="172">
        <v>36.892906379155242</v>
      </c>
      <c r="F166" s="234">
        <f>IF(D166="CO2",E166,IF(D166="CH4",E166*'State 2005 Data'!$J$16,IF(D166="N2O",'State 2005 Data'!$J$17,IF(D166="Other",E166))))</f>
        <v>36.892906379155242</v>
      </c>
      <c r="H166" s="171"/>
      <c r="I166" s="171"/>
      <c r="J166" s="61"/>
      <c r="K166" s="61"/>
      <c r="L166" s="61"/>
      <c r="M166" s="172"/>
    </row>
    <row r="167" spans="1:13">
      <c r="A167" s="224" t="s">
        <v>1972</v>
      </c>
      <c r="B167" s="171" t="s">
        <v>1762</v>
      </c>
      <c r="C167" s="224" t="s">
        <v>4</v>
      </c>
      <c r="D167" s="224" t="s">
        <v>550</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1972</v>
      </c>
      <c r="B168" s="171" t="s">
        <v>1762</v>
      </c>
      <c r="C168" s="224" t="s">
        <v>4</v>
      </c>
      <c r="D168" s="224" t="s">
        <v>551</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1972</v>
      </c>
      <c r="B169" s="171" t="s">
        <v>1762</v>
      </c>
      <c r="C169" s="224" t="s">
        <v>4</v>
      </c>
      <c r="D169" s="235" t="s">
        <v>539</v>
      </c>
      <c r="E169" s="172"/>
      <c r="F169" s="234">
        <f>IF(D169="CO2",E169,IF(D169="CH4",E169*'State 2005 Data'!$J$16,IF(D169="N2O",'State 2005 Data'!$J$17,IF(D169="Other",E169))))</f>
        <v>0</v>
      </c>
      <c r="H169" s="171"/>
      <c r="I169" s="171"/>
      <c r="J169" s="61"/>
      <c r="K169" s="61"/>
      <c r="L169" s="61"/>
      <c r="M169" s="172"/>
    </row>
    <row r="170" spans="1:13">
      <c r="A170" s="224" t="s">
        <v>1972</v>
      </c>
      <c r="B170" s="171" t="s">
        <v>1762</v>
      </c>
      <c r="C170" s="224" t="s">
        <v>9</v>
      </c>
      <c r="D170" s="224" t="s">
        <v>542</v>
      </c>
      <c r="E170" s="173">
        <v>6.4484197003645596</v>
      </c>
      <c r="F170" s="234">
        <f>IF(D170="CO2",E170,IF(D170="CH4",E170*'State 2005 Data'!$J$16,IF(D170="N2O",'State 2005 Data'!$J$17,IF(D170="Other",E170))))</f>
        <v>6.4484197003645596</v>
      </c>
      <c r="H170" s="171"/>
      <c r="I170" s="171"/>
      <c r="J170" s="61"/>
      <c r="K170" s="61"/>
      <c r="L170" s="61"/>
      <c r="M170" s="173"/>
    </row>
    <row r="171" spans="1:13">
      <c r="A171" s="224" t="s">
        <v>1972</v>
      </c>
      <c r="B171" s="171" t="s">
        <v>1762</v>
      </c>
      <c r="C171" s="224" t="s">
        <v>9</v>
      </c>
      <c r="D171" s="224" t="s">
        <v>550</v>
      </c>
      <c r="E171" s="172">
        <v>1.3291550095109854</v>
      </c>
      <c r="F171" s="234">
        <f>IF(D171="CO2",E171,IF(D171="CH4",E171*'State 2005 Data'!$J$16,IF(D171="N2O",'State 2005 Data'!$J$17,IF(D171="Other",E171))))</f>
        <v>1.4886536106523038</v>
      </c>
      <c r="H171" s="171"/>
      <c r="I171" s="171"/>
      <c r="J171" s="61"/>
      <c r="K171" s="61"/>
      <c r="L171" s="61"/>
      <c r="M171" s="172"/>
    </row>
    <row r="172" spans="1:13">
      <c r="A172" s="224" t="s">
        <v>1972</v>
      </c>
      <c r="B172" s="171" t="s">
        <v>1762</v>
      </c>
      <c r="C172" s="224" t="s">
        <v>9</v>
      </c>
      <c r="D172" s="224" t="s">
        <v>551</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1972</v>
      </c>
      <c r="B173" s="171" t="s">
        <v>1762</v>
      </c>
      <c r="C173" s="224" t="s">
        <v>9</v>
      </c>
      <c r="D173" s="224" t="s">
        <v>539</v>
      </c>
      <c r="E173" s="172">
        <v>2.782833380710616</v>
      </c>
      <c r="F173" s="234">
        <f>IF(D173="CO2",E173,IF(D173="CH4",E173*'State 2005 Data'!$J$16,IF(D173="N2O",'State 2005 Data'!$J$17,IF(D173="Other",E173))))</f>
        <v>2.782833380710616</v>
      </c>
      <c r="H173" s="171"/>
      <c r="I173" s="171"/>
      <c r="J173" s="61"/>
      <c r="K173" s="61"/>
      <c r="L173" s="61"/>
      <c r="M173" s="172"/>
    </row>
    <row r="174" spans="1:13">
      <c r="A174" s="224" t="s">
        <v>1979</v>
      </c>
      <c r="B174" s="171" t="s">
        <v>537</v>
      </c>
      <c r="C174" s="224" t="s">
        <v>100</v>
      </c>
      <c r="D174" s="224" t="s">
        <v>542</v>
      </c>
      <c r="E174" s="172">
        <v>40.107797868594993</v>
      </c>
      <c r="F174" s="234">
        <f>IF(D174="CO2",E174,IF(D174="CH4",E174*'State 2005 Data'!$J$16,IF(D174="N2O",'State 2005 Data'!$J$17,IF(D174="Other",E174))))</f>
        <v>40.107797868594993</v>
      </c>
      <c r="H174" s="171"/>
      <c r="I174" s="171"/>
      <c r="J174" s="61"/>
      <c r="K174" s="61"/>
      <c r="L174" s="61"/>
      <c r="M174" s="172"/>
    </row>
    <row r="175" spans="1:13">
      <c r="A175" s="224" t="s">
        <v>1979</v>
      </c>
      <c r="B175" s="171" t="s">
        <v>537</v>
      </c>
      <c r="C175" s="224" t="s">
        <v>100</v>
      </c>
      <c r="D175" s="224" t="s">
        <v>550</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1979</v>
      </c>
      <c r="B176" s="171" t="s">
        <v>537</v>
      </c>
      <c r="C176" s="224" t="s">
        <v>100</v>
      </c>
      <c r="D176" s="224" t="s">
        <v>551</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1979</v>
      </c>
      <c r="B177" s="171" t="s">
        <v>537</v>
      </c>
      <c r="C177" s="224" t="s">
        <v>100</v>
      </c>
      <c r="D177" s="235" t="s">
        <v>539</v>
      </c>
      <c r="E177" s="172"/>
      <c r="F177" s="234">
        <f>IF(D177="CO2",E177,IF(D177="CH4",E177*'State 2005 Data'!$J$16,IF(D177="N2O",'State 2005 Data'!$J$17,IF(D177="Other",E177))))</f>
        <v>0</v>
      </c>
      <c r="H177" s="171"/>
      <c r="I177" s="171"/>
      <c r="J177" s="61"/>
      <c r="K177" s="61"/>
      <c r="L177" s="61"/>
      <c r="M177" s="172"/>
    </row>
    <row r="178" spans="1:13">
      <c r="A178" s="224" t="s">
        <v>1979</v>
      </c>
      <c r="B178" s="171" t="s">
        <v>537</v>
      </c>
      <c r="C178" s="224" t="s">
        <v>895</v>
      </c>
      <c r="D178" s="224" t="s">
        <v>542</v>
      </c>
      <c r="E178" s="172">
        <v>11.706353540059519</v>
      </c>
      <c r="F178" s="234">
        <f>IF(D178="CO2",E178,IF(D178="CH4",E178*'State 2005 Data'!$J$16,IF(D178="N2O",'State 2005 Data'!$J$17,IF(D178="Other",E178))))</f>
        <v>11.706353540059519</v>
      </c>
      <c r="H178" s="171"/>
      <c r="I178" s="171"/>
      <c r="J178" s="61"/>
      <c r="K178" s="61"/>
      <c r="L178" s="61"/>
      <c r="M178" s="172"/>
    </row>
    <row r="179" spans="1:13">
      <c r="A179" s="224" t="s">
        <v>1979</v>
      </c>
      <c r="B179" s="171" t="s">
        <v>537</v>
      </c>
      <c r="C179" s="224" t="s">
        <v>895</v>
      </c>
      <c r="D179" s="224" t="s">
        <v>550</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1979</v>
      </c>
      <c r="B180" s="171" t="s">
        <v>537</v>
      </c>
      <c r="C180" s="224" t="s">
        <v>895</v>
      </c>
      <c r="D180" s="224" t="s">
        <v>551</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1979</v>
      </c>
      <c r="B181" s="171" t="s">
        <v>537</v>
      </c>
      <c r="C181" s="224" t="s">
        <v>895</v>
      </c>
      <c r="D181" s="235" t="s">
        <v>539</v>
      </c>
      <c r="E181" s="172"/>
      <c r="F181" s="234">
        <f>IF(D181="CO2",E181,IF(D181="CH4",E181*'State 2005 Data'!$J$16,IF(D181="N2O",'State 2005 Data'!$J$17,IF(D181="Other",E181))))</f>
        <v>0</v>
      </c>
      <c r="H181" s="171"/>
      <c r="I181" s="171"/>
      <c r="J181" s="61"/>
      <c r="K181" s="61"/>
      <c r="L181" s="61"/>
      <c r="M181" s="172"/>
    </row>
    <row r="182" spans="1:13">
      <c r="A182" s="224" t="s">
        <v>1979</v>
      </c>
      <c r="B182" s="171" t="s">
        <v>537</v>
      </c>
      <c r="C182" s="224" t="s">
        <v>4</v>
      </c>
      <c r="D182" s="224" t="s">
        <v>542</v>
      </c>
      <c r="E182" s="172">
        <v>29.812638670788473</v>
      </c>
      <c r="F182" s="234">
        <f>IF(D182="CO2",E182,IF(D182="CH4",E182*'State 2005 Data'!$J$16,IF(D182="N2O",'State 2005 Data'!$J$17,IF(D182="Other",E182))))</f>
        <v>29.812638670788473</v>
      </c>
      <c r="H182" s="171"/>
      <c r="I182" s="171"/>
      <c r="J182" s="61"/>
      <c r="K182" s="61"/>
      <c r="L182" s="61"/>
      <c r="M182" s="172"/>
    </row>
    <row r="183" spans="1:13">
      <c r="A183" s="224" t="s">
        <v>1979</v>
      </c>
      <c r="B183" s="171" t="s">
        <v>537</v>
      </c>
      <c r="C183" s="224" t="s">
        <v>4</v>
      </c>
      <c r="D183" s="224" t="s">
        <v>550</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1979</v>
      </c>
      <c r="B184" s="171" t="s">
        <v>537</v>
      </c>
      <c r="C184" s="224" t="s">
        <v>4</v>
      </c>
      <c r="D184" s="224" t="s">
        <v>551</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1979</v>
      </c>
      <c r="B185" s="171" t="s">
        <v>537</v>
      </c>
      <c r="C185" s="224" t="s">
        <v>4</v>
      </c>
      <c r="D185" s="235" t="s">
        <v>539</v>
      </c>
      <c r="E185" s="172"/>
      <c r="F185" s="234">
        <f>IF(D185="CO2",E185,IF(D185="CH4",E185*'State 2005 Data'!$J$16,IF(D185="N2O",'State 2005 Data'!$J$17,IF(D185="Other",E185))))</f>
        <v>0</v>
      </c>
      <c r="H185" s="171"/>
      <c r="I185" s="171"/>
      <c r="J185" s="61"/>
      <c r="K185" s="61"/>
      <c r="L185" s="61"/>
      <c r="M185" s="172"/>
    </row>
    <row r="186" spans="1:13">
      <c r="A186" s="224" t="s">
        <v>1979</v>
      </c>
      <c r="B186" s="171" t="s">
        <v>537</v>
      </c>
      <c r="C186" s="224" t="s">
        <v>9</v>
      </c>
      <c r="D186" s="224" t="s">
        <v>542</v>
      </c>
      <c r="E186" s="173">
        <v>14.137695541094423</v>
      </c>
      <c r="F186" s="234">
        <f>IF(D186="CO2",E186,IF(D186="CH4",E186*'State 2005 Data'!$J$16,IF(D186="N2O",'State 2005 Data'!$J$17,IF(D186="Other",E186))))</f>
        <v>14.137695541094423</v>
      </c>
      <c r="H186" s="171"/>
      <c r="I186" s="171"/>
      <c r="J186" s="61"/>
      <c r="K186" s="61"/>
      <c r="L186" s="61"/>
      <c r="M186" s="173"/>
    </row>
    <row r="187" spans="1:13">
      <c r="A187" s="224" t="s">
        <v>1979</v>
      </c>
      <c r="B187" s="171" t="s">
        <v>537</v>
      </c>
      <c r="C187" s="224" t="s">
        <v>9</v>
      </c>
      <c r="D187" s="224" t="s">
        <v>550</v>
      </c>
      <c r="E187" s="172">
        <v>14.130555994425798</v>
      </c>
      <c r="F187" s="234">
        <f>IF(D187="CO2",E187,IF(D187="CH4",E187*'State 2005 Data'!$J$16,IF(D187="N2O",'State 2005 Data'!$J$17,IF(D187="Other",E187))))</f>
        <v>15.826222713756895</v>
      </c>
      <c r="H187" s="171"/>
      <c r="I187" s="171"/>
      <c r="J187" s="61"/>
      <c r="K187" s="61"/>
      <c r="L187" s="61"/>
      <c r="M187" s="172"/>
    </row>
    <row r="188" spans="1:13">
      <c r="A188" s="224" t="s">
        <v>1979</v>
      </c>
      <c r="B188" s="171" t="s">
        <v>537</v>
      </c>
      <c r="C188" s="224" t="s">
        <v>9</v>
      </c>
      <c r="D188" s="224" t="s">
        <v>551</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1979</v>
      </c>
      <c r="B189" s="171" t="s">
        <v>537</v>
      </c>
      <c r="C189" s="224" t="s">
        <v>9</v>
      </c>
      <c r="D189" s="224" t="s">
        <v>539</v>
      </c>
      <c r="E189" s="172">
        <v>1.8576129918061826</v>
      </c>
      <c r="F189" s="234">
        <f>IF(D189="CO2",E189,IF(D189="CH4",E189*'State 2005 Data'!$J$16,IF(D189="N2O",'State 2005 Data'!$J$17,IF(D189="Other",E189))))</f>
        <v>1.8576129918061826</v>
      </c>
      <c r="H189" s="171"/>
      <c r="I189" s="171"/>
      <c r="J189" s="61"/>
      <c r="K189" s="61"/>
      <c r="L189" s="61"/>
      <c r="M189" s="172"/>
    </row>
    <row r="190" spans="1:13">
      <c r="A190" s="224" t="s">
        <v>1986</v>
      </c>
      <c r="B190" s="171" t="s">
        <v>1766</v>
      </c>
      <c r="C190" s="224" t="s">
        <v>100</v>
      </c>
      <c r="D190" s="224" t="s">
        <v>542</v>
      </c>
      <c r="E190" s="172">
        <v>124.34854050073351</v>
      </c>
      <c r="F190" s="234">
        <f>IF(D190="CO2",E190,IF(D190="CH4",E190*'State 2005 Data'!$J$16,IF(D190="N2O",'State 2005 Data'!$J$17,IF(D190="Other",E190))))</f>
        <v>124.34854050073351</v>
      </c>
      <c r="H190" s="171"/>
      <c r="I190" s="171"/>
      <c r="J190" s="61"/>
      <c r="K190" s="61"/>
      <c r="L190" s="61"/>
      <c r="M190" s="172"/>
    </row>
    <row r="191" spans="1:13">
      <c r="A191" s="224" t="s">
        <v>1986</v>
      </c>
      <c r="B191" s="171" t="s">
        <v>1766</v>
      </c>
      <c r="C191" s="224" t="s">
        <v>100</v>
      </c>
      <c r="D191" s="224" t="s">
        <v>550</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1986</v>
      </c>
      <c r="B192" s="171" t="s">
        <v>1766</v>
      </c>
      <c r="C192" s="224" t="s">
        <v>100</v>
      </c>
      <c r="D192" s="224" t="s">
        <v>551</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1986</v>
      </c>
      <c r="B193" s="171" t="s">
        <v>1766</v>
      </c>
      <c r="C193" s="224" t="s">
        <v>100</v>
      </c>
      <c r="D193" s="235" t="s">
        <v>539</v>
      </c>
      <c r="E193" s="172"/>
      <c r="F193" s="234">
        <f>IF(D193="CO2",E193,IF(D193="CH4",E193*'State 2005 Data'!$J$16,IF(D193="N2O",'State 2005 Data'!$J$17,IF(D193="Other",E193))))</f>
        <v>0</v>
      </c>
      <c r="H193" s="171"/>
      <c r="I193" s="171"/>
      <c r="J193" s="61"/>
      <c r="K193" s="61"/>
      <c r="L193" s="61"/>
      <c r="M193" s="172"/>
    </row>
    <row r="194" spans="1:13">
      <c r="A194" s="224" t="s">
        <v>1986</v>
      </c>
      <c r="B194" s="171" t="s">
        <v>1766</v>
      </c>
      <c r="C194" s="224" t="s">
        <v>895</v>
      </c>
      <c r="D194" s="224" t="s">
        <v>542</v>
      </c>
      <c r="E194" s="172">
        <v>7.1471620544010257</v>
      </c>
      <c r="F194" s="234">
        <f>IF(D194="CO2",E194,IF(D194="CH4",E194*'State 2005 Data'!$J$16,IF(D194="N2O",'State 2005 Data'!$J$17,IF(D194="Other",E194))))</f>
        <v>7.1471620544010257</v>
      </c>
      <c r="H194" s="171"/>
      <c r="I194" s="171"/>
      <c r="J194" s="61"/>
      <c r="K194" s="61"/>
      <c r="L194" s="61"/>
      <c r="M194" s="172"/>
    </row>
    <row r="195" spans="1:13">
      <c r="A195" s="224" t="s">
        <v>1986</v>
      </c>
      <c r="B195" s="171" t="s">
        <v>1766</v>
      </c>
      <c r="C195" s="224" t="s">
        <v>895</v>
      </c>
      <c r="D195" s="224" t="s">
        <v>550</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1986</v>
      </c>
      <c r="B196" s="171" t="s">
        <v>1766</v>
      </c>
      <c r="C196" s="224" t="s">
        <v>895</v>
      </c>
      <c r="D196" s="224" t="s">
        <v>551</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1986</v>
      </c>
      <c r="B197" s="171" t="s">
        <v>1766</v>
      </c>
      <c r="C197" s="224" t="s">
        <v>895</v>
      </c>
      <c r="D197" s="235" t="s">
        <v>539</v>
      </c>
      <c r="E197" s="172"/>
      <c r="F197" s="234">
        <f>IF(D197="CO2",E197,IF(D197="CH4",E197*'State 2005 Data'!$J$16,IF(D197="N2O",'State 2005 Data'!$J$17,IF(D197="Other",E197))))</f>
        <v>0</v>
      </c>
      <c r="H197" s="171"/>
      <c r="I197" s="171"/>
      <c r="J197" s="61"/>
      <c r="K197" s="61"/>
      <c r="L197" s="61"/>
      <c r="M197" s="172"/>
    </row>
    <row r="198" spans="1:13">
      <c r="A198" s="224" t="s">
        <v>1986</v>
      </c>
      <c r="B198" s="171" t="s">
        <v>1766</v>
      </c>
      <c r="C198" s="224" t="s">
        <v>4</v>
      </c>
      <c r="D198" s="224" t="s">
        <v>542</v>
      </c>
      <c r="E198" s="172">
        <v>113.61701908194927</v>
      </c>
      <c r="F198" s="234">
        <f>IF(D198="CO2",E198,IF(D198="CH4",E198*'State 2005 Data'!$J$16,IF(D198="N2O",'State 2005 Data'!$J$17,IF(D198="Other",E198))))</f>
        <v>113.61701908194927</v>
      </c>
      <c r="H198" s="171"/>
      <c r="I198" s="171"/>
      <c r="J198" s="61"/>
      <c r="K198" s="61"/>
      <c r="L198" s="61"/>
      <c r="M198" s="172"/>
    </row>
    <row r="199" spans="1:13">
      <c r="A199" s="224" t="s">
        <v>1986</v>
      </c>
      <c r="B199" s="171" t="s">
        <v>1766</v>
      </c>
      <c r="C199" s="224" t="s">
        <v>4</v>
      </c>
      <c r="D199" s="224" t="s">
        <v>550</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1986</v>
      </c>
      <c r="B200" s="171" t="s">
        <v>1766</v>
      </c>
      <c r="C200" s="224" t="s">
        <v>4</v>
      </c>
      <c r="D200" s="224" t="s">
        <v>551</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1986</v>
      </c>
      <c r="B201" s="171" t="s">
        <v>1766</v>
      </c>
      <c r="C201" s="224" t="s">
        <v>4</v>
      </c>
      <c r="D201" s="235" t="s">
        <v>539</v>
      </c>
      <c r="E201" s="172"/>
      <c r="F201" s="234">
        <f>IF(D201="CO2",E201,IF(D201="CH4",E201*'State 2005 Data'!$J$16,IF(D201="N2O",'State 2005 Data'!$J$17,IF(D201="Other",E201))))</f>
        <v>0</v>
      </c>
      <c r="H201" s="171"/>
      <c r="I201" s="171"/>
      <c r="J201" s="61"/>
      <c r="K201" s="61"/>
      <c r="L201" s="61"/>
      <c r="M201" s="172"/>
    </row>
    <row r="202" spans="1:13">
      <c r="A202" s="224" t="s">
        <v>1986</v>
      </c>
      <c r="B202" s="171" t="s">
        <v>1766</v>
      </c>
      <c r="C202" s="224" t="s">
        <v>9</v>
      </c>
      <c r="D202" s="224" t="s">
        <v>542</v>
      </c>
      <c r="E202" s="173">
        <v>17.307304834425619</v>
      </c>
      <c r="F202" s="234">
        <f>IF(D202="CO2",E202,IF(D202="CH4",E202*'State 2005 Data'!$J$16,IF(D202="N2O",'State 2005 Data'!$J$17,IF(D202="Other",E202))))</f>
        <v>17.307304834425619</v>
      </c>
      <c r="H202" s="171"/>
      <c r="I202" s="171"/>
      <c r="J202" s="61"/>
      <c r="K202" s="61"/>
      <c r="L202" s="61"/>
      <c r="M202" s="173"/>
    </row>
    <row r="203" spans="1:13">
      <c r="A203" s="224" t="s">
        <v>1986</v>
      </c>
      <c r="B203" s="171" t="s">
        <v>1766</v>
      </c>
      <c r="C203" s="224" t="s">
        <v>9</v>
      </c>
      <c r="D203" s="224" t="s">
        <v>550</v>
      </c>
      <c r="E203" s="172">
        <v>5.4055024195238595</v>
      </c>
      <c r="F203" s="234">
        <f>IF(D203="CO2",E203,IF(D203="CH4",E203*'State 2005 Data'!$J$16,IF(D203="N2O",'State 2005 Data'!$J$17,IF(D203="Other",E203))))</f>
        <v>6.0541627098667234</v>
      </c>
      <c r="H203" s="171"/>
      <c r="I203" s="171"/>
      <c r="J203" s="61"/>
      <c r="K203" s="61"/>
      <c r="L203" s="61"/>
      <c r="M203" s="172"/>
    </row>
    <row r="204" spans="1:13">
      <c r="A204" s="224" t="s">
        <v>1986</v>
      </c>
      <c r="B204" s="171" t="s">
        <v>1766</v>
      </c>
      <c r="C204" s="224" t="s">
        <v>9</v>
      </c>
      <c r="D204" s="224" t="s">
        <v>551</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1986</v>
      </c>
      <c r="B205" s="171" t="s">
        <v>1766</v>
      </c>
      <c r="C205" s="224" t="s">
        <v>9</v>
      </c>
      <c r="D205" s="224" t="s">
        <v>539</v>
      </c>
      <c r="E205" s="172">
        <v>6.6549254490800127</v>
      </c>
      <c r="F205" s="234">
        <f>IF(D205="CO2",E205,IF(D205="CH4",E205*'State 2005 Data'!$J$16,IF(D205="N2O",'State 2005 Data'!$J$17,IF(D205="Other",E205))))</f>
        <v>6.6549254490800127</v>
      </c>
      <c r="H205" s="171"/>
      <c r="I205" s="171"/>
      <c r="J205" s="61"/>
      <c r="K205" s="61"/>
      <c r="L205" s="61"/>
      <c r="M205" s="172"/>
    </row>
    <row r="206" spans="1:13">
      <c r="A206" s="224" t="s">
        <v>1998</v>
      </c>
      <c r="B206" s="171" t="s">
        <v>1768</v>
      </c>
      <c r="C206" s="224" t="s">
        <v>100</v>
      </c>
      <c r="D206" s="224" t="s">
        <v>542</v>
      </c>
      <c r="E206" s="172">
        <v>91.32605566711716</v>
      </c>
      <c r="F206" s="234">
        <f>IF(D206="CO2",E206,IF(D206="CH4",E206*'State 2005 Data'!$J$16,IF(D206="N2O",'State 2005 Data'!$J$17,IF(D206="Other",E206))))</f>
        <v>91.32605566711716</v>
      </c>
      <c r="H206" s="171"/>
      <c r="I206" s="171"/>
      <c r="J206" s="61"/>
      <c r="K206" s="61"/>
      <c r="L206" s="61"/>
      <c r="M206" s="172"/>
    </row>
    <row r="207" spans="1:13">
      <c r="A207" s="224" t="s">
        <v>1998</v>
      </c>
      <c r="B207" s="171" t="s">
        <v>1768</v>
      </c>
      <c r="C207" s="224" t="s">
        <v>100</v>
      </c>
      <c r="D207" s="224" t="s">
        <v>550</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1998</v>
      </c>
      <c r="B208" s="171" t="s">
        <v>1768</v>
      </c>
      <c r="C208" s="224" t="s">
        <v>100</v>
      </c>
      <c r="D208" s="224" t="s">
        <v>551</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1998</v>
      </c>
      <c r="B209" s="171" t="s">
        <v>1768</v>
      </c>
      <c r="C209" s="224" t="s">
        <v>100</v>
      </c>
      <c r="D209" s="235" t="s">
        <v>539</v>
      </c>
      <c r="E209" s="172"/>
      <c r="F209" s="234">
        <f>IF(D209="CO2",E209,IF(D209="CH4",E209*'State 2005 Data'!$J$16,IF(D209="N2O",'State 2005 Data'!$J$17,IF(D209="Other",E209))))</f>
        <v>0</v>
      </c>
      <c r="H209" s="171"/>
      <c r="I209" s="171"/>
      <c r="J209" s="61"/>
      <c r="K209" s="61"/>
      <c r="L209" s="61"/>
      <c r="M209" s="172"/>
    </row>
    <row r="210" spans="1:13">
      <c r="A210" s="224" t="s">
        <v>1998</v>
      </c>
      <c r="B210" s="171" t="s">
        <v>1768</v>
      </c>
      <c r="C210" s="224" t="s">
        <v>895</v>
      </c>
      <c r="D210" s="224" t="s">
        <v>542</v>
      </c>
      <c r="E210" s="172">
        <v>36.592351012463155</v>
      </c>
      <c r="F210" s="234">
        <f>IF(D210="CO2",E210,IF(D210="CH4",E210*'State 2005 Data'!$J$16,IF(D210="N2O",'State 2005 Data'!$J$17,IF(D210="Other",E210))))</f>
        <v>36.592351012463155</v>
      </c>
      <c r="H210" s="171"/>
      <c r="I210" s="171"/>
      <c r="J210" s="61"/>
      <c r="K210" s="61"/>
      <c r="L210" s="61"/>
      <c r="M210" s="172"/>
    </row>
    <row r="211" spans="1:13">
      <c r="A211" s="224" t="s">
        <v>1998</v>
      </c>
      <c r="B211" s="171" t="s">
        <v>1768</v>
      </c>
      <c r="C211" s="224" t="s">
        <v>895</v>
      </c>
      <c r="D211" s="224" t="s">
        <v>550</v>
      </c>
      <c r="E211" s="172">
        <v>0.1392324305</v>
      </c>
      <c r="F211" s="234">
        <f>IF(D211="CO2",E211,IF(D211="CH4",E211*'State 2005 Data'!$J$16,IF(D211="N2O",'State 2005 Data'!$J$17,IF(D211="Other",E211))))</f>
        <v>0.15594032216000001</v>
      </c>
      <c r="H211" s="171"/>
      <c r="I211" s="171"/>
      <c r="J211" s="61"/>
      <c r="K211" s="61"/>
      <c r="L211" s="61"/>
      <c r="M211" s="172"/>
    </row>
    <row r="212" spans="1:13">
      <c r="A212" s="224" t="s">
        <v>1998</v>
      </c>
      <c r="B212" s="171" t="s">
        <v>1768</v>
      </c>
      <c r="C212" s="224" t="s">
        <v>895</v>
      </c>
      <c r="D212" s="224" t="s">
        <v>551</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1998</v>
      </c>
      <c r="B213" s="171" t="s">
        <v>1768</v>
      </c>
      <c r="C213" s="224" t="s">
        <v>895</v>
      </c>
      <c r="D213" s="235" t="s">
        <v>539</v>
      </c>
      <c r="E213" s="172"/>
      <c r="F213" s="234">
        <f>IF(D213="CO2",E213,IF(D213="CH4",E213*'State 2005 Data'!$J$16,IF(D213="N2O",'State 2005 Data'!$J$17,IF(D213="Other",E213))))</f>
        <v>0</v>
      </c>
      <c r="H213" s="171"/>
      <c r="I213" s="171"/>
      <c r="J213" s="61"/>
      <c r="K213" s="61"/>
      <c r="L213" s="61"/>
      <c r="M213" s="172"/>
    </row>
    <row r="214" spans="1:13">
      <c r="A214" s="224" t="s">
        <v>1998</v>
      </c>
      <c r="B214" s="171" t="s">
        <v>1768</v>
      </c>
      <c r="C214" s="224" t="s">
        <v>4</v>
      </c>
      <c r="D214" s="224" t="s">
        <v>542</v>
      </c>
      <c r="E214" s="172">
        <v>76.820478528891528</v>
      </c>
      <c r="F214" s="234">
        <f>IF(D214="CO2",E214,IF(D214="CH4",E214*'State 2005 Data'!$J$16,IF(D214="N2O",'State 2005 Data'!$J$17,IF(D214="Other",E214))))</f>
        <v>76.820478528891528</v>
      </c>
      <c r="H214" s="171"/>
      <c r="I214" s="171"/>
      <c r="J214" s="61"/>
      <c r="K214" s="61"/>
      <c r="L214" s="61"/>
      <c r="M214" s="172"/>
    </row>
    <row r="215" spans="1:13">
      <c r="A215" s="224" t="s">
        <v>1998</v>
      </c>
      <c r="B215" s="171" t="s">
        <v>1768</v>
      </c>
      <c r="C215" s="224" t="s">
        <v>4</v>
      </c>
      <c r="D215" s="224" t="s">
        <v>550</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1998</v>
      </c>
      <c r="B216" s="171" t="s">
        <v>1768</v>
      </c>
      <c r="C216" s="224" t="s">
        <v>4</v>
      </c>
      <c r="D216" s="224" t="s">
        <v>551</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1998</v>
      </c>
      <c r="B217" s="171" t="s">
        <v>1768</v>
      </c>
      <c r="C217" s="224" t="s">
        <v>4</v>
      </c>
      <c r="D217" s="235" t="s">
        <v>539</v>
      </c>
      <c r="E217" s="172"/>
      <c r="F217" s="234">
        <f>IF(D217="CO2",E217,IF(D217="CH4",E217*'State 2005 Data'!$J$16,IF(D217="N2O",'State 2005 Data'!$J$17,IF(D217="Other",E217))))</f>
        <v>0</v>
      </c>
      <c r="H217" s="171"/>
      <c r="I217" s="171"/>
      <c r="J217" s="61"/>
      <c r="K217" s="61"/>
      <c r="L217" s="61"/>
      <c r="M217" s="172"/>
    </row>
    <row r="218" spans="1:13">
      <c r="A218" s="224" t="s">
        <v>1998</v>
      </c>
      <c r="B218" s="171" t="s">
        <v>1768</v>
      </c>
      <c r="C218" s="224" t="s">
        <v>9</v>
      </c>
      <c r="D218" s="224" t="s">
        <v>542</v>
      </c>
      <c r="E218" s="173">
        <v>44.346810454061938</v>
      </c>
      <c r="F218" s="234">
        <f>IF(D218="CO2",E218,IF(D218="CH4",E218*'State 2005 Data'!$J$16,IF(D218="N2O",'State 2005 Data'!$J$17,IF(D218="Other",E218))))</f>
        <v>44.346810454061938</v>
      </c>
      <c r="H218" s="171"/>
      <c r="I218" s="171"/>
      <c r="J218" s="61"/>
      <c r="K218" s="61"/>
      <c r="L218" s="61"/>
      <c r="M218" s="173"/>
    </row>
    <row r="219" spans="1:13">
      <c r="A219" s="224" t="s">
        <v>1998</v>
      </c>
      <c r="B219" s="171" t="s">
        <v>1768</v>
      </c>
      <c r="C219" s="224" t="s">
        <v>9</v>
      </c>
      <c r="D219" s="224" t="s">
        <v>550</v>
      </c>
      <c r="E219" s="172">
        <v>7.3419556746771004</v>
      </c>
      <c r="F219" s="234">
        <f>IF(D219="CO2",E219,IF(D219="CH4",E219*'State 2005 Data'!$J$16,IF(D219="N2O",'State 2005 Data'!$J$17,IF(D219="Other",E219))))</f>
        <v>8.2229903556383537</v>
      </c>
      <c r="H219" s="171"/>
      <c r="I219" s="171"/>
      <c r="J219" s="61"/>
      <c r="K219" s="61"/>
      <c r="L219" s="61"/>
      <c r="M219" s="172"/>
    </row>
    <row r="220" spans="1:13">
      <c r="A220" s="224" t="s">
        <v>1998</v>
      </c>
      <c r="B220" s="171" t="s">
        <v>1768</v>
      </c>
      <c r="C220" s="224" t="s">
        <v>9</v>
      </c>
      <c r="D220" s="224" t="s">
        <v>551</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1998</v>
      </c>
      <c r="B221" s="171" t="s">
        <v>1768</v>
      </c>
      <c r="C221" s="224" t="s">
        <v>9</v>
      </c>
      <c r="D221" s="224" t="s">
        <v>539</v>
      </c>
      <c r="E221" s="172">
        <v>4.7202127697351726</v>
      </c>
      <c r="F221" s="234">
        <f>IF(D221="CO2",E221,IF(D221="CH4",E221*'State 2005 Data'!$J$16,IF(D221="N2O",'State 2005 Data'!$J$17,IF(D221="Other",E221))))</f>
        <v>4.7202127697351726</v>
      </c>
      <c r="H221" s="171"/>
      <c r="I221" s="171"/>
      <c r="J221" s="61"/>
      <c r="K221" s="61"/>
      <c r="L221" s="61"/>
      <c r="M221" s="172"/>
    </row>
    <row r="222" spans="1:13">
      <c r="A222" s="224" t="s">
        <v>1999</v>
      </c>
      <c r="B222" s="171" t="s">
        <v>1769</v>
      </c>
      <c r="C222" s="224" t="s">
        <v>100</v>
      </c>
      <c r="D222" s="224" t="s">
        <v>542</v>
      </c>
      <c r="E222" s="172">
        <v>118.84179018991334</v>
      </c>
      <c r="F222" s="234">
        <f>IF(D222="CO2",E222,IF(D222="CH4",E222*'State 2005 Data'!$J$16,IF(D222="N2O",'State 2005 Data'!$J$17,IF(D222="Other",E222))))</f>
        <v>118.84179018991334</v>
      </c>
      <c r="H222" s="171"/>
      <c r="I222" s="171"/>
      <c r="J222" s="61"/>
      <c r="K222" s="61"/>
      <c r="L222" s="61"/>
      <c r="M222" s="172"/>
    </row>
    <row r="223" spans="1:13">
      <c r="A223" s="224" t="s">
        <v>1999</v>
      </c>
      <c r="B223" s="171" t="s">
        <v>1769</v>
      </c>
      <c r="C223" s="224" t="s">
        <v>100</v>
      </c>
      <c r="D223" s="224" t="s">
        <v>550</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1999</v>
      </c>
      <c r="B224" s="171" t="s">
        <v>1769</v>
      </c>
      <c r="C224" s="224" t="s">
        <v>100</v>
      </c>
      <c r="D224" s="224" t="s">
        <v>551</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1999</v>
      </c>
      <c r="B225" s="171" t="s">
        <v>1769</v>
      </c>
      <c r="C225" s="224" t="s">
        <v>100</v>
      </c>
      <c r="D225" s="235" t="s">
        <v>539</v>
      </c>
      <c r="E225" s="172"/>
      <c r="F225" s="234">
        <f>IF(D225="CO2",E225,IF(D225="CH4",E225*'State 2005 Data'!$J$16,IF(D225="N2O",'State 2005 Data'!$J$17,IF(D225="Other",E225))))</f>
        <v>0</v>
      </c>
      <c r="H225" s="171"/>
      <c r="I225" s="171"/>
      <c r="J225" s="61"/>
      <c r="K225" s="61"/>
      <c r="L225" s="61"/>
      <c r="M225" s="172"/>
    </row>
    <row r="226" spans="1:13">
      <c r="A226" s="224" t="s">
        <v>1999</v>
      </c>
      <c r="B226" s="171" t="s">
        <v>1769</v>
      </c>
      <c r="C226" s="224" t="s">
        <v>895</v>
      </c>
      <c r="D226" s="224" t="s">
        <v>542</v>
      </c>
      <c r="E226" s="172">
        <v>14.945147394013535</v>
      </c>
      <c r="F226" s="234">
        <f>IF(D226="CO2",E226,IF(D226="CH4",E226*'State 2005 Data'!$J$16,IF(D226="N2O",'State 2005 Data'!$J$17,IF(D226="Other",E226))))</f>
        <v>14.945147394013535</v>
      </c>
      <c r="H226" s="171"/>
      <c r="I226" s="171"/>
      <c r="J226" s="61"/>
      <c r="K226" s="61"/>
      <c r="L226" s="61"/>
      <c r="M226" s="172"/>
    </row>
    <row r="227" spans="1:13">
      <c r="A227" s="224" t="s">
        <v>1999</v>
      </c>
      <c r="B227" s="171" t="s">
        <v>1769</v>
      </c>
      <c r="C227" s="224" t="s">
        <v>895</v>
      </c>
      <c r="D227" s="224" t="s">
        <v>550</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1999</v>
      </c>
      <c r="B228" s="171" t="s">
        <v>1769</v>
      </c>
      <c r="C228" s="224" t="s">
        <v>895</v>
      </c>
      <c r="D228" s="224" t="s">
        <v>551</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1999</v>
      </c>
      <c r="B229" s="171" t="s">
        <v>1769</v>
      </c>
      <c r="C229" s="224" t="s">
        <v>895</v>
      </c>
      <c r="D229" s="235" t="s">
        <v>539</v>
      </c>
      <c r="E229" s="172"/>
      <c r="F229" s="234">
        <f>IF(D229="CO2",E229,IF(D229="CH4",E229*'State 2005 Data'!$J$16,IF(D229="N2O",'State 2005 Data'!$J$17,IF(D229="Other",E229))))</f>
        <v>0</v>
      </c>
      <c r="H229" s="171"/>
      <c r="I229" s="171"/>
      <c r="J229" s="61"/>
      <c r="K229" s="61"/>
      <c r="L229" s="61"/>
      <c r="M229" s="172"/>
    </row>
    <row r="230" spans="1:13">
      <c r="A230" s="224" t="s">
        <v>1999</v>
      </c>
      <c r="B230" s="171" t="s">
        <v>1769</v>
      </c>
      <c r="C230" s="224" t="s">
        <v>4</v>
      </c>
      <c r="D230" s="224" t="s">
        <v>542</v>
      </c>
      <c r="E230" s="172">
        <v>45.307164047810055</v>
      </c>
      <c r="F230" s="234">
        <f>IF(D230="CO2",E230,IF(D230="CH4",E230*'State 2005 Data'!$J$16,IF(D230="N2O",'State 2005 Data'!$J$17,IF(D230="Other",E230))))</f>
        <v>45.307164047810055</v>
      </c>
      <c r="H230" s="171"/>
      <c r="I230" s="171"/>
      <c r="J230" s="61"/>
      <c r="K230" s="61"/>
      <c r="L230" s="61"/>
      <c r="M230" s="172"/>
    </row>
    <row r="231" spans="1:13">
      <c r="A231" s="224" t="s">
        <v>1999</v>
      </c>
      <c r="B231" s="171" t="s">
        <v>1769</v>
      </c>
      <c r="C231" s="224" t="s">
        <v>4</v>
      </c>
      <c r="D231" s="224" t="s">
        <v>550</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1999</v>
      </c>
      <c r="B232" s="171" t="s">
        <v>1769</v>
      </c>
      <c r="C232" s="224" t="s">
        <v>4</v>
      </c>
      <c r="D232" s="224" t="s">
        <v>551</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1999</v>
      </c>
      <c r="B233" s="171" t="s">
        <v>1769</v>
      </c>
      <c r="C233" s="224" t="s">
        <v>4</v>
      </c>
      <c r="D233" s="235" t="s">
        <v>539</v>
      </c>
      <c r="E233" s="172"/>
      <c r="F233" s="234">
        <f>IF(D233="CO2",E233,IF(D233="CH4",E233*'State 2005 Data'!$J$16,IF(D233="N2O",'State 2005 Data'!$J$17,IF(D233="Other",E233))))</f>
        <v>0</v>
      </c>
      <c r="H233" s="171"/>
      <c r="I233" s="171"/>
      <c r="J233" s="61"/>
      <c r="K233" s="61"/>
      <c r="L233" s="61"/>
      <c r="M233" s="172"/>
    </row>
    <row r="234" spans="1:13">
      <c r="A234" s="224" t="s">
        <v>1999</v>
      </c>
      <c r="B234" s="171" t="s">
        <v>1769</v>
      </c>
      <c r="C234" s="224" t="s">
        <v>9</v>
      </c>
      <c r="D234" s="224" t="s">
        <v>542</v>
      </c>
      <c r="E234" s="173">
        <v>73.835147937354691</v>
      </c>
      <c r="F234" s="234">
        <f>IF(D234="CO2",E234,IF(D234="CH4",E234*'State 2005 Data'!$J$16,IF(D234="N2O",'State 2005 Data'!$J$17,IF(D234="Other",E234))))</f>
        <v>73.835147937354691</v>
      </c>
      <c r="H234" s="171"/>
      <c r="I234" s="171"/>
      <c r="J234" s="61"/>
      <c r="K234" s="61"/>
      <c r="L234" s="61"/>
      <c r="M234" s="173"/>
    </row>
    <row r="235" spans="1:13">
      <c r="A235" s="224" t="s">
        <v>1999</v>
      </c>
      <c r="B235" s="171" t="s">
        <v>1769</v>
      </c>
      <c r="C235" s="224" t="s">
        <v>9</v>
      </c>
      <c r="D235" s="224" t="s">
        <v>550</v>
      </c>
      <c r="E235" s="172">
        <v>4.5960954520579351</v>
      </c>
      <c r="F235" s="234">
        <f>IF(D235="CO2",E235,IF(D235="CH4",E235*'State 2005 Data'!$J$16,IF(D235="N2O",'State 2005 Data'!$J$17,IF(D235="Other",E235))))</f>
        <v>5.1476269063048878</v>
      </c>
      <c r="H235" s="171"/>
      <c r="I235" s="171"/>
      <c r="J235" s="61"/>
      <c r="K235" s="61"/>
      <c r="L235" s="61"/>
      <c r="M235" s="172"/>
    </row>
    <row r="236" spans="1:13">
      <c r="A236" s="224" t="s">
        <v>1999</v>
      </c>
      <c r="B236" s="171" t="s">
        <v>1769</v>
      </c>
      <c r="C236" s="224" t="s">
        <v>9</v>
      </c>
      <c r="D236" s="224" t="s">
        <v>551</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1999</v>
      </c>
      <c r="B237" s="171" t="s">
        <v>1769</v>
      </c>
      <c r="C237" s="224" t="s">
        <v>9</v>
      </c>
      <c r="D237" s="224" t="s">
        <v>539</v>
      </c>
      <c r="E237" s="172">
        <v>2.7295367168902973</v>
      </c>
      <c r="F237" s="234">
        <f>IF(D237="CO2",E237,IF(D237="CH4",E237*'State 2005 Data'!$J$16,IF(D237="N2O",'State 2005 Data'!$J$17,IF(D237="Other",E237))))</f>
        <v>2.7295367168902973</v>
      </c>
      <c r="H237" s="171"/>
      <c r="I237" s="171"/>
      <c r="J237" s="61"/>
      <c r="K237" s="61"/>
      <c r="L237" s="61"/>
      <c r="M237" s="172"/>
    </row>
    <row r="238" spans="1:13">
      <c r="A238" s="224" t="s">
        <v>2000</v>
      </c>
      <c r="B238" s="171" t="s">
        <v>1767</v>
      </c>
      <c r="C238" s="224" t="s">
        <v>100</v>
      </c>
      <c r="D238" s="224" t="s">
        <v>542</v>
      </c>
      <c r="E238" s="172">
        <v>35.197852706175141</v>
      </c>
      <c r="F238" s="234">
        <f>IF(D238="CO2",E238,IF(D238="CH4",E238*'State 2005 Data'!$J$16,IF(D238="N2O",'State 2005 Data'!$J$17,IF(D238="Other",E238))))</f>
        <v>35.197852706175141</v>
      </c>
      <c r="H238" s="171"/>
      <c r="I238" s="171"/>
      <c r="J238" s="61"/>
      <c r="K238" s="61"/>
      <c r="L238" s="61"/>
      <c r="M238" s="172"/>
    </row>
    <row r="239" spans="1:13">
      <c r="A239" s="224" t="s">
        <v>2000</v>
      </c>
      <c r="B239" s="171" t="s">
        <v>1767</v>
      </c>
      <c r="C239" s="224" t="s">
        <v>100</v>
      </c>
      <c r="D239" s="224" t="s">
        <v>550</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2000</v>
      </c>
      <c r="B240" s="171" t="s">
        <v>1767</v>
      </c>
      <c r="C240" s="224" t="s">
        <v>100</v>
      </c>
      <c r="D240" s="224" t="s">
        <v>551</v>
      </c>
      <c r="E240" s="172">
        <v>0.16373188032</v>
      </c>
      <c r="F240" s="234">
        <f>IF(D240="CO2",E240,IF(D240="CH4",E240*'State 2005 Data'!$J$16,IF(D240="N2O",'State 2005 Data'!$J$17,IF(D240="Other",E240))))</f>
        <v>0.88926174496644295</v>
      </c>
      <c r="H240" s="171"/>
      <c r="I240" s="171"/>
      <c r="J240" s="61"/>
      <c r="K240" s="61"/>
      <c r="L240" s="61"/>
      <c r="M240" s="172"/>
    </row>
    <row r="241" spans="1:13">
      <c r="A241" s="224" t="s">
        <v>2000</v>
      </c>
      <c r="B241" s="171" t="s">
        <v>1767</v>
      </c>
      <c r="C241" s="224" t="s">
        <v>100</v>
      </c>
      <c r="D241" s="235" t="s">
        <v>539</v>
      </c>
      <c r="E241" s="172"/>
      <c r="F241" s="234">
        <f>IF(D241="CO2",E241,IF(D241="CH4",E241*'State 2005 Data'!$J$16,IF(D241="N2O",'State 2005 Data'!$J$17,IF(D241="Other",E241))))</f>
        <v>0</v>
      </c>
      <c r="H241" s="171"/>
      <c r="I241" s="171"/>
      <c r="J241" s="61"/>
      <c r="K241" s="61"/>
      <c r="L241" s="61"/>
      <c r="M241" s="172"/>
    </row>
    <row r="242" spans="1:13">
      <c r="A242" s="224" t="s">
        <v>2000</v>
      </c>
      <c r="B242" s="171" t="s">
        <v>1767</v>
      </c>
      <c r="C242" s="224" t="s">
        <v>895</v>
      </c>
      <c r="D242" s="224" t="s">
        <v>542</v>
      </c>
      <c r="E242" s="172">
        <v>8.3074301404111939</v>
      </c>
      <c r="F242" s="234">
        <f>IF(D242="CO2",E242,IF(D242="CH4",E242*'State 2005 Data'!$J$16,IF(D242="N2O",'State 2005 Data'!$J$17,IF(D242="Other",E242))))</f>
        <v>8.3074301404111939</v>
      </c>
      <c r="H242" s="171"/>
      <c r="I242" s="171"/>
      <c r="J242" s="61"/>
      <c r="K242" s="61"/>
      <c r="L242" s="61"/>
      <c r="M242" s="172"/>
    </row>
    <row r="243" spans="1:13">
      <c r="A243" s="224" t="s">
        <v>2000</v>
      </c>
      <c r="B243" s="171" t="s">
        <v>1767</v>
      </c>
      <c r="C243" s="224" t="s">
        <v>895</v>
      </c>
      <c r="D243" s="224" t="s">
        <v>550</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2000</v>
      </c>
      <c r="B244" s="171" t="s">
        <v>1767</v>
      </c>
      <c r="C244" s="224" t="s">
        <v>895</v>
      </c>
      <c r="D244" s="224" t="s">
        <v>551</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2000</v>
      </c>
      <c r="B245" s="171" t="s">
        <v>1767</v>
      </c>
      <c r="C245" s="224" t="s">
        <v>895</v>
      </c>
      <c r="D245" s="235" t="s">
        <v>539</v>
      </c>
      <c r="E245" s="172"/>
      <c r="F245" s="234">
        <f>IF(D245="CO2",E245,IF(D245="CH4",E245*'State 2005 Data'!$J$16,IF(D245="N2O",'State 2005 Data'!$J$17,IF(D245="Other",E245))))</f>
        <v>0</v>
      </c>
      <c r="H245" s="171"/>
      <c r="I245" s="171"/>
      <c r="J245" s="61"/>
      <c r="K245" s="61"/>
      <c r="L245" s="61"/>
      <c r="M245" s="172"/>
    </row>
    <row r="246" spans="1:13">
      <c r="A246" s="224" t="s">
        <v>2000</v>
      </c>
      <c r="B246" s="171" t="s">
        <v>1767</v>
      </c>
      <c r="C246" s="224" t="s">
        <v>4</v>
      </c>
      <c r="D246" s="224" t="s">
        <v>542</v>
      </c>
      <c r="E246" s="172">
        <v>21.191823288749038</v>
      </c>
      <c r="F246" s="234">
        <f>IF(D246="CO2",E246,IF(D246="CH4",E246*'State 2005 Data'!$J$16,IF(D246="N2O",'State 2005 Data'!$J$17,IF(D246="Other",E246))))</f>
        <v>21.191823288749038</v>
      </c>
      <c r="H246" s="171"/>
      <c r="I246" s="171"/>
      <c r="J246" s="61"/>
      <c r="K246" s="61"/>
      <c r="L246" s="61"/>
      <c r="M246" s="172"/>
    </row>
    <row r="247" spans="1:13">
      <c r="A247" s="224" t="s">
        <v>2000</v>
      </c>
      <c r="B247" s="171" t="s">
        <v>1767</v>
      </c>
      <c r="C247" s="224" t="s">
        <v>4</v>
      </c>
      <c r="D247" s="224" t="s">
        <v>550</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2000</v>
      </c>
      <c r="B248" s="171" t="s">
        <v>1767</v>
      </c>
      <c r="C248" s="224" t="s">
        <v>4</v>
      </c>
      <c r="D248" s="224" t="s">
        <v>551</v>
      </c>
      <c r="E248" s="172">
        <v>1.0667549093099755</v>
      </c>
      <c r="F248" s="234">
        <f>IF(D248="CO2",E248,IF(D248="CH4",E248*'State 2005 Data'!$J$16,IF(D248="N2O",'State 2005 Data'!$J$17,IF(D248="Other",E248))))</f>
        <v>0.88926174496644295</v>
      </c>
      <c r="H248" s="171"/>
      <c r="I248" s="171"/>
      <c r="J248" s="61"/>
      <c r="K248" s="61"/>
      <c r="L248" s="61"/>
      <c r="M248" s="172"/>
    </row>
    <row r="249" spans="1:13">
      <c r="A249" s="224" t="s">
        <v>2000</v>
      </c>
      <c r="B249" s="171" t="s">
        <v>1767</v>
      </c>
      <c r="C249" s="224" t="s">
        <v>4</v>
      </c>
      <c r="D249" s="235" t="s">
        <v>539</v>
      </c>
      <c r="E249" s="172"/>
      <c r="F249" s="234">
        <f>IF(D249="CO2",E249,IF(D249="CH4",E249*'State 2005 Data'!$J$16,IF(D249="N2O",'State 2005 Data'!$J$17,IF(D249="Other",E249))))</f>
        <v>0</v>
      </c>
      <c r="H249" s="171"/>
      <c r="I249" s="171"/>
      <c r="J249" s="61"/>
      <c r="K249" s="61"/>
      <c r="L249" s="61"/>
      <c r="M249" s="172"/>
    </row>
    <row r="250" spans="1:13">
      <c r="A250" s="224" t="s">
        <v>2000</v>
      </c>
      <c r="B250" s="171" t="s">
        <v>1767</v>
      </c>
      <c r="C250" s="224" t="s">
        <v>9</v>
      </c>
      <c r="D250" s="224" t="s">
        <v>542</v>
      </c>
      <c r="E250" s="173">
        <v>17.013229871744368</v>
      </c>
      <c r="F250" s="234">
        <f>IF(D250="CO2",E250,IF(D250="CH4",E250*'State 2005 Data'!$J$16,IF(D250="N2O",'State 2005 Data'!$J$17,IF(D250="Other",E250))))</f>
        <v>17.013229871744368</v>
      </c>
      <c r="H250" s="171"/>
      <c r="I250" s="171"/>
      <c r="J250" s="61"/>
      <c r="K250" s="61"/>
      <c r="L250" s="61"/>
      <c r="M250" s="173"/>
    </row>
    <row r="251" spans="1:13">
      <c r="A251" s="224" t="s">
        <v>2000</v>
      </c>
      <c r="B251" s="171" t="s">
        <v>1767</v>
      </c>
      <c r="C251" s="224" t="s">
        <v>9</v>
      </c>
      <c r="D251" s="224" t="s">
        <v>550</v>
      </c>
      <c r="E251" s="172">
        <v>1.5032823171326355</v>
      </c>
      <c r="F251" s="234">
        <f>IF(D251="CO2",E251,IF(D251="CH4",E251*'State 2005 Data'!$J$16,IF(D251="N2O",'State 2005 Data'!$J$17,IF(D251="Other",E251))))</f>
        <v>1.6836761951885519</v>
      </c>
      <c r="H251" s="171"/>
      <c r="I251" s="171"/>
      <c r="J251" s="61"/>
      <c r="K251" s="61"/>
      <c r="L251" s="61"/>
      <c r="M251" s="172"/>
    </row>
    <row r="252" spans="1:13">
      <c r="A252" s="224" t="s">
        <v>2000</v>
      </c>
      <c r="B252" s="171" t="s">
        <v>1767</v>
      </c>
      <c r="C252" s="224" t="s">
        <v>9</v>
      </c>
      <c r="D252" s="224" t="s">
        <v>551</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2000</v>
      </c>
      <c r="B253" s="171" t="s">
        <v>1767</v>
      </c>
      <c r="C253" s="224" t="s">
        <v>9</v>
      </c>
      <c r="D253" s="224" t="s">
        <v>539</v>
      </c>
      <c r="E253" s="172">
        <v>1.1169514849478956</v>
      </c>
      <c r="F253" s="234">
        <f>IF(D253="CO2",E253,IF(D253="CH4",E253*'State 2005 Data'!$J$16,IF(D253="N2O",'State 2005 Data'!$J$17,IF(D253="Other",E253))))</f>
        <v>1.1169514849478956</v>
      </c>
      <c r="H253" s="171"/>
      <c r="I253" s="171"/>
      <c r="J253" s="61"/>
      <c r="K253" s="61"/>
      <c r="L253" s="61"/>
      <c r="M253" s="172"/>
    </row>
    <row r="254" spans="1:13">
      <c r="A254" s="224" t="s">
        <v>2007</v>
      </c>
      <c r="B254" s="171" t="s">
        <v>1771</v>
      </c>
      <c r="C254" s="224" t="s">
        <v>100</v>
      </c>
      <c r="D254" s="224" t="s">
        <v>542</v>
      </c>
      <c r="E254" s="172">
        <v>3.7935504518224383</v>
      </c>
      <c r="F254" s="234">
        <f>IF(D254="CO2",E254,IF(D254="CH4",E254*'State 2005 Data'!$J$16,IF(D254="N2O",'State 2005 Data'!$J$17,IF(D254="Other",E254))))</f>
        <v>3.7935504518224383</v>
      </c>
      <c r="H254" s="171"/>
      <c r="I254" s="171"/>
      <c r="J254" s="61"/>
      <c r="K254" s="61"/>
      <c r="L254" s="61"/>
      <c r="M254" s="172"/>
    </row>
    <row r="255" spans="1:13">
      <c r="A255" s="224" t="s">
        <v>2007</v>
      </c>
      <c r="B255" s="171" t="s">
        <v>1771</v>
      </c>
      <c r="C255" s="224" t="s">
        <v>100</v>
      </c>
      <c r="D255" s="224" t="s">
        <v>550</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2007</v>
      </c>
      <c r="B256" s="171" t="s">
        <v>1771</v>
      </c>
      <c r="C256" s="224" t="s">
        <v>100</v>
      </c>
      <c r="D256" s="224" t="s">
        <v>551</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2007</v>
      </c>
      <c r="B257" s="171" t="s">
        <v>1771</v>
      </c>
      <c r="C257" s="224" t="s">
        <v>100</v>
      </c>
      <c r="D257" s="235" t="s">
        <v>539</v>
      </c>
      <c r="E257" s="172"/>
      <c r="F257" s="234">
        <f>IF(D257="CO2",E257,IF(D257="CH4",E257*'State 2005 Data'!$J$16,IF(D257="N2O",'State 2005 Data'!$J$17,IF(D257="Other",E257))))</f>
        <v>0</v>
      </c>
      <c r="H257" s="171"/>
      <c r="I257" s="171"/>
      <c r="J257" s="61"/>
      <c r="K257" s="61"/>
      <c r="L257" s="61"/>
      <c r="M257" s="172"/>
    </row>
    <row r="258" spans="1:13">
      <c r="A258" s="224" t="s">
        <v>2007</v>
      </c>
      <c r="B258" s="171" t="s">
        <v>1771</v>
      </c>
      <c r="C258" s="224" t="s">
        <v>895</v>
      </c>
      <c r="D258" s="224" t="s">
        <v>542</v>
      </c>
      <c r="E258" s="172">
        <v>6.7272215642933535</v>
      </c>
      <c r="F258" s="234">
        <f>IF(D258="CO2",E258,IF(D258="CH4",E258*'State 2005 Data'!$J$16,IF(D258="N2O",'State 2005 Data'!$J$17,IF(D258="Other",E258))))</f>
        <v>6.7272215642933535</v>
      </c>
      <c r="I258" s="171"/>
      <c r="J258" s="61"/>
      <c r="K258" s="61"/>
      <c r="L258" s="61"/>
      <c r="M258" s="172"/>
    </row>
    <row r="259" spans="1:13">
      <c r="A259" s="224" t="s">
        <v>2007</v>
      </c>
      <c r="B259" s="171" t="s">
        <v>1771</v>
      </c>
      <c r="C259" s="224" t="s">
        <v>895</v>
      </c>
      <c r="D259" s="224" t="s">
        <v>550</v>
      </c>
      <c r="E259" s="172">
        <v>7.2678225749999992E-2</v>
      </c>
      <c r="F259" s="234">
        <f>IF(D259="CO2",E259,IF(D259="CH4",E259*'State 2005 Data'!$J$16,IF(D259="N2O",'State 2005 Data'!$J$17,IF(D259="Other",E259))))</f>
        <v>8.1399612839999996E-2</v>
      </c>
      <c r="I259" s="171"/>
      <c r="J259" s="61"/>
      <c r="K259" s="61"/>
      <c r="L259" s="61"/>
      <c r="M259" s="172"/>
    </row>
    <row r="260" spans="1:13">
      <c r="A260" s="224" t="s">
        <v>2007</v>
      </c>
      <c r="B260" s="171" t="s">
        <v>1771</v>
      </c>
      <c r="C260" s="224" t="s">
        <v>895</v>
      </c>
      <c r="D260" s="224" t="s">
        <v>551</v>
      </c>
      <c r="E260" s="172">
        <v>2.3824346059999998E-2</v>
      </c>
      <c r="F260" s="234">
        <f>IF(D260="CO2",E260,IF(D260="CH4",E260*'State 2005 Data'!$J$16,IF(D260="N2O",'State 2005 Data'!$J$17,IF(D260="Other",E260))))</f>
        <v>0.88926174496644295</v>
      </c>
      <c r="I260" s="171"/>
      <c r="J260" s="61"/>
      <c r="K260" s="61"/>
      <c r="L260" s="61"/>
      <c r="M260" s="172"/>
    </row>
    <row r="261" spans="1:13">
      <c r="A261" s="224" t="s">
        <v>2007</v>
      </c>
      <c r="B261" s="171" t="s">
        <v>1771</v>
      </c>
      <c r="C261" s="224" t="s">
        <v>895</v>
      </c>
      <c r="D261" s="235" t="s">
        <v>539</v>
      </c>
      <c r="E261" s="172"/>
      <c r="F261" s="234">
        <f>IF(D261="CO2",E261,IF(D261="CH4",E261*'State 2005 Data'!$J$16,IF(D261="N2O",'State 2005 Data'!$J$17,IF(D261="Other",E261))))</f>
        <v>0</v>
      </c>
      <c r="I261" s="171"/>
      <c r="J261" s="61"/>
      <c r="K261" s="61"/>
      <c r="L261" s="61"/>
      <c r="M261" s="172"/>
    </row>
    <row r="262" spans="1:13">
      <c r="A262" s="224" t="s">
        <v>2007</v>
      </c>
      <c r="B262" s="171" t="s">
        <v>1771</v>
      </c>
      <c r="C262" s="224" t="s">
        <v>4</v>
      </c>
      <c r="D262" s="224" t="s">
        <v>542</v>
      </c>
      <c r="E262" s="172">
        <v>9.3515418329207129</v>
      </c>
      <c r="F262" s="234">
        <f>IF(D262="CO2",E262,IF(D262="CH4",E262*'State 2005 Data'!$J$16,IF(D262="N2O",'State 2005 Data'!$J$17,IF(D262="Other",E262))))</f>
        <v>9.3515418329207129</v>
      </c>
      <c r="I262" s="171"/>
      <c r="J262" s="61"/>
      <c r="K262" s="61"/>
      <c r="L262" s="61"/>
      <c r="M262" s="172"/>
    </row>
    <row r="263" spans="1:13">
      <c r="A263" s="224" t="s">
        <v>2007</v>
      </c>
      <c r="B263" s="171" t="s">
        <v>1771</v>
      </c>
      <c r="C263" s="224" t="s">
        <v>4</v>
      </c>
      <c r="D263" s="224" t="s">
        <v>550</v>
      </c>
      <c r="E263" s="172">
        <v>8.2130164830722538E-2</v>
      </c>
      <c r="F263" s="234">
        <f>IF(D263="CO2",E263,IF(D263="CH4",E263*'State 2005 Data'!$J$16,IF(D263="N2O",'State 2005 Data'!$J$17,IF(D263="Other",E263))))</f>
        <v>9.1985784610409252E-2</v>
      </c>
      <c r="I263" s="171"/>
      <c r="J263" s="61"/>
      <c r="K263" s="61"/>
      <c r="L263" s="61"/>
      <c r="M263" s="172"/>
    </row>
    <row r="264" spans="1:13">
      <c r="A264" s="224" t="s">
        <v>2007</v>
      </c>
      <c r="B264" s="171" t="s">
        <v>1771</v>
      </c>
      <c r="C264" s="224" t="s">
        <v>4</v>
      </c>
      <c r="D264" s="224" t="s">
        <v>551</v>
      </c>
      <c r="E264" s="172">
        <v>1.0667549093099755</v>
      </c>
      <c r="F264" s="234">
        <f>IF(D264="CO2",E264,IF(D264="CH4",E264*'State 2005 Data'!$J$16,IF(D264="N2O",'State 2005 Data'!$J$17,IF(D264="Other",E264))))</f>
        <v>0.88926174496644295</v>
      </c>
      <c r="I264" s="171"/>
      <c r="J264" s="61"/>
      <c r="K264" s="61"/>
      <c r="L264" s="61"/>
      <c r="M264" s="172"/>
    </row>
    <row r="265" spans="1:13">
      <c r="A265" s="224" t="s">
        <v>2007</v>
      </c>
      <c r="B265" s="171" t="s">
        <v>1771</v>
      </c>
      <c r="C265" s="224" t="s">
        <v>4</v>
      </c>
      <c r="D265" s="235" t="s">
        <v>539</v>
      </c>
      <c r="E265" s="172"/>
      <c r="F265" s="234">
        <f>IF(D265="CO2",E265,IF(D265="CH4",E265*'State 2005 Data'!$J$16,IF(D265="N2O",'State 2005 Data'!$J$17,IF(D265="Other",E265))))</f>
        <v>0</v>
      </c>
      <c r="I265" s="171"/>
      <c r="J265" s="61"/>
      <c r="K265" s="61"/>
      <c r="L265" s="61"/>
      <c r="M265" s="172"/>
    </row>
    <row r="266" spans="1:13">
      <c r="A266" s="224" t="s">
        <v>2007</v>
      </c>
      <c r="B266" s="171" t="s">
        <v>1771</v>
      </c>
      <c r="C266" s="224" t="s">
        <v>9</v>
      </c>
      <c r="D266" s="224" t="s">
        <v>542</v>
      </c>
      <c r="E266" s="173">
        <v>3.934310155889575</v>
      </c>
      <c r="F266" s="234">
        <f>IF(D266="CO2",E266,IF(D266="CH4",E266*'State 2005 Data'!$J$16,IF(D266="N2O",'State 2005 Data'!$J$17,IF(D266="Other",E266))))</f>
        <v>3.934310155889575</v>
      </c>
      <c r="I266" s="171"/>
      <c r="J266" s="61"/>
      <c r="K266" s="61"/>
      <c r="L266" s="61"/>
      <c r="M266" s="173"/>
    </row>
    <row r="267" spans="1:13">
      <c r="A267" s="224" t="s">
        <v>2007</v>
      </c>
      <c r="B267" s="171" t="s">
        <v>1771</v>
      </c>
      <c r="C267" s="224" t="s">
        <v>9</v>
      </c>
      <c r="D267" s="224" t="s">
        <v>550</v>
      </c>
      <c r="E267" s="172">
        <v>0.23767575650850534</v>
      </c>
      <c r="F267" s="234">
        <f>IF(D267="CO2",E267,IF(D267="CH4",E267*'State 2005 Data'!$J$16,IF(D267="N2O",'State 2005 Data'!$J$17,IF(D267="Other",E267))))</f>
        <v>0.26619684728952603</v>
      </c>
      <c r="I267" s="171"/>
      <c r="J267" s="61"/>
      <c r="K267" s="61"/>
      <c r="L267" s="61"/>
      <c r="M267" s="172"/>
    </row>
    <row r="268" spans="1:13">
      <c r="A268" s="224" t="s">
        <v>2007</v>
      </c>
      <c r="B268" s="171" t="s">
        <v>1771</v>
      </c>
      <c r="C268" s="224" t="s">
        <v>9</v>
      </c>
      <c r="D268" s="224" t="s">
        <v>551</v>
      </c>
      <c r="E268" s="172">
        <v>8.2453086900261194E-2</v>
      </c>
      <c r="F268" s="234">
        <f>IF(D268="CO2",E268,IF(D268="CH4",E268*'State 2005 Data'!$J$16,IF(D268="N2O",'State 2005 Data'!$J$17,IF(D268="Other",E268))))</f>
        <v>0.88926174496644295</v>
      </c>
      <c r="I268" s="171"/>
      <c r="J268" s="61"/>
      <c r="K268" s="61"/>
      <c r="L268" s="61"/>
      <c r="M268" s="172"/>
    </row>
    <row r="269" spans="1:13">
      <c r="A269" s="224" t="s">
        <v>2007</v>
      </c>
      <c r="B269" s="171" t="s">
        <v>1771</v>
      </c>
      <c r="C269" s="224" t="s">
        <v>9</v>
      </c>
      <c r="D269" s="224" t="s">
        <v>539</v>
      </c>
      <c r="E269" s="172">
        <v>0.48102752916835578</v>
      </c>
      <c r="F269" s="234">
        <f>IF(D269="CO2",E269,IF(D269="CH4",E269*'State 2005 Data'!$J$16,IF(D269="N2O",'State 2005 Data'!$J$17,IF(D269="Other",E269))))</f>
        <v>0.48102752916835578</v>
      </c>
      <c r="I269" s="171"/>
      <c r="J269" s="61"/>
      <c r="K269" s="61"/>
      <c r="L269" s="61"/>
      <c r="M269" s="172"/>
    </row>
    <row r="270" spans="1:13">
      <c r="A270" s="224" t="s">
        <v>2008</v>
      </c>
      <c r="B270" s="171" t="s">
        <v>1770</v>
      </c>
      <c r="C270" s="224" t="s">
        <v>100</v>
      </c>
      <c r="D270" s="224" t="s">
        <v>542</v>
      </c>
      <c r="E270" s="172">
        <v>31.597643531999747</v>
      </c>
      <c r="F270" s="234">
        <f>IF(D270="CO2",E270,IF(D270="CH4",E270*'State 2005 Data'!$J$16,IF(D270="N2O",'State 2005 Data'!$J$17,IF(D270="Other",E270))))</f>
        <v>31.597643531999747</v>
      </c>
      <c r="I270" s="171"/>
      <c r="J270" s="61"/>
      <c r="K270" s="61"/>
      <c r="L270" s="61"/>
      <c r="M270" s="172"/>
    </row>
    <row r="271" spans="1:13">
      <c r="A271" s="224" t="s">
        <v>2008</v>
      </c>
      <c r="B271" s="171" t="s">
        <v>1770</v>
      </c>
      <c r="C271" s="224" t="s">
        <v>100</v>
      </c>
      <c r="D271" s="224" t="s">
        <v>550</v>
      </c>
      <c r="E271" s="172">
        <v>1.0942924E-2</v>
      </c>
      <c r="F271" s="234">
        <f>IF(D271="CO2",E271,IF(D271="CH4",E271*'State 2005 Data'!$J$16,IF(D271="N2O",'State 2005 Data'!$J$17,IF(D271="Other",E271))))</f>
        <v>1.225607488E-2</v>
      </c>
      <c r="I271" s="171"/>
      <c r="J271" s="61"/>
      <c r="K271" s="61"/>
      <c r="L271" s="61"/>
      <c r="M271" s="172"/>
    </row>
    <row r="272" spans="1:13">
      <c r="A272" s="224" t="s">
        <v>2008</v>
      </c>
      <c r="B272" s="171" t="s">
        <v>1770</v>
      </c>
      <c r="C272" s="224" t="s">
        <v>100</v>
      </c>
      <c r="D272" s="224" t="s">
        <v>551</v>
      </c>
      <c r="E272" s="172">
        <v>0.13991847384</v>
      </c>
      <c r="F272" s="234">
        <f>IF(D272="CO2",E272,IF(D272="CH4",E272*'State 2005 Data'!$J$16,IF(D272="N2O",'State 2005 Data'!$J$17,IF(D272="Other",E272))))</f>
        <v>0.88926174496644295</v>
      </c>
      <c r="I272" s="171"/>
      <c r="J272" s="61"/>
      <c r="K272" s="61"/>
      <c r="L272" s="61"/>
      <c r="M272" s="172"/>
    </row>
    <row r="273" spans="1:13">
      <c r="A273" s="224" t="s">
        <v>2008</v>
      </c>
      <c r="B273" s="171" t="s">
        <v>1770</v>
      </c>
      <c r="C273" s="224" t="s">
        <v>100</v>
      </c>
      <c r="D273" s="235" t="s">
        <v>539</v>
      </c>
      <c r="E273" s="172"/>
      <c r="F273" s="234">
        <f>IF(D273="CO2",E273,IF(D273="CH4",E273*'State 2005 Data'!$J$16,IF(D273="N2O",'State 2005 Data'!$J$17,IF(D273="Other",E273))))</f>
        <v>0</v>
      </c>
      <c r="I273" s="171"/>
      <c r="J273" s="61"/>
      <c r="K273" s="61"/>
      <c r="L273" s="61"/>
      <c r="M273" s="172"/>
    </row>
    <row r="274" spans="1:13">
      <c r="A274" s="224" t="s">
        <v>2008</v>
      </c>
      <c r="B274" s="171" t="s">
        <v>1770</v>
      </c>
      <c r="C274" s="224" t="s">
        <v>895</v>
      </c>
      <c r="D274" s="224" t="s">
        <v>542</v>
      </c>
      <c r="E274" s="172">
        <v>12.174163438091993</v>
      </c>
      <c r="F274" s="234">
        <f>IF(D274="CO2",E274,IF(D274="CH4",E274*'State 2005 Data'!$J$16,IF(D274="N2O",'State 2005 Data'!$J$17,IF(D274="Other",E274))))</f>
        <v>12.174163438091993</v>
      </c>
      <c r="H274" s="171"/>
      <c r="I274" s="171"/>
      <c r="J274" s="61"/>
      <c r="K274" s="61"/>
      <c r="L274" s="61"/>
      <c r="M274" s="172"/>
    </row>
    <row r="275" spans="1:13">
      <c r="A275" s="224" t="s">
        <v>2008</v>
      </c>
      <c r="B275" s="171" t="s">
        <v>1770</v>
      </c>
      <c r="C275" s="224" t="s">
        <v>895</v>
      </c>
      <c r="D275" s="224" t="s">
        <v>550</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2008</v>
      </c>
      <c r="B276" s="171" t="s">
        <v>1770</v>
      </c>
      <c r="C276" s="224" t="s">
        <v>895</v>
      </c>
      <c r="D276" s="224" t="s">
        <v>551</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2008</v>
      </c>
      <c r="B277" s="171" t="s">
        <v>1770</v>
      </c>
      <c r="C277" s="224" t="s">
        <v>895</v>
      </c>
      <c r="D277" s="235" t="s">
        <v>539</v>
      </c>
      <c r="E277" s="172"/>
      <c r="F277" s="234">
        <f>IF(D277="CO2",E277,IF(D277="CH4",E277*'State 2005 Data'!$J$16,IF(D277="N2O",'State 2005 Data'!$J$17,IF(D277="Other",E277))))</f>
        <v>0</v>
      </c>
      <c r="H277" s="171"/>
      <c r="I277" s="171"/>
      <c r="J277" s="61"/>
      <c r="K277" s="61"/>
      <c r="L277" s="61"/>
      <c r="M277" s="172"/>
    </row>
    <row r="278" spans="1:13">
      <c r="A278" s="224" t="s">
        <v>2008</v>
      </c>
      <c r="B278" s="171" t="s">
        <v>1770</v>
      </c>
      <c r="C278" s="224" t="s">
        <v>4</v>
      </c>
      <c r="D278" s="224" t="s">
        <v>542</v>
      </c>
      <c r="E278" s="172">
        <v>31.984353590306291</v>
      </c>
      <c r="F278" s="234">
        <f>IF(D278="CO2",E278,IF(D278="CH4",E278*'State 2005 Data'!$J$16,IF(D278="N2O",'State 2005 Data'!$J$17,IF(D278="Other",E278))))</f>
        <v>31.984353590306291</v>
      </c>
      <c r="H278" s="171"/>
      <c r="I278" s="171"/>
      <c r="J278" s="61"/>
      <c r="K278" s="61"/>
      <c r="L278" s="61"/>
      <c r="M278" s="172"/>
    </row>
    <row r="279" spans="1:13">
      <c r="A279" s="224" t="s">
        <v>2008</v>
      </c>
      <c r="B279" s="171" t="s">
        <v>1770</v>
      </c>
      <c r="C279" s="224" t="s">
        <v>4</v>
      </c>
      <c r="D279" s="224" t="s">
        <v>550</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2008</v>
      </c>
      <c r="B280" s="171" t="s">
        <v>1770</v>
      </c>
      <c r="C280" s="224" t="s">
        <v>4</v>
      </c>
      <c r="D280" s="224" t="s">
        <v>551</v>
      </c>
      <c r="E280" s="172">
        <v>1.0667549093099755</v>
      </c>
      <c r="F280" s="234">
        <f>IF(D280="CO2",E280,IF(D280="CH4",E280*'State 2005 Data'!$J$16,IF(D280="N2O",'State 2005 Data'!$J$17,IF(D280="Other",E280))))</f>
        <v>0.88926174496644295</v>
      </c>
      <c r="H280" s="171"/>
      <c r="I280" s="171"/>
      <c r="J280" s="61"/>
      <c r="K280" s="61"/>
      <c r="L280" s="61"/>
      <c r="M280" s="172"/>
    </row>
    <row r="281" spans="1:13">
      <c r="A281" s="224" t="s">
        <v>2008</v>
      </c>
      <c r="B281" s="171" t="s">
        <v>1770</v>
      </c>
      <c r="C281" s="224" t="s">
        <v>4</v>
      </c>
      <c r="D281" s="235" t="s">
        <v>539</v>
      </c>
      <c r="E281" s="172"/>
      <c r="F281" s="234">
        <f>IF(D281="CO2",E281,IF(D281="CH4",E281*'State 2005 Data'!$J$16,IF(D281="N2O",'State 2005 Data'!$J$17,IF(D281="Other",E281))))</f>
        <v>0</v>
      </c>
      <c r="H281" s="171"/>
      <c r="I281" s="171"/>
      <c r="J281" s="61"/>
      <c r="K281" s="61"/>
      <c r="L281" s="61"/>
      <c r="M281" s="172"/>
    </row>
    <row r="282" spans="1:13">
      <c r="A282" s="224" t="s">
        <v>2008</v>
      </c>
      <c r="B282" s="171" t="s">
        <v>1770</v>
      </c>
      <c r="C282" s="224" t="s">
        <v>9</v>
      </c>
      <c r="D282" s="224" t="s">
        <v>542</v>
      </c>
      <c r="E282" s="173">
        <v>10.720007384219727</v>
      </c>
      <c r="F282" s="234">
        <f>IF(D282="CO2",E282,IF(D282="CH4",E282*'State 2005 Data'!$J$16,IF(D282="N2O",'State 2005 Data'!$J$17,IF(D282="Other",E282))))</f>
        <v>10.720007384219727</v>
      </c>
      <c r="H282" s="171"/>
      <c r="I282" s="171"/>
      <c r="J282" s="61"/>
      <c r="K282" s="61"/>
      <c r="L282" s="61"/>
      <c r="M282" s="173"/>
    </row>
    <row r="283" spans="1:13">
      <c r="A283" s="224" t="s">
        <v>2008</v>
      </c>
      <c r="B283" s="171" t="s">
        <v>1770</v>
      </c>
      <c r="C283" s="224" t="s">
        <v>9</v>
      </c>
      <c r="D283" s="224" t="s">
        <v>550</v>
      </c>
      <c r="E283" s="172">
        <v>1.0689291825199037</v>
      </c>
      <c r="F283" s="234">
        <f>IF(D283="CO2",E283,IF(D283="CH4",E283*'State 2005 Data'!$J$16,IF(D283="N2O",'State 2005 Data'!$J$17,IF(D283="Other",E283))))</f>
        <v>1.1972006844222922</v>
      </c>
      <c r="H283" s="171"/>
      <c r="I283" s="171"/>
      <c r="J283" s="61"/>
      <c r="K283" s="61"/>
      <c r="L283" s="61"/>
      <c r="M283" s="172"/>
    </row>
    <row r="284" spans="1:13">
      <c r="A284" s="224" t="s">
        <v>2008</v>
      </c>
      <c r="B284" s="171" t="s">
        <v>1770</v>
      </c>
      <c r="C284" s="224" t="s">
        <v>9</v>
      </c>
      <c r="D284" s="224" t="s">
        <v>551</v>
      </c>
      <c r="E284" s="172">
        <v>3.526156079221298E-2</v>
      </c>
      <c r="F284" s="234">
        <f>IF(D284="CO2",E284,IF(D284="CH4",E284*'State 2005 Data'!$J$16,IF(D284="N2O",'State 2005 Data'!$J$17,IF(D284="Other",E284))))</f>
        <v>0.88926174496644295</v>
      </c>
      <c r="H284" s="171"/>
      <c r="I284" s="171"/>
      <c r="J284" s="61"/>
      <c r="K284" s="61"/>
      <c r="L284" s="61"/>
      <c r="M284" s="172"/>
    </row>
    <row r="285" spans="1:13">
      <c r="A285" s="224" t="s">
        <v>2008</v>
      </c>
      <c r="B285" s="171" t="s">
        <v>1770</v>
      </c>
      <c r="C285" s="224" t="s">
        <v>9</v>
      </c>
      <c r="D285" s="224" t="s">
        <v>539</v>
      </c>
      <c r="E285" s="172">
        <v>2.288636497563771</v>
      </c>
      <c r="F285" s="234">
        <f>IF(D285="CO2",E285,IF(D285="CH4",E285*'State 2005 Data'!$J$16,IF(D285="N2O",'State 2005 Data'!$J$17,IF(D285="Other",E285))))</f>
        <v>2.288636497563771</v>
      </c>
      <c r="H285" s="171"/>
      <c r="I285" s="171"/>
      <c r="J285" s="61"/>
      <c r="K285" s="61"/>
      <c r="L285" s="61"/>
      <c r="M285" s="172"/>
    </row>
    <row r="286" spans="1:13">
      <c r="A286" s="224" t="s">
        <v>2011</v>
      </c>
      <c r="B286" s="171" t="s">
        <v>1772</v>
      </c>
      <c r="C286" s="224" t="s">
        <v>100</v>
      </c>
      <c r="D286" s="224" t="s">
        <v>542</v>
      </c>
      <c r="E286" s="174">
        <v>74.302446823678565</v>
      </c>
      <c r="F286" s="234">
        <f>IF(D286="CO2",E286,IF(D286="CH4",E286*'State 2005 Data'!$J$16,IF(D286="N2O",'State 2005 Data'!$J$17,IF(D286="Other",E286))))</f>
        <v>74.302446823678565</v>
      </c>
      <c r="H286" s="171"/>
      <c r="I286" s="171"/>
      <c r="J286" s="61"/>
      <c r="K286" s="61"/>
      <c r="L286" s="61"/>
      <c r="M286" s="174"/>
    </row>
    <row r="287" spans="1:13">
      <c r="A287" s="224" t="s">
        <v>2011</v>
      </c>
      <c r="B287" s="171" t="s">
        <v>1772</v>
      </c>
      <c r="C287" s="224" t="s">
        <v>100</v>
      </c>
      <c r="D287" s="224" t="s">
        <v>550</v>
      </c>
      <c r="E287" s="174">
        <v>3.3007092749999994E-2</v>
      </c>
      <c r="F287" s="234">
        <f>IF(D287="CO2",E287,IF(D287="CH4",E287*'State 2005 Data'!$J$16,IF(D287="N2O",'State 2005 Data'!$J$17,IF(D287="Other",E287))))</f>
        <v>3.696794388E-2</v>
      </c>
      <c r="H287" s="171"/>
      <c r="I287" s="171"/>
      <c r="J287" s="61"/>
      <c r="K287" s="61"/>
      <c r="L287" s="61"/>
      <c r="M287" s="174"/>
    </row>
    <row r="288" spans="1:13">
      <c r="A288" s="224" t="s">
        <v>2011</v>
      </c>
      <c r="B288" s="171" t="s">
        <v>1772</v>
      </c>
      <c r="C288" s="224" t="s">
        <v>100</v>
      </c>
      <c r="D288" s="224" t="s">
        <v>551</v>
      </c>
      <c r="E288" s="174">
        <v>0.34412862689999996</v>
      </c>
      <c r="F288" s="234">
        <f>IF(D288="CO2",E288,IF(D288="CH4",E288*'State 2005 Data'!$J$16,IF(D288="N2O",'State 2005 Data'!$J$17,IF(D288="Other",E288))))</f>
        <v>0.88926174496644295</v>
      </c>
      <c r="H288" s="171"/>
      <c r="I288" s="171"/>
      <c r="J288" s="61"/>
      <c r="K288" s="61"/>
      <c r="L288" s="61"/>
      <c r="M288" s="174"/>
    </row>
    <row r="289" spans="1:13">
      <c r="A289" s="224" t="s">
        <v>2011</v>
      </c>
      <c r="B289" s="171" t="s">
        <v>1772</v>
      </c>
      <c r="C289" s="224" t="s">
        <v>100</v>
      </c>
      <c r="D289" s="235" t="s">
        <v>539</v>
      </c>
      <c r="E289" s="172"/>
      <c r="F289" s="234">
        <f>IF(D289="CO2",E289,IF(D289="CH4",E289*'State 2005 Data'!$J$16,IF(D289="N2O",'State 2005 Data'!$J$17,IF(D289="Other",E289))))</f>
        <v>0</v>
      </c>
      <c r="H289" s="171"/>
      <c r="I289" s="171"/>
      <c r="J289" s="61"/>
      <c r="K289" s="61"/>
      <c r="L289" s="61"/>
      <c r="M289" s="172"/>
    </row>
    <row r="290" spans="1:13">
      <c r="A290" s="224" t="s">
        <v>2011</v>
      </c>
      <c r="B290" s="171" t="s">
        <v>1772</v>
      </c>
      <c r="C290" s="224" t="s">
        <v>895</v>
      </c>
      <c r="D290" s="224" t="s">
        <v>542</v>
      </c>
      <c r="E290" s="174">
        <v>34.50504557231578</v>
      </c>
      <c r="F290" s="234">
        <f>IF(D290="CO2",E290,IF(D290="CH4",E290*'State 2005 Data'!$J$16,IF(D290="N2O",'State 2005 Data'!$J$17,IF(D290="Other",E290))))</f>
        <v>34.50504557231578</v>
      </c>
      <c r="H290" s="171"/>
      <c r="I290" s="171"/>
      <c r="J290" s="61"/>
      <c r="K290" s="61"/>
      <c r="L290" s="61"/>
      <c r="M290" s="174"/>
    </row>
    <row r="291" spans="1:13">
      <c r="A291" s="224" t="s">
        <v>2011</v>
      </c>
      <c r="B291" s="171" t="s">
        <v>1772</v>
      </c>
      <c r="C291" s="224" t="s">
        <v>895</v>
      </c>
      <c r="D291" s="224" t="s">
        <v>550</v>
      </c>
      <c r="E291" s="174">
        <v>0.30018533824999999</v>
      </c>
      <c r="F291" s="234">
        <f>IF(D291="CO2",E291,IF(D291="CH4",E291*'State 2005 Data'!$J$16,IF(D291="N2O",'State 2005 Data'!$J$17,IF(D291="Other",E291))))</f>
        <v>0.33620757884000002</v>
      </c>
      <c r="H291" s="171"/>
      <c r="I291" s="171"/>
      <c r="J291" s="61"/>
      <c r="K291" s="61"/>
      <c r="L291" s="61"/>
      <c r="M291" s="174"/>
    </row>
    <row r="292" spans="1:13">
      <c r="A292" s="224" t="s">
        <v>2011</v>
      </c>
      <c r="B292" s="171" t="s">
        <v>1772</v>
      </c>
      <c r="C292" s="224" t="s">
        <v>895</v>
      </c>
      <c r="D292" s="224" t="s">
        <v>551</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2011</v>
      </c>
      <c r="B293" s="171" t="s">
        <v>1772</v>
      </c>
      <c r="C293" s="224" t="s">
        <v>895</v>
      </c>
      <c r="D293" s="235" t="s">
        <v>539</v>
      </c>
      <c r="E293" s="172"/>
      <c r="F293" s="234">
        <f>IF(D293="CO2",E293,IF(D293="CH4",E293*'State 2005 Data'!$J$16,IF(D293="N2O",'State 2005 Data'!$J$17,IF(D293="Other",E293))))</f>
        <v>0</v>
      </c>
      <c r="H293" s="171"/>
      <c r="I293" s="171"/>
      <c r="J293" s="61"/>
      <c r="K293" s="61"/>
      <c r="L293" s="61"/>
      <c r="M293" s="172"/>
    </row>
    <row r="294" spans="1:13">
      <c r="A294" s="224" t="s">
        <v>2011</v>
      </c>
      <c r="B294" s="171" t="s">
        <v>1772</v>
      </c>
      <c r="C294" s="224" t="s">
        <v>4</v>
      </c>
      <c r="D294" s="224" t="s">
        <v>542</v>
      </c>
      <c r="E294" s="174">
        <v>55.646309218508286</v>
      </c>
      <c r="F294" s="234">
        <f>IF(D294="CO2",E294,IF(D294="CH4",E294*'State 2005 Data'!$J$16,IF(D294="N2O",'State 2005 Data'!$J$17,IF(D294="Other",E294))))</f>
        <v>55.646309218508286</v>
      </c>
      <c r="H294" s="171"/>
      <c r="I294" s="171"/>
      <c r="J294" s="61"/>
      <c r="K294" s="61"/>
      <c r="L294" s="61"/>
      <c r="M294" s="174"/>
    </row>
    <row r="295" spans="1:13">
      <c r="A295" s="224" t="s">
        <v>2011</v>
      </c>
      <c r="B295" s="171" t="s">
        <v>1772</v>
      </c>
      <c r="C295" s="224" t="s">
        <v>4</v>
      </c>
      <c r="D295" s="224" t="s">
        <v>550</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2011</v>
      </c>
      <c r="B296" s="171" t="s">
        <v>1772</v>
      </c>
      <c r="C296" s="224" t="s">
        <v>4</v>
      </c>
      <c r="D296" s="224" t="s">
        <v>551</v>
      </c>
      <c r="E296" s="174">
        <v>1.0667549093099755</v>
      </c>
      <c r="F296" s="234">
        <f>IF(D296="CO2",E296,IF(D296="CH4",E296*'State 2005 Data'!$J$16,IF(D296="N2O",'State 2005 Data'!$J$17,IF(D296="Other",E296))))</f>
        <v>0.88926174496644295</v>
      </c>
      <c r="H296" s="171"/>
      <c r="I296" s="171"/>
      <c r="J296" s="61"/>
      <c r="K296" s="61"/>
      <c r="L296" s="61"/>
      <c r="M296" s="174"/>
    </row>
    <row r="297" spans="1:13">
      <c r="A297" s="224" t="s">
        <v>2011</v>
      </c>
      <c r="B297" s="171" t="s">
        <v>1772</v>
      </c>
      <c r="C297" s="224" t="s">
        <v>4</v>
      </c>
      <c r="D297" s="235" t="s">
        <v>539</v>
      </c>
      <c r="E297" s="172"/>
      <c r="F297" s="234">
        <f>IF(D297="CO2",E297,IF(D297="CH4",E297*'State 2005 Data'!$J$16,IF(D297="N2O",'State 2005 Data'!$J$17,IF(D297="Other",E297))))</f>
        <v>0</v>
      </c>
      <c r="H297" s="171"/>
      <c r="I297" s="171"/>
      <c r="J297" s="61"/>
      <c r="K297" s="61"/>
      <c r="L297" s="61"/>
      <c r="M297" s="172"/>
    </row>
    <row r="298" spans="1:13">
      <c r="A298" s="224" t="s">
        <v>2011</v>
      </c>
      <c r="B298" s="171" t="s">
        <v>1772</v>
      </c>
      <c r="C298" s="224" t="s">
        <v>9</v>
      </c>
      <c r="D298" s="224" t="s">
        <v>542</v>
      </c>
      <c r="E298" s="176">
        <v>31.141583318786438</v>
      </c>
      <c r="F298" s="234">
        <f>IF(D298="CO2",E298,IF(D298="CH4",E298*'State 2005 Data'!$J$16,IF(D298="N2O",'State 2005 Data'!$J$17,IF(D298="Other",E298))))</f>
        <v>31.141583318786438</v>
      </c>
      <c r="H298" s="171"/>
      <c r="I298" s="171"/>
      <c r="J298" s="61"/>
      <c r="K298" s="61"/>
      <c r="L298" s="61"/>
      <c r="M298" s="176"/>
    </row>
    <row r="299" spans="1:13">
      <c r="A299" s="224" t="s">
        <v>2011</v>
      </c>
      <c r="B299" s="171" t="s">
        <v>1772</v>
      </c>
      <c r="C299" s="224" t="s">
        <v>9</v>
      </c>
      <c r="D299" s="224" t="s">
        <v>550</v>
      </c>
      <c r="E299" s="174">
        <v>3.6813153683274562</v>
      </c>
      <c r="F299" s="234">
        <f>IF(D299="CO2",E299,IF(D299="CH4",E299*'State 2005 Data'!$J$16,IF(D299="N2O",'State 2005 Data'!$J$17,IF(D299="Other",E299))))</f>
        <v>4.1230732125267515</v>
      </c>
      <c r="H299" s="171"/>
      <c r="I299" s="171"/>
      <c r="J299" s="61"/>
      <c r="K299" s="61"/>
      <c r="L299" s="61"/>
      <c r="M299" s="174"/>
    </row>
    <row r="300" spans="1:13">
      <c r="A300" s="224" t="s">
        <v>2011</v>
      </c>
      <c r="B300" s="171" t="s">
        <v>1772</v>
      </c>
      <c r="C300" s="224" t="s">
        <v>9</v>
      </c>
      <c r="D300" s="224" t="s">
        <v>551</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2011</v>
      </c>
      <c r="B301" s="171" t="s">
        <v>1772</v>
      </c>
      <c r="C301" s="224" t="s">
        <v>9</v>
      </c>
      <c r="D301" s="224" t="s">
        <v>539</v>
      </c>
      <c r="E301" s="174">
        <v>3.739649195133214</v>
      </c>
      <c r="F301" s="234">
        <f>IF(D301="CO2",E301,IF(D301="CH4",E301*'State 2005 Data'!$J$16,IF(D301="N2O",'State 2005 Data'!$J$17,IF(D301="Other",E301))))</f>
        <v>3.739649195133214</v>
      </c>
      <c r="H301" s="171"/>
      <c r="I301" s="171"/>
      <c r="J301" s="61"/>
      <c r="K301" s="61"/>
      <c r="L301" s="61"/>
      <c r="M301" s="174"/>
    </row>
    <row r="302" spans="1:13">
      <c r="A302" s="224" t="s">
        <v>2012</v>
      </c>
      <c r="B302" s="171" t="s">
        <v>1773</v>
      </c>
      <c r="C302" s="224" t="s">
        <v>100</v>
      </c>
      <c r="D302" s="224" t="s">
        <v>542</v>
      </c>
      <c r="E302" s="174">
        <v>35.160137607274301</v>
      </c>
      <c r="F302" s="234">
        <f>IF(D302="CO2",E302,IF(D302="CH4",E302*'State 2005 Data'!$J$16,IF(D302="N2O",'State 2005 Data'!$J$17,IF(D302="Other",E302))))</f>
        <v>35.160137607274301</v>
      </c>
      <c r="H302" s="171"/>
      <c r="I302" s="171"/>
      <c r="J302" s="61"/>
      <c r="K302" s="61"/>
      <c r="L302" s="61"/>
      <c r="M302" s="174"/>
    </row>
    <row r="303" spans="1:13">
      <c r="A303" s="224" t="s">
        <v>2012</v>
      </c>
      <c r="B303" s="171" t="s">
        <v>1773</v>
      </c>
      <c r="C303" s="224" t="s">
        <v>100</v>
      </c>
      <c r="D303" s="224" t="s">
        <v>550</v>
      </c>
      <c r="E303" s="174">
        <v>1.1656097749999999E-2</v>
      </c>
      <c r="F303" s="234">
        <f>IF(D303="CO2",E303,IF(D303="CH4",E303*'State 2005 Data'!$J$16,IF(D303="N2O",'State 2005 Data'!$J$17,IF(D303="Other",E303))))</f>
        <v>1.305482948E-2</v>
      </c>
      <c r="H303" s="171"/>
      <c r="I303" s="171"/>
      <c r="J303" s="61"/>
      <c r="K303" s="61"/>
      <c r="L303" s="61"/>
      <c r="M303" s="174"/>
    </row>
    <row r="304" spans="1:13">
      <c r="A304" s="224" t="s">
        <v>2012</v>
      </c>
      <c r="B304" s="171" t="s">
        <v>1773</v>
      </c>
      <c r="C304" s="224" t="s">
        <v>100</v>
      </c>
      <c r="D304" s="224" t="s">
        <v>551</v>
      </c>
      <c r="E304" s="174">
        <v>0.16249772523999997</v>
      </c>
      <c r="F304" s="234">
        <f>IF(D304="CO2",E304,IF(D304="CH4",E304*'State 2005 Data'!$J$16,IF(D304="N2O",'State 2005 Data'!$J$17,IF(D304="Other",E304))))</f>
        <v>0.88926174496644295</v>
      </c>
      <c r="H304" s="171"/>
      <c r="I304" s="171"/>
      <c r="J304" s="61"/>
      <c r="K304" s="61"/>
      <c r="L304" s="61"/>
      <c r="M304" s="174"/>
    </row>
    <row r="305" spans="1:13">
      <c r="A305" s="224" t="s">
        <v>2012</v>
      </c>
      <c r="B305" s="171" t="s">
        <v>1773</v>
      </c>
      <c r="C305" s="224" t="s">
        <v>100</v>
      </c>
      <c r="D305" s="235" t="s">
        <v>539</v>
      </c>
      <c r="E305" s="172"/>
      <c r="F305" s="234">
        <f>IF(D305="CO2",E305,IF(D305="CH4",E305*'State 2005 Data'!$J$16,IF(D305="N2O",'State 2005 Data'!$J$17,IF(D305="Other",E305))))</f>
        <v>0</v>
      </c>
      <c r="H305" s="171"/>
      <c r="I305" s="171"/>
      <c r="J305" s="61"/>
      <c r="K305" s="61"/>
      <c r="L305" s="61"/>
      <c r="M305" s="172"/>
    </row>
    <row r="306" spans="1:13">
      <c r="A306" s="224" t="s">
        <v>2012</v>
      </c>
      <c r="B306" s="171" t="s">
        <v>1773</v>
      </c>
      <c r="C306" s="224" t="s">
        <v>895</v>
      </c>
      <c r="D306" s="224" t="s">
        <v>542</v>
      </c>
      <c r="E306" s="174">
        <v>15.045440852904015</v>
      </c>
      <c r="F306" s="234">
        <f>IF(D306="CO2",E306,IF(D306="CH4",E306*'State 2005 Data'!$J$16,IF(D306="N2O",'State 2005 Data'!$J$17,IF(D306="Other",E306))))</f>
        <v>15.045440852904015</v>
      </c>
      <c r="H306" s="171"/>
      <c r="I306" s="171"/>
      <c r="J306" s="61"/>
      <c r="K306" s="61"/>
      <c r="L306" s="61"/>
      <c r="M306" s="174"/>
    </row>
    <row r="307" spans="1:13">
      <c r="A307" s="224" t="s">
        <v>2012</v>
      </c>
      <c r="B307" s="171" t="s">
        <v>1773</v>
      </c>
      <c r="C307" s="224" t="s">
        <v>895</v>
      </c>
      <c r="D307" s="224" t="s">
        <v>550</v>
      </c>
      <c r="E307" s="174">
        <v>0.12688159099999999</v>
      </c>
      <c r="F307" s="234">
        <f>IF(D307="CO2",E307,IF(D307="CH4",E307*'State 2005 Data'!$J$16,IF(D307="N2O",'State 2005 Data'!$J$17,IF(D307="Other",E307))))</f>
        <v>0.14210738192</v>
      </c>
      <c r="H307" s="171"/>
      <c r="I307" s="171"/>
      <c r="J307" s="61"/>
      <c r="K307" s="61"/>
      <c r="L307" s="61"/>
      <c r="M307" s="174"/>
    </row>
    <row r="308" spans="1:13">
      <c r="A308" s="224" t="s">
        <v>2012</v>
      </c>
      <c r="B308" s="171" t="s">
        <v>1773</v>
      </c>
      <c r="C308" s="224" t="s">
        <v>895</v>
      </c>
      <c r="D308" s="224" t="s">
        <v>551</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2012</v>
      </c>
      <c r="B309" s="171" t="s">
        <v>1773</v>
      </c>
      <c r="C309" s="224" t="s">
        <v>895</v>
      </c>
      <c r="D309" s="235" t="s">
        <v>539</v>
      </c>
      <c r="E309" s="172"/>
      <c r="F309" s="234">
        <f>IF(D309="CO2",E309,IF(D309="CH4",E309*'State 2005 Data'!$J$16,IF(D309="N2O",'State 2005 Data'!$J$17,IF(D309="Other",E309))))</f>
        <v>0</v>
      </c>
      <c r="H309" s="171"/>
      <c r="I309" s="171"/>
      <c r="J309" s="61"/>
      <c r="K309" s="61"/>
      <c r="L309" s="61"/>
      <c r="M309" s="172"/>
    </row>
    <row r="310" spans="1:13">
      <c r="A310" s="224" t="s">
        <v>2012</v>
      </c>
      <c r="B310" s="171" t="s">
        <v>1773</v>
      </c>
      <c r="C310" s="224" t="s">
        <v>4</v>
      </c>
      <c r="D310" s="224" t="s">
        <v>542</v>
      </c>
      <c r="E310" s="174">
        <v>36.514380807319171</v>
      </c>
      <c r="F310" s="234">
        <f>IF(D310="CO2",E310,IF(D310="CH4",E310*'State 2005 Data'!$J$16,IF(D310="N2O",'State 2005 Data'!$J$17,IF(D310="Other",E310))))</f>
        <v>36.514380807319171</v>
      </c>
      <c r="H310" s="171"/>
      <c r="I310" s="171"/>
      <c r="J310" s="61"/>
      <c r="K310" s="61"/>
      <c r="L310" s="61"/>
      <c r="M310" s="174"/>
    </row>
    <row r="311" spans="1:13">
      <c r="A311" s="224" t="s">
        <v>2012</v>
      </c>
      <c r="B311" s="171" t="s">
        <v>1773</v>
      </c>
      <c r="C311" s="224" t="s">
        <v>4</v>
      </c>
      <c r="D311" s="224" t="s">
        <v>550</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2012</v>
      </c>
      <c r="B312" s="171" t="s">
        <v>1773</v>
      </c>
      <c r="C312" s="224" t="s">
        <v>4</v>
      </c>
      <c r="D312" s="224" t="s">
        <v>551</v>
      </c>
      <c r="E312" s="174">
        <v>1.0667549093099755</v>
      </c>
      <c r="F312" s="234">
        <f>IF(D312="CO2",E312,IF(D312="CH4",E312*'State 2005 Data'!$J$16,IF(D312="N2O",'State 2005 Data'!$J$17,IF(D312="Other",E312))))</f>
        <v>0.88926174496644295</v>
      </c>
      <c r="H312" s="171"/>
      <c r="I312" s="171"/>
      <c r="J312" s="61"/>
      <c r="K312" s="61"/>
      <c r="L312" s="61"/>
      <c r="M312" s="174"/>
    </row>
    <row r="313" spans="1:13">
      <c r="A313" s="224" t="s">
        <v>2012</v>
      </c>
      <c r="B313" s="171" t="s">
        <v>1773</v>
      </c>
      <c r="C313" s="224" t="s">
        <v>4</v>
      </c>
      <c r="D313" s="235" t="s">
        <v>539</v>
      </c>
      <c r="E313" s="172"/>
      <c r="F313" s="234">
        <f>IF(D313="CO2",E313,IF(D313="CH4",E313*'State 2005 Data'!$J$16,IF(D313="N2O",'State 2005 Data'!$J$17,IF(D313="Other",E313))))</f>
        <v>0</v>
      </c>
      <c r="H313" s="171"/>
      <c r="I313" s="171"/>
      <c r="J313" s="61"/>
      <c r="K313" s="61"/>
      <c r="L313" s="61"/>
      <c r="M313" s="172"/>
    </row>
    <row r="314" spans="1:13">
      <c r="A314" s="224" t="s">
        <v>2012</v>
      </c>
      <c r="B314" s="171" t="s">
        <v>1773</v>
      </c>
      <c r="C314" s="224" t="s">
        <v>9</v>
      </c>
      <c r="D314" s="224" t="s">
        <v>542</v>
      </c>
      <c r="E314" s="176">
        <v>15.028759977351619</v>
      </c>
      <c r="F314" s="234">
        <f>IF(D314="CO2",E314,IF(D314="CH4",E314*'State 2005 Data'!$J$16,IF(D314="N2O",'State 2005 Data'!$J$17,IF(D314="Other",E314))))</f>
        <v>15.028759977351619</v>
      </c>
      <c r="H314" s="171"/>
      <c r="I314" s="171"/>
      <c r="J314" s="61"/>
      <c r="K314" s="61"/>
      <c r="L314" s="61"/>
      <c r="M314" s="176"/>
    </row>
    <row r="315" spans="1:13">
      <c r="A315" s="224" t="s">
        <v>2012</v>
      </c>
      <c r="B315" s="171" t="s">
        <v>1773</v>
      </c>
      <c r="C315" s="224" t="s">
        <v>9</v>
      </c>
      <c r="D315" s="224" t="s">
        <v>550</v>
      </c>
      <c r="E315" s="174">
        <v>1.7935344935747464</v>
      </c>
      <c r="F315" s="234">
        <f>IF(D315="CO2",E315,IF(D315="CH4",E315*'State 2005 Data'!$J$16,IF(D315="N2O",'State 2005 Data'!$J$17,IF(D315="Other",E315))))</f>
        <v>2.0087586328037159</v>
      </c>
      <c r="H315" s="171"/>
      <c r="I315" s="171"/>
      <c r="J315" s="61"/>
      <c r="K315" s="61"/>
      <c r="L315" s="61"/>
      <c r="M315" s="174"/>
    </row>
    <row r="316" spans="1:13">
      <c r="A316" s="224" t="s">
        <v>2012</v>
      </c>
      <c r="B316" s="171" t="s">
        <v>1773</v>
      </c>
      <c r="C316" s="224" t="s">
        <v>9</v>
      </c>
      <c r="D316" s="224" t="s">
        <v>551</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2012</v>
      </c>
      <c r="B317" s="171" t="s">
        <v>1773</v>
      </c>
      <c r="C317" s="224" t="s">
        <v>9</v>
      </c>
      <c r="D317" s="224" t="s">
        <v>539</v>
      </c>
      <c r="E317" s="174">
        <v>1.9438149569357062</v>
      </c>
      <c r="F317" s="234">
        <f>IF(D317="CO2",E317,IF(D317="CH4",E317*'State 2005 Data'!$J$16,IF(D317="N2O",'State 2005 Data'!$J$17,IF(D317="Other",E317))))</f>
        <v>1.9438149569357062</v>
      </c>
      <c r="H317" s="171"/>
      <c r="I317" s="171"/>
      <c r="J317" s="61"/>
      <c r="K317" s="61"/>
      <c r="L317" s="61"/>
      <c r="M317" s="174"/>
    </row>
    <row r="318" spans="1:13">
      <c r="A318" s="224" t="s">
        <v>1974</v>
      </c>
      <c r="B318" s="171" t="s">
        <v>1777</v>
      </c>
      <c r="C318" s="224" t="s">
        <v>100</v>
      </c>
      <c r="D318" s="224" t="s">
        <v>542</v>
      </c>
      <c r="E318" s="174">
        <v>26.121217160085248</v>
      </c>
      <c r="F318" s="234">
        <f>IF(D318="CO2",E318,IF(D318="CH4",E318*'State 2005 Data'!$J$16,IF(D318="N2O",'State 2005 Data'!$J$17,IF(D318="Other",E318))))</f>
        <v>26.121217160085248</v>
      </c>
      <c r="H318" s="171"/>
      <c r="I318" s="171"/>
      <c r="J318" s="61"/>
      <c r="K318" s="61"/>
      <c r="L318" s="61"/>
      <c r="M318" s="174"/>
    </row>
    <row r="319" spans="1:13">
      <c r="A319" s="224" t="s">
        <v>1974</v>
      </c>
      <c r="B319" s="171" t="s">
        <v>1777</v>
      </c>
      <c r="C319" s="224" t="s">
        <v>100</v>
      </c>
      <c r="D319" s="224" t="s">
        <v>550</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1974</v>
      </c>
      <c r="B320" s="171" t="s">
        <v>1777</v>
      </c>
      <c r="C320" s="224" t="s">
        <v>100</v>
      </c>
      <c r="D320" s="224" t="s">
        <v>551</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1974</v>
      </c>
      <c r="B321" s="171" t="s">
        <v>1777</v>
      </c>
      <c r="C321" s="224" t="s">
        <v>100</v>
      </c>
      <c r="D321" s="235" t="s">
        <v>539</v>
      </c>
      <c r="E321" s="172"/>
      <c r="F321" s="234">
        <f>IF(D321="CO2",E321,IF(D321="CH4",E321*'State 2005 Data'!$J$16,IF(D321="N2O",'State 2005 Data'!$J$17,IF(D321="Other",E321))))</f>
        <v>0</v>
      </c>
      <c r="H321" s="171"/>
      <c r="I321" s="171"/>
      <c r="J321" s="61"/>
      <c r="K321" s="61"/>
      <c r="L321" s="61"/>
      <c r="M321" s="172"/>
    </row>
    <row r="322" spans="1:13">
      <c r="A322" s="224" t="s">
        <v>1974</v>
      </c>
      <c r="B322" s="171" t="s">
        <v>1777</v>
      </c>
      <c r="C322" s="224" t="s">
        <v>895</v>
      </c>
      <c r="D322" s="224" t="s">
        <v>542</v>
      </c>
      <c r="E322" s="174">
        <v>3.9809726960932164</v>
      </c>
      <c r="F322" s="234">
        <f>IF(D322="CO2",E322,IF(D322="CH4",E322*'State 2005 Data'!$J$16,IF(D322="N2O",'State 2005 Data'!$J$17,IF(D322="Other",E322))))</f>
        <v>3.9809726960932164</v>
      </c>
      <c r="H322" s="171"/>
      <c r="I322" s="171"/>
      <c r="J322" s="61"/>
      <c r="K322" s="61"/>
      <c r="L322" s="61"/>
      <c r="M322" s="174"/>
    </row>
    <row r="323" spans="1:13">
      <c r="A323" s="224" t="s">
        <v>1974</v>
      </c>
      <c r="B323" s="171" t="s">
        <v>1777</v>
      </c>
      <c r="C323" s="224" t="s">
        <v>895</v>
      </c>
      <c r="D323" s="224" t="s">
        <v>550</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1974</v>
      </c>
      <c r="B324" s="171" t="s">
        <v>1777</v>
      </c>
      <c r="C324" s="224" t="s">
        <v>895</v>
      </c>
      <c r="D324" s="224" t="s">
        <v>551</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1974</v>
      </c>
      <c r="B325" s="171" t="s">
        <v>1777</v>
      </c>
      <c r="C325" s="224" t="s">
        <v>895</v>
      </c>
      <c r="D325" s="235" t="s">
        <v>539</v>
      </c>
      <c r="E325" s="172"/>
      <c r="F325" s="234">
        <f>IF(D325="CO2",E325,IF(D325="CH4",E325*'State 2005 Data'!$J$16,IF(D325="N2O",'State 2005 Data'!$J$17,IF(D325="Other",E325))))</f>
        <v>0</v>
      </c>
      <c r="H325" s="171"/>
      <c r="I325" s="171"/>
      <c r="J325" s="61"/>
      <c r="K325" s="61"/>
      <c r="L325" s="61"/>
      <c r="M325" s="172"/>
    </row>
    <row r="326" spans="1:13">
      <c r="A326" s="224" t="s">
        <v>1974</v>
      </c>
      <c r="B326" s="171" t="s">
        <v>1777</v>
      </c>
      <c r="C326" s="224" t="s">
        <v>4</v>
      </c>
      <c r="D326" s="224" t="s">
        <v>542</v>
      </c>
      <c r="E326" s="174">
        <v>16.784247192510229</v>
      </c>
      <c r="F326" s="234">
        <f>IF(D326="CO2",E326,IF(D326="CH4",E326*'State 2005 Data'!$J$16,IF(D326="N2O",'State 2005 Data'!$J$17,IF(D326="Other",E326))))</f>
        <v>16.784247192510229</v>
      </c>
      <c r="I326" s="171"/>
      <c r="J326" s="61"/>
      <c r="K326" s="61"/>
      <c r="L326" s="61"/>
      <c r="M326" s="174"/>
    </row>
    <row r="327" spans="1:13">
      <c r="A327" s="224" t="s">
        <v>1974</v>
      </c>
      <c r="B327" s="171" t="s">
        <v>1777</v>
      </c>
      <c r="C327" s="224" t="s">
        <v>4</v>
      </c>
      <c r="D327" s="224" t="s">
        <v>550</v>
      </c>
      <c r="E327" s="174">
        <v>8.2130164830722538E-2</v>
      </c>
      <c r="F327" s="234">
        <f>IF(D327="CO2",E327,IF(D327="CH4",E327*'State 2005 Data'!$J$16,IF(D327="N2O",'State 2005 Data'!$J$17,IF(D327="Other",E327))))</f>
        <v>9.1985784610409252E-2</v>
      </c>
      <c r="I327" s="171"/>
      <c r="J327" s="61"/>
      <c r="K327" s="61"/>
      <c r="L327" s="61"/>
      <c r="M327" s="174"/>
    </row>
    <row r="328" spans="1:13">
      <c r="A328" s="224" t="s">
        <v>1974</v>
      </c>
      <c r="B328" s="171" t="s">
        <v>1777</v>
      </c>
      <c r="C328" s="224" t="s">
        <v>4</v>
      </c>
      <c r="D328" s="224" t="s">
        <v>551</v>
      </c>
      <c r="E328" s="174">
        <v>1.0667549093099755</v>
      </c>
      <c r="F328" s="234">
        <f>IF(D328="CO2",E328,IF(D328="CH4",E328*'State 2005 Data'!$J$16,IF(D328="N2O",'State 2005 Data'!$J$17,IF(D328="Other",E328))))</f>
        <v>0.88926174496644295</v>
      </c>
      <c r="I328" s="171"/>
      <c r="J328" s="61"/>
      <c r="K328" s="61"/>
      <c r="L328" s="61"/>
      <c r="M328" s="174"/>
    </row>
    <row r="329" spans="1:13">
      <c r="A329" s="224" t="s">
        <v>1974</v>
      </c>
      <c r="B329" s="171" t="s">
        <v>1777</v>
      </c>
      <c r="C329" s="224" t="s">
        <v>4</v>
      </c>
      <c r="D329" s="235" t="s">
        <v>539</v>
      </c>
      <c r="E329" s="172"/>
      <c r="F329" s="234">
        <f>IF(D329="CO2",E329,IF(D329="CH4",E329*'State 2005 Data'!$J$16,IF(D329="N2O",'State 2005 Data'!$J$17,IF(D329="Other",E329))))</f>
        <v>0</v>
      </c>
      <c r="I329" s="171"/>
      <c r="J329" s="61"/>
      <c r="K329" s="61"/>
      <c r="L329" s="61"/>
      <c r="M329" s="172"/>
    </row>
    <row r="330" spans="1:13">
      <c r="A330" s="224" t="s">
        <v>1974</v>
      </c>
      <c r="B330" s="171" t="s">
        <v>1777</v>
      </c>
      <c r="C330" s="224" t="s">
        <v>9</v>
      </c>
      <c r="D330" s="224" t="s">
        <v>542</v>
      </c>
      <c r="E330" s="176">
        <v>3.5286096234909947</v>
      </c>
      <c r="F330" s="234">
        <f>IF(D330="CO2",E330,IF(D330="CH4",E330*'State 2005 Data'!$J$16,IF(D330="N2O",'State 2005 Data'!$J$17,IF(D330="Other",E330))))</f>
        <v>3.5286096234909947</v>
      </c>
      <c r="I330" s="171"/>
      <c r="J330" s="61"/>
      <c r="K330" s="61"/>
      <c r="L330" s="61"/>
      <c r="M330" s="176"/>
    </row>
    <row r="331" spans="1:13">
      <c r="A331" s="224" t="s">
        <v>1974</v>
      </c>
      <c r="B331" s="171" t="s">
        <v>1777</v>
      </c>
      <c r="C331" s="224" t="s">
        <v>9</v>
      </c>
      <c r="D331" s="224" t="s">
        <v>550</v>
      </c>
      <c r="E331" s="174">
        <v>1.1301796988561517</v>
      </c>
      <c r="F331" s="234">
        <f>IF(D331="CO2",E331,IF(D331="CH4",E331*'State 2005 Data'!$J$16,IF(D331="N2O",'State 2005 Data'!$J$17,IF(D331="Other",E331))))</f>
        <v>1.2658012627188899</v>
      </c>
      <c r="I331" s="171"/>
      <c r="J331" s="61"/>
      <c r="K331" s="61"/>
      <c r="L331" s="61"/>
      <c r="M331" s="174"/>
    </row>
    <row r="332" spans="1:13">
      <c r="A332" s="224" t="s">
        <v>1974</v>
      </c>
      <c r="B332" s="171" t="s">
        <v>1777</v>
      </c>
      <c r="C332" s="224" t="s">
        <v>9</v>
      </c>
      <c r="D332" s="224" t="s">
        <v>551</v>
      </c>
      <c r="E332" s="174">
        <v>6.9108538810215871E-3</v>
      </c>
      <c r="F332" s="234">
        <f>IF(D332="CO2",E332,IF(D332="CH4",E332*'State 2005 Data'!$J$16,IF(D332="N2O",'State 2005 Data'!$J$17,IF(D332="Other",E332))))</f>
        <v>0.88926174496644295</v>
      </c>
      <c r="I332" s="171"/>
      <c r="J332" s="61"/>
      <c r="K332" s="61"/>
      <c r="L332" s="61"/>
      <c r="M332" s="174"/>
    </row>
    <row r="333" spans="1:13">
      <c r="A333" s="224" t="s">
        <v>1974</v>
      </c>
      <c r="B333" s="171" t="s">
        <v>1777</v>
      </c>
      <c r="C333" s="224" t="s">
        <v>9</v>
      </c>
      <c r="D333" s="224" t="s">
        <v>539</v>
      </c>
      <c r="E333" s="174">
        <v>0.90402756149910923</v>
      </c>
      <c r="F333" s="234">
        <f>IF(D333="CO2",E333,IF(D333="CH4",E333*'State 2005 Data'!$J$16,IF(D333="N2O",'State 2005 Data'!$J$17,IF(D333="Other",E333))))</f>
        <v>0.90402756149910923</v>
      </c>
      <c r="I333" s="171"/>
      <c r="J333" s="61"/>
      <c r="K333" s="61"/>
      <c r="L333" s="61"/>
      <c r="M333" s="174"/>
    </row>
    <row r="334" spans="1:13">
      <c r="A334" s="224" t="s">
        <v>2022</v>
      </c>
      <c r="B334" s="171" t="s">
        <v>1775</v>
      </c>
      <c r="C334" s="224" t="s">
        <v>100</v>
      </c>
      <c r="D334" s="224" t="s">
        <v>542</v>
      </c>
      <c r="E334" s="174">
        <v>19.073403286742497</v>
      </c>
      <c r="F334" s="234">
        <f>IF(D334="CO2",E334,IF(D334="CH4",E334*'State 2005 Data'!$J$16,IF(D334="N2O",'State 2005 Data'!$J$17,IF(D334="Other",E334))))</f>
        <v>19.073403286742497</v>
      </c>
      <c r="I334" s="171"/>
      <c r="J334" s="61"/>
      <c r="K334" s="61"/>
      <c r="L334" s="61"/>
      <c r="M334" s="174"/>
    </row>
    <row r="335" spans="1:13">
      <c r="A335" s="224" t="s">
        <v>2022</v>
      </c>
      <c r="B335" s="171" t="s">
        <v>1775</v>
      </c>
      <c r="C335" s="224" t="s">
        <v>100</v>
      </c>
      <c r="D335" s="224" t="s">
        <v>550</v>
      </c>
      <c r="E335" s="174">
        <v>6.8025587499999998E-3</v>
      </c>
      <c r="F335" s="234">
        <f>IF(D335="CO2",E335,IF(D335="CH4",E335*'State 2005 Data'!$J$16,IF(D335="N2O",'State 2005 Data'!$J$17,IF(D335="Other",E335))))</f>
        <v>7.6188658000000001E-3</v>
      </c>
      <c r="I335" s="171"/>
      <c r="J335" s="61"/>
      <c r="K335" s="61"/>
      <c r="L335" s="61"/>
      <c r="M335" s="174"/>
    </row>
    <row r="336" spans="1:13">
      <c r="A336" s="224" t="s">
        <v>2022</v>
      </c>
      <c r="B336" s="171" t="s">
        <v>1775</v>
      </c>
      <c r="C336" s="224" t="s">
        <v>100</v>
      </c>
      <c r="D336" s="224" t="s">
        <v>551</v>
      </c>
      <c r="E336" s="174">
        <v>6.0822753599999994E-2</v>
      </c>
      <c r="F336" s="234">
        <f>IF(D336="CO2",E336,IF(D336="CH4",E336*'State 2005 Data'!$J$16,IF(D336="N2O",'State 2005 Data'!$J$17,IF(D336="Other",E336))))</f>
        <v>0.88926174496644295</v>
      </c>
      <c r="I336" s="171"/>
      <c r="J336" s="61"/>
      <c r="K336" s="61"/>
      <c r="L336" s="61"/>
      <c r="M336" s="174"/>
    </row>
    <row r="337" spans="1:13">
      <c r="A337" s="224" t="s">
        <v>2022</v>
      </c>
      <c r="B337" s="171" t="s">
        <v>1775</v>
      </c>
      <c r="C337" s="224" t="s">
        <v>100</v>
      </c>
      <c r="D337" s="235" t="s">
        <v>539</v>
      </c>
      <c r="E337" s="172"/>
      <c r="F337" s="234">
        <f>IF(D337="CO2",E337,IF(D337="CH4",E337*'State 2005 Data'!$J$16,IF(D337="N2O",'State 2005 Data'!$J$17,IF(D337="Other",E337))))</f>
        <v>0</v>
      </c>
      <c r="I337" s="171"/>
      <c r="J337" s="61"/>
      <c r="K337" s="61"/>
      <c r="L337" s="61"/>
      <c r="M337" s="172"/>
    </row>
    <row r="338" spans="1:13">
      <c r="A338" s="224" t="s">
        <v>2022</v>
      </c>
      <c r="B338" s="171" t="s">
        <v>1775</v>
      </c>
      <c r="C338" s="224" t="s">
        <v>895</v>
      </c>
      <c r="D338" s="224" t="s">
        <v>542</v>
      </c>
      <c r="E338" s="174">
        <v>28.19990849989653</v>
      </c>
      <c r="F338" s="234">
        <f>IF(D338="CO2",E338,IF(D338="CH4",E338*'State 2005 Data'!$J$16,IF(D338="N2O",'State 2005 Data'!$J$17,IF(D338="Other",E338))))</f>
        <v>28.19990849989653</v>
      </c>
      <c r="I338" s="171"/>
      <c r="J338" s="61"/>
      <c r="K338" s="61"/>
      <c r="L338" s="61"/>
      <c r="M338" s="174"/>
    </row>
    <row r="339" spans="1:13">
      <c r="A339" s="224" t="s">
        <v>2022</v>
      </c>
      <c r="B339" s="171" t="s">
        <v>1775</v>
      </c>
      <c r="C339" s="224" t="s">
        <v>895</v>
      </c>
      <c r="D339" s="224" t="s">
        <v>550</v>
      </c>
      <c r="E339" s="174">
        <v>8.2088608249999986E-2</v>
      </c>
      <c r="F339" s="234">
        <f>IF(D339="CO2",E339,IF(D339="CH4",E339*'State 2005 Data'!$J$16,IF(D339="N2O",'State 2005 Data'!$J$17,IF(D339="Other",E339))))</f>
        <v>9.1939241239999997E-2</v>
      </c>
      <c r="I339" s="171"/>
      <c r="J339" s="61"/>
      <c r="K339" s="61"/>
      <c r="L339" s="61"/>
      <c r="M339" s="174"/>
    </row>
    <row r="340" spans="1:13">
      <c r="A340" s="224" t="s">
        <v>2022</v>
      </c>
      <c r="B340" s="171" t="s">
        <v>1775</v>
      </c>
      <c r="C340" s="224" t="s">
        <v>895</v>
      </c>
      <c r="D340" s="224" t="s">
        <v>551</v>
      </c>
      <c r="E340" s="174">
        <v>2.7936069599999998E-2</v>
      </c>
      <c r="F340" s="234">
        <f>IF(D340="CO2",E340,IF(D340="CH4",E340*'State 2005 Data'!$J$16,IF(D340="N2O",'State 2005 Data'!$J$17,IF(D340="Other",E340))))</f>
        <v>0.88926174496644295</v>
      </c>
      <c r="I340" s="171"/>
      <c r="J340" s="61"/>
      <c r="K340" s="61"/>
      <c r="L340" s="61"/>
      <c r="M340" s="174"/>
    </row>
    <row r="341" spans="1:13">
      <c r="A341" s="224" t="s">
        <v>2022</v>
      </c>
      <c r="B341" s="171" t="s">
        <v>1775</v>
      </c>
      <c r="C341" s="224" t="s">
        <v>895</v>
      </c>
      <c r="D341" s="235" t="s">
        <v>539</v>
      </c>
      <c r="E341" s="172"/>
      <c r="F341" s="234">
        <f>IF(D341="CO2",E341,IF(D341="CH4",E341*'State 2005 Data'!$J$16,IF(D341="N2O",'State 2005 Data'!$J$17,IF(D341="Other",E341))))</f>
        <v>0</v>
      </c>
      <c r="I341" s="171"/>
      <c r="J341" s="61"/>
      <c r="K341" s="61"/>
      <c r="L341" s="61"/>
      <c r="M341" s="172"/>
    </row>
    <row r="342" spans="1:13">
      <c r="A342" s="224" t="s">
        <v>2022</v>
      </c>
      <c r="B342" s="171" t="s">
        <v>1775</v>
      </c>
      <c r="C342" s="224" t="s">
        <v>4</v>
      </c>
      <c r="D342" s="224" t="s">
        <v>542</v>
      </c>
      <c r="E342" s="174">
        <v>69.307166089333677</v>
      </c>
      <c r="F342" s="234">
        <f>IF(D342="CO2",E342,IF(D342="CH4",E342*'State 2005 Data'!$J$16,IF(D342="N2O",'State 2005 Data'!$J$17,IF(D342="Other",E342))))</f>
        <v>69.307166089333677</v>
      </c>
      <c r="H342" s="171"/>
      <c r="I342" s="171"/>
      <c r="J342" s="61"/>
      <c r="K342" s="61"/>
      <c r="L342" s="61"/>
      <c r="M342" s="174"/>
    </row>
    <row r="343" spans="1:13">
      <c r="A343" s="224" t="s">
        <v>2022</v>
      </c>
      <c r="B343" s="171" t="s">
        <v>1775</v>
      </c>
      <c r="C343" s="224" t="s">
        <v>4</v>
      </c>
      <c r="D343" s="224" t="s">
        <v>550</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2022</v>
      </c>
      <c r="B344" s="171" t="s">
        <v>1775</v>
      </c>
      <c r="C344" s="224" t="s">
        <v>4</v>
      </c>
      <c r="D344" s="224" t="s">
        <v>551</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2022</v>
      </c>
      <c r="B345" s="171" t="s">
        <v>1775</v>
      </c>
      <c r="C345" s="224" t="s">
        <v>4</v>
      </c>
      <c r="D345" s="235" t="s">
        <v>539</v>
      </c>
      <c r="E345" s="172"/>
      <c r="F345" s="234">
        <f>IF(D345="CO2",E345,IF(D345="CH4",E345*'State 2005 Data'!$J$16,IF(D345="N2O",'State 2005 Data'!$J$17,IF(D345="Other",E345))))</f>
        <v>0</v>
      </c>
      <c r="H345" s="171"/>
      <c r="I345" s="171"/>
      <c r="J345" s="61"/>
      <c r="K345" s="61"/>
      <c r="L345" s="61"/>
      <c r="M345" s="172"/>
    </row>
    <row r="346" spans="1:13">
      <c r="A346" s="224" t="s">
        <v>2022</v>
      </c>
      <c r="B346" s="171" t="s">
        <v>1775</v>
      </c>
      <c r="C346" s="224" t="s">
        <v>9</v>
      </c>
      <c r="D346" s="224" t="s">
        <v>542</v>
      </c>
      <c r="E346" s="176">
        <v>15.15651317275506</v>
      </c>
      <c r="F346" s="234">
        <f>IF(D346="CO2",E346,IF(D346="CH4",E346*'State 2005 Data'!$J$16,IF(D346="N2O",'State 2005 Data'!$J$17,IF(D346="Other",E346))))</f>
        <v>15.15651317275506</v>
      </c>
      <c r="H346" s="171"/>
      <c r="I346" s="171"/>
      <c r="J346" s="61"/>
      <c r="K346" s="61"/>
      <c r="L346" s="61"/>
      <c r="M346" s="176"/>
    </row>
    <row r="347" spans="1:13">
      <c r="A347" s="224" t="s">
        <v>2022</v>
      </c>
      <c r="B347" s="171" t="s">
        <v>1775</v>
      </c>
      <c r="C347" s="224" t="s">
        <v>9</v>
      </c>
      <c r="D347" s="224" t="s">
        <v>550</v>
      </c>
      <c r="E347" s="174">
        <v>2.7113333638268453</v>
      </c>
      <c r="F347" s="234">
        <f>IF(D347="CO2",E347,IF(D347="CH4",E347*'State 2005 Data'!$J$16,IF(D347="N2O",'State 2005 Data'!$J$17,IF(D347="Other",E347))))</f>
        <v>3.036693367486067</v>
      </c>
      <c r="H347" s="171"/>
      <c r="I347" s="171"/>
      <c r="J347" s="61"/>
      <c r="K347" s="61"/>
      <c r="L347" s="61"/>
      <c r="M347" s="174"/>
    </row>
    <row r="348" spans="1:13">
      <c r="A348" s="224" t="s">
        <v>2022</v>
      </c>
      <c r="B348" s="171" t="s">
        <v>1775</v>
      </c>
      <c r="C348" s="224" t="s">
        <v>9</v>
      </c>
      <c r="D348" s="224" t="s">
        <v>551</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2022</v>
      </c>
      <c r="B349" s="171" t="s">
        <v>1775</v>
      </c>
      <c r="C349" s="224" t="s">
        <v>9</v>
      </c>
      <c r="D349" s="224" t="s">
        <v>539</v>
      </c>
      <c r="E349" s="174">
        <v>3.2070629886555779</v>
      </c>
      <c r="F349" s="234">
        <f>IF(D349="CO2",E349,IF(D349="CH4",E349*'State 2005 Data'!$J$16,IF(D349="N2O",'State 2005 Data'!$J$17,IF(D349="Other",E349))))</f>
        <v>3.2070629886555779</v>
      </c>
      <c r="H349" s="171"/>
      <c r="I349" s="171"/>
      <c r="J349" s="61"/>
      <c r="K349" s="61"/>
      <c r="L349" s="61"/>
      <c r="M349" s="174"/>
    </row>
    <row r="350" spans="1:13">
      <c r="A350" s="224" t="s">
        <v>2023</v>
      </c>
      <c r="B350" s="171" t="s">
        <v>1776</v>
      </c>
      <c r="C350" s="224" t="s">
        <v>100</v>
      </c>
      <c r="D350" s="224" t="s">
        <v>542</v>
      </c>
      <c r="E350" s="174">
        <v>31.761746660017359</v>
      </c>
      <c r="F350" s="234">
        <f>IF(D350="CO2",E350,IF(D350="CH4",E350*'State 2005 Data'!$J$16,IF(D350="N2O",'State 2005 Data'!$J$17,IF(D350="Other",E350))))</f>
        <v>31.761746660017359</v>
      </c>
      <c r="H350" s="171"/>
      <c r="I350" s="171"/>
      <c r="J350" s="61"/>
      <c r="K350" s="61"/>
      <c r="L350" s="61"/>
      <c r="M350" s="174"/>
    </row>
    <row r="351" spans="1:13">
      <c r="A351" s="224" t="s">
        <v>2023</v>
      </c>
      <c r="B351" s="171" t="s">
        <v>1776</v>
      </c>
      <c r="C351" s="224" t="s">
        <v>100</v>
      </c>
      <c r="D351" s="224" t="s">
        <v>550</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2023</v>
      </c>
      <c r="B352" s="171" t="s">
        <v>1776</v>
      </c>
      <c r="C352" s="224" t="s">
        <v>100</v>
      </c>
      <c r="D352" s="224" t="s">
        <v>551</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2023</v>
      </c>
      <c r="B353" s="171" t="s">
        <v>1776</v>
      </c>
      <c r="C353" s="224" t="s">
        <v>100</v>
      </c>
      <c r="D353" s="235" t="s">
        <v>539</v>
      </c>
      <c r="E353" s="172"/>
      <c r="F353" s="234">
        <f>IF(D353="CO2",E353,IF(D353="CH4",E353*'State 2005 Data'!$J$16,IF(D353="N2O",'State 2005 Data'!$J$17,IF(D353="Other",E353))))</f>
        <v>0</v>
      </c>
      <c r="H353" s="171"/>
      <c r="I353" s="171"/>
      <c r="J353" s="61"/>
      <c r="K353" s="61"/>
      <c r="L353" s="61"/>
      <c r="M353" s="172"/>
    </row>
    <row r="354" spans="1:13">
      <c r="A354" s="224" t="s">
        <v>2023</v>
      </c>
      <c r="B354" s="171" t="s">
        <v>1776</v>
      </c>
      <c r="C354" s="224" t="s">
        <v>895</v>
      </c>
      <c r="D354" s="224" t="s">
        <v>542</v>
      </c>
      <c r="E354" s="174">
        <v>3.969007653422536</v>
      </c>
      <c r="F354" s="234">
        <f>IF(D354="CO2",E354,IF(D354="CH4",E354*'State 2005 Data'!$J$16,IF(D354="N2O",'State 2005 Data'!$J$17,IF(D354="Other",E354))))</f>
        <v>3.969007653422536</v>
      </c>
      <c r="H354" s="171"/>
      <c r="I354" s="171"/>
      <c r="J354" s="61"/>
      <c r="K354" s="61"/>
      <c r="L354" s="61"/>
      <c r="M354" s="174"/>
    </row>
    <row r="355" spans="1:13">
      <c r="A355" s="224" t="s">
        <v>2023</v>
      </c>
      <c r="B355" s="171" t="s">
        <v>1776</v>
      </c>
      <c r="C355" s="224" t="s">
        <v>895</v>
      </c>
      <c r="D355" s="224" t="s">
        <v>550</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2023</v>
      </c>
      <c r="B356" s="171" t="s">
        <v>1776</v>
      </c>
      <c r="C356" s="224" t="s">
        <v>895</v>
      </c>
      <c r="D356" s="224" t="s">
        <v>551</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2023</v>
      </c>
      <c r="B357" s="171" t="s">
        <v>1776</v>
      </c>
      <c r="C357" s="224" t="s">
        <v>895</v>
      </c>
      <c r="D357" s="235" t="s">
        <v>539</v>
      </c>
      <c r="E357" s="172"/>
      <c r="F357" s="234">
        <f>IF(D357="CO2",E357,IF(D357="CH4",E357*'State 2005 Data'!$J$16,IF(D357="N2O",'State 2005 Data'!$J$17,IF(D357="Other",E357))))</f>
        <v>0</v>
      </c>
      <c r="H357" s="171"/>
      <c r="I357" s="171"/>
      <c r="J357" s="61"/>
      <c r="K357" s="61"/>
      <c r="L357" s="61"/>
      <c r="M357" s="172"/>
    </row>
    <row r="358" spans="1:13">
      <c r="A358" s="224" t="s">
        <v>2023</v>
      </c>
      <c r="B358" s="171" t="s">
        <v>1776</v>
      </c>
      <c r="C358" s="224" t="s">
        <v>4</v>
      </c>
      <c r="D358" s="224" t="s">
        <v>542</v>
      </c>
      <c r="E358" s="174">
        <v>15.326639430366592</v>
      </c>
      <c r="F358" s="234">
        <f>IF(D358="CO2",E358,IF(D358="CH4",E358*'State 2005 Data'!$J$16,IF(D358="N2O",'State 2005 Data'!$J$17,IF(D358="Other",E358))))</f>
        <v>15.326639430366592</v>
      </c>
      <c r="H358" s="171"/>
      <c r="I358" s="171"/>
      <c r="J358" s="61"/>
      <c r="K358" s="61"/>
      <c r="L358" s="61"/>
      <c r="M358" s="174"/>
    </row>
    <row r="359" spans="1:13">
      <c r="A359" s="224" t="s">
        <v>2023</v>
      </c>
      <c r="B359" s="171" t="s">
        <v>1776</v>
      </c>
      <c r="C359" s="224" t="s">
        <v>4</v>
      </c>
      <c r="D359" s="224" t="s">
        <v>550</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2023</v>
      </c>
      <c r="B360" s="171" t="s">
        <v>1776</v>
      </c>
      <c r="C360" s="224" t="s">
        <v>4</v>
      </c>
      <c r="D360" s="224" t="s">
        <v>551</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2023</v>
      </c>
      <c r="B361" s="171" t="s">
        <v>1776</v>
      </c>
      <c r="C361" s="224" t="s">
        <v>4</v>
      </c>
      <c r="D361" s="235" t="s">
        <v>539</v>
      </c>
      <c r="E361" s="172"/>
      <c r="F361" s="234">
        <f>IF(D361="CO2",E361,IF(D361="CH4",E361*'State 2005 Data'!$J$16,IF(D361="N2O",'State 2005 Data'!$J$17,IF(D361="Other",E361))))</f>
        <v>0</v>
      </c>
      <c r="H361" s="171"/>
      <c r="I361" s="171"/>
      <c r="J361" s="61"/>
      <c r="K361" s="61"/>
      <c r="L361" s="61"/>
      <c r="M361" s="172"/>
    </row>
    <row r="362" spans="1:13">
      <c r="A362" s="224" t="s">
        <v>2023</v>
      </c>
      <c r="B362" s="171" t="s">
        <v>1776</v>
      </c>
      <c r="C362" s="224" t="s">
        <v>9</v>
      </c>
      <c r="D362" s="224" t="s">
        <v>542</v>
      </c>
      <c r="E362" s="176">
        <v>8.8772343023822344</v>
      </c>
      <c r="F362" s="234">
        <f>IF(D362="CO2",E362,IF(D362="CH4",E362*'State 2005 Data'!$J$16,IF(D362="N2O",'State 2005 Data'!$J$17,IF(D362="Other",E362))))</f>
        <v>8.8772343023822344</v>
      </c>
      <c r="H362" s="171"/>
      <c r="I362" s="171"/>
      <c r="J362" s="61"/>
      <c r="K362" s="61"/>
      <c r="L362" s="61"/>
      <c r="M362" s="176"/>
    </row>
    <row r="363" spans="1:13">
      <c r="A363" s="224" t="s">
        <v>2023</v>
      </c>
      <c r="B363" s="171" t="s">
        <v>1776</v>
      </c>
      <c r="C363" s="224" t="s">
        <v>9</v>
      </c>
      <c r="D363" s="224" t="s">
        <v>550</v>
      </c>
      <c r="E363" s="174">
        <v>7.7228623531720197</v>
      </c>
      <c r="F363" s="234">
        <f>IF(D363="CO2",E363,IF(D363="CH4",E363*'State 2005 Data'!$J$16,IF(D363="N2O",'State 2005 Data'!$J$17,IF(D363="Other",E363))))</f>
        <v>8.6496058355526628</v>
      </c>
      <c r="H363" s="171"/>
      <c r="I363" s="171"/>
      <c r="J363" s="61"/>
      <c r="K363" s="61"/>
      <c r="L363" s="61"/>
      <c r="M363" s="174"/>
    </row>
    <row r="364" spans="1:13">
      <c r="A364" s="224" t="s">
        <v>2023</v>
      </c>
      <c r="B364" s="171" t="s">
        <v>1776</v>
      </c>
      <c r="C364" s="224" t="s">
        <v>9</v>
      </c>
      <c r="D364" s="224" t="s">
        <v>551</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2023</v>
      </c>
      <c r="B365" s="171" t="s">
        <v>1776</v>
      </c>
      <c r="C365" s="224" t="s">
        <v>9</v>
      </c>
      <c r="D365" s="224" t="s">
        <v>539</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2026</v>
      </c>
      <c r="B366" s="171" t="s">
        <v>1774</v>
      </c>
      <c r="C366" s="224" t="s">
        <v>100</v>
      </c>
      <c r="D366" s="224" t="s">
        <v>542</v>
      </c>
      <c r="E366" s="172">
        <v>72.897286892707726</v>
      </c>
      <c r="F366" s="234">
        <f>IF(D366="CO2",E366,IF(D366="CH4",E366*'State 2005 Data'!$J$16,IF(D366="N2O",'State 2005 Data'!$J$17,IF(D366="Other",E366))))</f>
        <v>72.897286892707726</v>
      </c>
      <c r="H366" s="171"/>
      <c r="I366" s="171"/>
      <c r="J366" s="61"/>
      <c r="K366" s="61"/>
      <c r="L366" s="61"/>
      <c r="M366" s="172"/>
    </row>
    <row r="367" spans="1:13">
      <c r="A367" s="224" t="s">
        <v>2026</v>
      </c>
      <c r="B367" s="171" t="s">
        <v>1774</v>
      </c>
      <c r="C367" s="224" t="s">
        <v>100</v>
      </c>
      <c r="D367" s="224" t="s">
        <v>550</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2026</v>
      </c>
      <c r="B368" s="171" t="s">
        <v>1774</v>
      </c>
      <c r="C368" s="224" t="s">
        <v>100</v>
      </c>
      <c r="D368" s="224" t="s">
        <v>551</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2026</v>
      </c>
      <c r="B369" s="171" t="s">
        <v>1774</v>
      </c>
      <c r="C369" s="224" t="s">
        <v>100</v>
      </c>
      <c r="D369" s="235" t="s">
        <v>539</v>
      </c>
      <c r="E369" s="172"/>
      <c r="F369" s="234">
        <f>IF(D369="CO2",E369,IF(D369="CH4",E369*'State 2005 Data'!$J$16,IF(D369="N2O",'State 2005 Data'!$J$17,IF(D369="Other",E369))))</f>
        <v>0</v>
      </c>
      <c r="H369" s="171"/>
      <c r="I369" s="171"/>
      <c r="J369" s="61"/>
      <c r="K369" s="61"/>
      <c r="L369" s="61"/>
      <c r="M369" s="172"/>
    </row>
    <row r="370" spans="1:13">
      <c r="A370" s="224" t="s">
        <v>2026</v>
      </c>
      <c r="B370" s="171" t="s">
        <v>1774</v>
      </c>
      <c r="C370" s="224" t="s">
        <v>895</v>
      </c>
      <c r="D370" s="224" t="s">
        <v>542</v>
      </c>
      <c r="E370" s="172">
        <v>11.60344041878637</v>
      </c>
      <c r="F370" s="234">
        <f>IF(D370="CO2",E370,IF(D370="CH4",E370*'State 2005 Data'!$J$16,IF(D370="N2O",'State 2005 Data'!$J$17,IF(D370="Other",E370))))</f>
        <v>11.60344041878637</v>
      </c>
      <c r="H370" s="171"/>
      <c r="I370" s="171"/>
      <c r="J370" s="61"/>
      <c r="K370" s="61"/>
      <c r="L370" s="61"/>
      <c r="M370" s="172"/>
    </row>
    <row r="371" spans="1:13">
      <c r="A371" s="224" t="s">
        <v>2026</v>
      </c>
      <c r="B371" s="171" t="s">
        <v>1774</v>
      </c>
      <c r="C371" s="224" t="s">
        <v>895</v>
      </c>
      <c r="D371" s="224" t="s">
        <v>550</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2026</v>
      </c>
      <c r="B372" s="171" t="s">
        <v>1774</v>
      </c>
      <c r="C372" s="224" t="s">
        <v>895</v>
      </c>
      <c r="D372" s="224" t="s">
        <v>551</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2026</v>
      </c>
      <c r="B373" s="171" t="s">
        <v>1774</v>
      </c>
      <c r="C373" s="224" t="s">
        <v>895</v>
      </c>
      <c r="D373" s="235" t="s">
        <v>539</v>
      </c>
      <c r="E373" s="172"/>
      <c r="F373" s="234">
        <f>IF(D373="CO2",E373,IF(D373="CH4",E373*'State 2005 Data'!$J$16,IF(D373="N2O",'State 2005 Data'!$J$17,IF(D373="Other",E373))))</f>
        <v>0</v>
      </c>
      <c r="H373" s="171"/>
      <c r="I373" s="171"/>
      <c r="J373" s="61"/>
      <c r="K373" s="61"/>
      <c r="L373" s="61"/>
      <c r="M373" s="172"/>
    </row>
    <row r="374" spans="1:13">
      <c r="A374" s="224" t="s">
        <v>2026</v>
      </c>
      <c r="B374" s="171" t="s">
        <v>1774</v>
      </c>
      <c r="C374" s="224" t="s">
        <v>4</v>
      </c>
      <c r="D374" s="224" t="s">
        <v>542</v>
      </c>
      <c r="E374" s="172">
        <v>53.421232397023452</v>
      </c>
      <c r="F374" s="234">
        <f>IF(D374="CO2",E374,IF(D374="CH4",E374*'State 2005 Data'!$J$16,IF(D374="N2O",'State 2005 Data'!$J$17,IF(D374="Other",E374))))</f>
        <v>53.421232397023452</v>
      </c>
      <c r="H374" s="171"/>
      <c r="I374" s="171"/>
      <c r="J374" s="61"/>
      <c r="K374" s="61"/>
      <c r="L374" s="61"/>
      <c r="M374" s="172"/>
    </row>
    <row r="375" spans="1:13">
      <c r="A375" s="224" t="s">
        <v>2026</v>
      </c>
      <c r="B375" s="171" t="s">
        <v>1774</v>
      </c>
      <c r="C375" s="224" t="s">
        <v>4</v>
      </c>
      <c r="D375" s="224" t="s">
        <v>550</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2026</v>
      </c>
      <c r="B376" s="171" t="s">
        <v>1774</v>
      </c>
      <c r="C376" s="224" t="s">
        <v>4</v>
      </c>
      <c r="D376" s="224" t="s">
        <v>551</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2026</v>
      </c>
      <c r="B377" s="171" t="s">
        <v>1774</v>
      </c>
      <c r="C377" s="224" t="s">
        <v>4</v>
      </c>
      <c r="D377" s="235" t="s">
        <v>539</v>
      </c>
      <c r="E377" s="172"/>
      <c r="F377" s="234">
        <f>IF(D377="CO2",E377,IF(D377="CH4",E377*'State 2005 Data'!$J$16,IF(D377="N2O",'State 2005 Data'!$J$17,IF(D377="Other",E377))))</f>
        <v>0</v>
      </c>
      <c r="H377" s="171"/>
      <c r="I377" s="171"/>
      <c r="J377" s="61"/>
      <c r="K377" s="61"/>
      <c r="L377" s="61"/>
      <c r="M377" s="172"/>
    </row>
    <row r="378" spans="1:13">
      <c r="A378" s="224" t="s">
        <v>2026</v>
      </c>
      <c r="B378" s="171" t="s">
        <v>1774</v>
      </c>
      <c r="C378" s="224" t="s">
        <v>9</v>
      </c>
      <c r="D378" s="224" t="s">
        <v>542</v>
      </c>
      <c r="E378" s="173">
        <v>15.25533332270239</v>
      </c>
      <c r="F378" s="234">
        <f>IF(D378="CO2",E378,IF(D378="CH4",E378*'State 2005 Data'!$J$16,IF(D378="N2O",'State 2005 Data'!$J$17,IF(D378="Other",E378))))</f>
        <v>15.25533332270239</v>
      </c>
      <c r="H378" s="171"/>
      <c r="I378" s="171"/>
      <c r="J378" s="61"/>
      <c r="K378" s="61"/>
      <c r="L378" s="61"/>
      <c r="M378" s="173"/>
    </row>
    <row r="379" spans="1:13">
      <c r="A379" s="224" t="s">
        <v>2026</v>
      </c>
      <c r="B379" s="171" t="s">
        <v>1774</v>
      </c>
      <c r="C379" s="224" t="s">
        <v>9</v>
      </c>
      <c r="D379" s="224" t="s">
        <v>550</v>
      </c>
      <c r="E379" s="172">
        <v>2.0012774032605485</v>
      </c>
      <c r="F379" s="234">
        <f>IF(D379="CO2",E379,IF(D379="CH4",E379*'State 2005 Data'!$J$16,IF(D379="N2O",'State 2005 Data'!$J$17,IF(D379="Other",E379))))</f>
        <v>2.2414306916518143</v>
      </c>
      <c r="H379" s="171"/>
      <c r="I379" s="171"/>
      <c r="J379" s="61"/>
      <c r="K379" s="61"/>
      <c r="L379" s="61"/>
      <c r="M379" s="172"/>
    </row>
    <row r="380" spans="1:13">
      <c r="A380" s="224" t="s">
        <v>2026</v>
      </c>
      <c r="B380" s="171" t="s">
        <v>1774</v>
      </c>
      <c r="C380" s="224" t="s">
        <v>9</v>
      </c>
      <c r="D380" s="224" t="s">
        <v>551</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2026</v>
      </c>
      <c r="B381" s="171" t="s">
        <v>1774</v>
      </c>
      <c r="C381" s="224" t="s">
        <v>9</v>
      </c>
      <c r="D381" s="224" t="s">
        <v>539</v>
      </c>
      <c r="E381" s="172">
        <v>3.5053523724717981</v>
      </c>
      <c r="F381" s="234">
        <f>IF(D381="CO2",E381,IF(D381="CH4",E381*'State 2005 Data'!$J$16,IF(D381="N2O",'State 2005 Data'!$J$17,IF(D381="Other",E381))))</f>
        <v>3.5053523724717981</v>
      </c>
      <c r="H381" s="171"/>
      <c r="I381" s="171"/>
      <c r="J381" s="61"/>
      <c r="K381" s="61"/>
      <c r="L381" s="61"/>
      <c r="M381" s="172"/>
    </row>
    <row r="382" spans="1:13">
      <c r="A382" s="224" t="s">
        <v>2029</v>
      </c>
      <c r="B382" s="171" t="s">
        <v>1778</v>
      </c>
      <c r="C382" s="224" t="s">
        <v>100</v>
      </c>
      <c r="D382" s="224" t="s">
        <v>542</v>
      </c>
      <c r="E382" s="172">
        <v>129.25485853389347</v>
      </c>
      <c r="F382" s="234">
        <f>IF(D382="CO2",E382,IF(D382="CH4",E382*'State 2005 Data'!$J$16,IF(D382="N2O",'State 2005 Data'!$J$17,IF(D382="Other",E382))))</f>
        <v>129.25485853389347</v>
      </c>
      <c r="H382" s="171"/>
      <c r="I382" s="171"/>
      <c r="J382" s="61"/>
      <c r="K382" s="61"/>
      <c r="L382" s="61"/>
      <c r="M382" s="172"/>
    </row>
    <row r="383" spans="1:13">
      <c r="A383" s="224" t="s">
        <v>2029</v>
      </c>
      <c r="B383" s="171" t="s">
        <v>1778</v>
      </c>
      <c r="C383" s="224" t="s">
        <v>100</v>
      </c>
      <c r="D383" s="224" t="s">
        <v>550</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2029</v>
      </c>
      <c r="B384" s="171" t="s">
        <v>1778</v>
      </c>
      <c r="C384" s="224" t="s">
        <v>100</v>
      </c>
      <c r="D384" s="224" t="s">
        <v>551</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2029</v>
      </c>
      <c r="B385" s="171" t="s">
        <v>1778</v>
      </c>
      <c r="C385" s="224" t="s">
        <v>100</v>
      </c>
      <c r="D385" s="235" t="s">
        <v>539</v>
      </c>
      <c r="E385" s="172"/>
      <c r="F385" s="234">
        <f>IF(D385="CO2",E385,IF(D385="CH4",E385*'State 2005 Data'!$J$16,IF(D385="N2O",'State 2005 Data'!$J$17,IF(D385="Other",E385))))</f>
        <v>0</v>
      </c>
      <c r="H385" s="171"/>
      <c r="I385" s="171"/>
      <c r="J385" s="61"/>
      <c r="K385" s="61"/>
      <c r="L385" s="61"/>
      <c r="M385" s="172"/>
    </row>
    <row r="386" spans="1:13">
      <c r="A386" s="224" t="s">
        <v>2029</v>
      </c>
      <c r="B386" s="171" t="s">
        <v>1778</v>
      </c>
      <c r="C386" s="224" t="s">
        <v>895</v>
      </c>
      <c r="D386" s="224" t="s">
        <v>542</v>
      </c>
      <c r="E386" s="172">
        <v>31.447512837947954</v>
      </c>
      <c r="F386" s="234">
        <f>IF(D386="CO2",E386,IF(D386="CH4",E386*'State 2005 Data'!$J$16,IF(D386="N2O",'State 2005 Data'!$J$17,IF(D386="Other",E386))))</f>
        <v>31.447512837947954</v>
      </c>
      <c r="H386" s="171"/>
      <c r="I386" s="171"/>
      <c r="J386" s="61"/>
      <c r="K386" s="61"/>
      <c r="L386" s="61"/>
      <c r="M386" s="172"/>
    </row>
    <row r="387" spans="1:13">
      <c r="A387" s="224" t="s">
        <v>2029</v>
      </c>
      <c r="B387" s="171" t="s">
        <v>1778</v>
      </c>
      <c r="C387" s="224" t="s">
        <v>895</v>
      </c>
      <c r="D387" s="224" t="s">
        <v>550</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2029</v>
      </c>
      <c r="B388" s="171" t="s">
        <v>1778</v>
      </c>
      <c r="C388" s="224" t="s">
        <v>895</v>
      </c>
      <c r="D388" s="224" t="s">
        <v>551</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2029</v>
      </c>
      <c r="B389" s="171" t="s">
        <v>1778</v>
      </c>
      <c r="C389" s="224" t="s">
        <v>895</v>
      </c>
      <c r="D389" s="235" t="s">
        <v>539</v>
      </c>
      <c r="E389" s="172"/>
      <c r="F389" s="234">
        <f>IF(D389="CO2",E389,IF(D389="CH4",E389*'State 2005 Data'!$J$16,IF(D389="N2O",'State 2005 Data'!$J$17,IF(D389="Other",E389))))</f>
        <v>0</v>
      </c>
      <c r="H389" s="171"/>
      <c r="I389" s="171"/>
      <c r="J389" s="61"/>
      <c r="K389" s="61"/>
      <c r="L389" s="61"/>
      <c r="M389" s="172"/>
    </row>
    <row r="390" spans="1:13">
      <c r="A390" s="224" t="s">
        <v>2029</v>
      </c>
      <c r="B390" s="171" t="s">
        <v>1778</v>
      </c>
      <c r="C390" s="224" t="s">
        <v>4</v>
      </c>
      <c r="D390" s="224" t="s">
        <v>542</v>
      </c>
      <c r="E390" s="172">
        <v>71.077371138019117</v>
      </c>
      <c r="F390" s="234">
        <f>IF(D390="CO2",E390,IF(D390="CH4",E390*'State 2005 Data'!$J$16,IF(D390="N2O",'State 2005 Data'!$J$17,IF(D390="Other",E390))))</f>
        <v>71.077371138019117</v>
      </c>
      <c r="H390" s="171"/>
      <c r="I390" s="171"/>
      <c r="J390" s="61"/>
      <c r="K390" s="61"/>
      <c r="L390" s="61"/>
      <c r="M390" s="172"/>
    </row>
    <row r="391" spans="1:13">
      <c r="A391" s="224" t="s">
        <v>2029</v>
      </c>
      <c r="B391" s="171" t="s">
        <v>1778</v>
      </c>
      <c r="C391" s="224" t="s">
        <v>4</v>
      </c>
      <c r="D391" s="224" t="s">
        <v>550</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2029</v>
      </c>
      <c r="B392" s="171" t="s">
        <v>1778</v>
      </c>
      <c r="C392" s="224" t="s">
        <v>4</v>
      </c>
      <c r="D392" s="224" t="s">
        <v>551</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2029</v>
      </c>
      <c r="B393" s="171" t="s">
        <v>1778</v>
      </c>
      <c r="C393" s="224" t="s">
        <v>4</v>
      </c>
      <c r="D393" s="235" t="s">
        <v>539</v>
      </c>
      <c r="E393" s="172"/>
      <c r="F393" s="234">
        <f>IF(D393="CO2",E393,IF(D393="CH4",E393*'State 2005 Data'!$J$16,IF(D393="N2O",'State 2005 Data'!$J$17,IF(D393="Other",E393))))</f>
        <v>0</v>
      </c>
      <c r="H393" s="171"/>
      <c r="I393" s="171"/>
      <c r="J393" s="61"/>
      <c r="K393" s="61"/>
      <c r="L393" s="61"/>
      <c r="M393" s="172"/>
    </row>
    <row r="394" spans="1:13">
      <c r="A394" s="224" t="s">
        <v>2029</v>
      </c>
      <c r="B394" s="171" t="s">
        <v>1778</v>
      </c>
      <c r="C394" s="224" t="s">
        <v>9</v>
      </c>
      <c r="D394" s="224" t="s">
        <v>542</v>
      </c>
      <c r="E394" s="173">
        <v>50.382944286617096</v>
      </c>
      <c r="F394" s="234">
        <f>IF(D394="CO2",E394,IF(D394="CH4",E394*'State 2005 Data'!$J$16,IF(D394="N2O",'State 2005 Data'!$J$17,IF(D394="Other",E394))))</f>
        <v>50.382944286617096</v>
      </c>
      <c r="H394" s="171"/>
      <c r="I394" s="171"/>
      <c r="J394" s="61"/>
      <c r="K394" s="61"/>
      <c r="L394" s="61"/>
      <c r="M394" s="173"/>
    </row>
    <row r="395" spans="1:13">
      <c r="A395" s="224" t="s">
        <v>2029</v>
      </c>
      <c r="B395" s="171" t="s">
        <v>1778</v>
      </c>
      <c r="C395" s="224" t="s">
        <v>9</v>
      </c>
      <c r="D395" s="224" t="s">
        <v>550</v>
      </c>
      <c r="E395" s="172">
        <v>9.9920505138324156</v>
      </c>
      <c r="F395" s="234">
        <f>IF(D395="CO2",E395,IF(D395="CH4",E395*'State 2005 Data'!$J$16,IF(D395="N2O",'State 2005 Data'!$J$17,IF(D395="Other",E395))))</f>
        <v>11.191096575492306</v>
      </c>
      <c r="H395" s="171"/>
      <c r="I395" s="171"/>
      <c r="J395" s="61"/>
      <c r="K395" s="61"/>
      <c r="L395" s="61"/>
      <c r="M395" s="172"/>
    </row>
    <row r="396" spans="1:13">
      <c r="A396" s="224" t="s">
        <v>2029</v>
      </c>
      <c r="B396" s="171" t="s">
        <v>1778</v>
      </c>
      <c r="C396" s="224" t="s">
        <v>9</v>
      </c>
      <c r="D396" s="224" t="s">
        <v>551</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2029</v>
      </c>
      <c r="B397" s="171" t="s">
        <v>1778</v>
      </c>
      <c r="C397" s="224" t="s">
        <v>9</v>
      </c>
      <c r="D397" s="224" t="s">
        <v>539</v>
      </c>
      <c r="E397" s="172">
        <v>4.6265515030714139</v>
      </c>
      <c r="F397" s="234">
        <f>IF(D397="CO2",E397,IF(D397="CH4",E397*'State 2005 Data'!$J$16,IF(D397="N2O",'State 2005 Data'!$J$17,IF(D397="Other",E397))))</f>
        <v>4.6265515030714139</v>
      </c>
      <c r="H397" s="171"/>
      <c r="I397" s="171"/>
      <c r="J397" s="61"/>
      <c r="K397" s="61"/>
      <c r="L397" s="61"/>
      <c r="M397" s="172"/>
    </row>
    <row r="398" spans="1:13">
      <c r="A398" s="224" t="s">
        <v>2032</v>
      </c>
      <c r="B398" s="171" t="s">
        <v>1779</v>
      </c>
      <c r="C398" s="224" t="s">
        <v>100</v>
      </c>
      <c r="D398" s="224" t="s">
        <v>542</v>
      </c>
      <c r="E398" s="172">
        <v>8.0496207506359134</v>
      </c>
      <c r="F398" s="234">
        <f>IF(D398="CO2",E398,IF(D398="CH4",E398*'State 2005 Data'!$J$16,IF(D398="N2O",'State 2005 Data'!$J$17,IF(D398="Other",E398))))</f>
        <v>8.0496207506359134</v>
      </c>
      <c r="H398" s="171"/>
      <c r="I398" s="171"/>
      <c r="J398" s="61"/>
      <c r="K398" s="61"/>
      <c r="L398" s="61"/>
      <c r="M398" s="172"/>
    </row>
    <row r="399" spans="1:13">
      <c r="A399" s="224" t="s">
        <v>2032</v>
      </c>
      <c r="B399" s="171" t="s">
        <v>1779</v>
      </c>
      <c r="C399" s="224" t="s">
        <v>100</v>
      </c>
      <c r="D399" s="224" t="s">
        <v>550</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2032</v>
      </c>
      <c r="B400" s="171" t="s">
        <v>1779</v>
      </c>
      <c r="C400" s="224" t="s">
        <v>100</v>
      </c>
      <c r="D400" s="224" t="s">
        <v>551</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2032</v>
      </c>
      <c r="B401" s="171" t="s">
        <v>1779</v>
      </c>
      <c r="C401" s="224" t="s">
        <v>100</v>
      </c>
      <c r="D401" s="235" t="s">
        <v>539</v>
      </c>
      <c r="E401" s="172"/>
      <c r="F401" s="234">
        <f>IF(D401="CO2",E401,IF(D401="CH4",E401*'State 2005 Data'!$J$16,IF(D401="N2O",'State 2005 Data'!$J$17,IF(D401="Other",E401))))</f>
        <v>0</v>
      </c>
      <c r="H401" s="171"/>
      <c r="I401" s="171"/>
      <c r="J401" s="61"/>
      <c r="K401" s="61"/>
      <c r="L401" s="61"/>
      <c r="M401" s="172"/>
    </row>
    <row r="402" spans="1:13">
      <c r="A402" s="224" t="s">
        <v>2032</v>
      </c>
      <c r="B402" s="171" t="s">
        <v>1779</v>
      </c>
      <c r="C402" s="224" t="s">
        <v>895</v>
      </c>
      <c r="D402" s="224" t="s">
        <v>542</v>
      </c>
      <c r="E402" s="172">
        <v>4.5119796063237256</v>
      </c>
      <c r="F402" s="234">
        <f>IF(D402="CO2",E402,IF(D402="CH4",E402*'State 2005 Data'!$J$16,IF(D402="N2O",'State 2005 Data'!$J$17,IF(D402="Other",E402))))</f>
        <v>4.5119796063237256</v>
      </c>
      <c r="H402" s="171"/>
      <c r="I402" s="171"/>
      <c r="J402" s="61"/>
      <c r="K402" s="61"/>
      <c r="L402" s="61"/>
      <c r="M402" s="172"/>
    </row>
    <row r="403" spans="1:13">
      <c r="A403" s="224" t="s">
        <v>2032</v>
      </c>
      <c r="B403" s="171" t="s">
        <v>1779</v>
      </c>
      <c r="C403" s="224" t="s">
        <v>895</v>
      </c>
      <c r="D403" s="224" t="s">
        <v>550</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2032</v>
      </c>
      <c r="B404" s="171" t="s">
        <v>1779</v>
      </c>
      <c r="C404" s="224" t="s">
        <v>895</v>
      </c>
      <c r="D404" s="224" t="s">
        <v>551</v>
      </c>
      <c r="E404" s="172">
        <v>1.694723616E-2</v>
      </c>
      <c r="F404" s="234">
        <f>IF(D404="CO2",E404,IF(D404="CH4",E404*'State 2005 Data'!$J$16,IF(D404="N2O",'State 2005 Data'!$J$17,IF(D404="Other",E404))))</f>
        <v>0.88926174496644295</v>
      </c>
      <c r="H404" s="171"/>
      <c r="I404" s="171"/>
      <c r="J404" s="61"/>
      <c r="K404" s="61"/>
      <c r="L404" s="61"/>
      <c r="M404" s="172"/>
    </row>
    <row r="405" spans="1:13">
      <c r="A405" s="224" t="s">
        <v>2032</v>
      </c>
      <c r="B405" s="171" t="s">
        <v>1779</v>
      </c>
      <c r="C405" s="224" t="s">
        <v>895</v>
      </c>
      <c r="D405" s="235" t="s">
        <v>539</v>
      </c>
      <c r="E405" s="172"/>
      <c r="F405" s="234">
        <f>IF(D405="CO2",E405,IF(D405="CH4",E405*'State 2005 Data'!$J$16,IF(D405="N2O",'State 2005 Data'!$J$17,IF(D405="Other",E405))))</f>
        <v>0</v>
      </c>
      <c r="H405" s="171"/>
      <c r="I405" s="171"/>
      <c r="J405" s="61"/>
      <c r="K405" s="61"/>
      <c r="L405" s="61"/>
      <c r="M405" s="172"/>
    </row>
    <row r="406" spans="1:13">
      <c r="A406" s="224" t="s">
        <v>2032</v>
      </c>
      <c r="B406" s="171" t="s">
        <v>1779</v>
      </c>
      <c r="C406" s="224" t="s">
        <v>4</v>
      </c>
      <c r="D406" s="224" t="s">
        <v>542</v>
      </c>
      <c r="E406" s="172">
        <v>23.319662382119294</v>
      </c>
      <c r="F406" s="234">
        <f>IF(D406="CO2",E406,IF(D406="CH4",E406*'State 2005 Data'!$J$16,IF(D406="N2O",'State 2005 Data'!$J$17,IF(D406="Other",E406))))</f>
        <v>23.319662382119294</v>
      </c>
      <c r="H406" s="171"/>
      <c r="I406" s="171"/>
      <c r="J406" s="61"/>
      <c r="K406" s="61"/>
      <c r="L406" s="61"/>
      <c r="M406" s="172"/>
    </row>
    <row r="407" spans="1:13">
      <c r="A407" s="224" t="s">
        <v>2032</v>
      </c>
      <c r="B407" s="171" t="s">
        <v>1779</v>
      </c>
      <c r="C407" s="224" t="s">
        <v>4</v>
      </c>
      <c r="D407" s="224" t="s">
        <v>550</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2032</v>
      </c>
      <c r="B408" s="171" t="s">
        <v>1779</v>
      </c>
      <c r="C408" s="224" t="s">
        <v>4</v>
      </c>
      <c r="D408" s="224" t="s">
        <v>551</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2032</v>
      </c>
      <c r="B409" s="171" t="s">
        <v>1779</v>
      </c>
      <c r="C409" s="224" t="s">
        <v>4</v>
      </c>
      <c r="D409" s="235" t="s">
        <v>539</v>
      </c>
      <c r="E409" s="172"/>
      <c r="F409" s="234">
        <f>IF(D409="CO2",E409,IF(D409="CH4",E409*'State 2005 Data'!$J$16,IF(D409="N2O",'State 2005 Data'!$J$17,IF(D409="Other",E409))))</f>
        <v>0</v>
      </c>
      <c r="H409" s="171"/>
      <c r="I409" s="171"/>
      <c r="J409" s="61"/>
      <c r="K409" s="61"/>
      <c r="L409" s="61"/>
      <c r="M409" s="172"/>
    </row>
    <row r="410" spans="1:13">
      <c r="A410" s="224" t="s">
        <v>2032</v>
      </c>
      <c r="B410" s="171" t="s">
        <v>1779</v>
      </c>
      <c r="C410" s="224" t="s">
        <v>9</v>
      </c>
      <c r="D410" s="224" t="s">
        <v>542</v>
      </c>
      <c r="E410" s="173">
        <v>6.2774264263725224</v>
      </c>
      <c r="F410" s="234">
        <f>IF(D410="CO2",E410,IF(D410="CH4",E410*'State 2005 Data'!$J$16,IF(D410="N2O",'State 2005 Data'!$J$17,IF(D410="Other",E410))))</f>
        <v>6.2774264263725224</v>
      </c>
      <c r="H410" s="171"/>
      <c r="I410" s="171"/>
      <c r="J410" s="61"/>
      <c r="K410" s="61"/>
      <c r="L410" s="61"/>
      <c r="M410" s="173"/>
    </row>
    <row r="411" spans="1:13">
      <c r="A411" s="224" t="s">
        <v>2032</v>
      </c>
      <c r="B411" s="171" t="s">
        <v>1779</v>
      </c>
      <c r="C411" s="224" t="s">
        <v>9</v>
      </c>
      <c r="D411" s="224" t="s">
        <v>550</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2032</v>
      </c>
      <c r="B412" s="171" t="s">
        <v>1779</v>
      </c>
      <c r="C412" s="224" t="s">
        <v>9</v>
      </c>
      <c r="D412" s="224" t="s">
        <v>551</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2032</v>
      </c>
      <c r="B413" s="171" t="s">
        <v>1779</v>
      </c>
      <c r="C413" s="224" t="s">
        <v>9</v>
      </c>
      <c r="D413" s="224" t="s">
        <v>539</v>
      </c>
      <c r="E413" s="172">
        <v>2.5067291449200999</v>
      </c>
      <c r="F413" s="234">
        <f>IF(D413="CO2",E413,IF(D413="CH4",E413*'State 2005 Data'!$J$16,IF(D413="N2O",'State 2005 Data'!$J$17,IF(D413="Other",E413))))</f>
        <v>2.5067291449200999</v>
      </c>
      <c r="H413" s="171"/>
      <c r="I413" s="171"/>
      <c r="J413" s="61"/>
      <c r="K413" s="61"/>
      <c r="L413" s="61"/>
      <c r="M413" s="172"/>
    </row>
    <row r="414" spans="1:13">
      <c r="A414" s="224" t="s">
        <v>2033</v>
      </c>
      <c r="B414" s="171" t="s">
        <v>1780</v>
      </c>
      <c r="C414" s="224" t="s">
        <v>100</v>
      </c>
      <c r="D414" s="224" t="s">
        <v>542</v>
      </c>
      <c r="E414" s="172">
        <v>120.96847356511917</v>
      </c>
      <c r="F414" s="234">
        <f>IF(D414="CO2",E414,IF(D414="CH4",E414*'State 2005 Data'!$J$16,IF(D414="N2O",'State 2005 Data'!$J$17,IF(D414="Other",E414))))</f>
        <v>120.96847356511917</v>
      </c>
      <c r="H414" s="171"/>
      <c r="I414" s="171"/>
      <c r="J414" s="61"/>
      <c r="K414" s="61"/>
      <c r="L414" s="61"/>
      <c r="M414" s="172"/>
    </row>
    <row r="415" spans="1:13">
      <c r="A415" s="224" t="s">
        <v>2033</v>
      </c>
      <c r="B415" s="171" t="s">
        <v>1780</v>
      </c>
      <c r="C415" s="224" t="s">
        <v>100</v>
      </c>
      <c r="D415" s="224" t="s">
        <v>550</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2033</v>
      </c>
      <c r="B416" s="171" t="s">
        <v>1780</v>
      </c>
      <c r="C416" s="224" t="s">
        <v>100</v>
      </c>
      <c r="D416" s="224" t="s">
        <v>551</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2033</v>
      </c>
      <c r="B417" s="171" t="s">
        <v>1780</v>
      </c>
      <c r="C417" s="224" t="s">
        <v>100</v>
      </c>
      <c r="D417" s="235" t="s">
        <v>539</v>
      </c>
      <c r="E417" s="172"/>
      <c r="F417" s="234">
        <f>IF(D417="CO2",E417,IF(D417="CH4",E417*'State 2005 Data'!$J$16,IF(D417="N2O",'State 2005 Data'!$J$17,IF(D417="Other",E417))))</f>
        <v>0</v>
      </c>
      <c r="H417" s="171"/>
      <c r="I417" s="171"/>
      <c r="J417" s="61"/>
      <c r="K417" s="61"/>
      <c r="L417" s="61"/>
      <c r="M417" s="172"/>
    </row>
    <row r="418" spans="1:13">
      <c r="A418" s="224" t="s">
        <v>2033</v>
      </c>
      <c r="B418" s="171" t="s">
        <v>1780</v>
      </c>
      <c r="C418" s="224" t="s">
        <v>895</v>
      </c>
      <c r="D418" s="224" t="s">
        <v>542</v>
      </c>
      <c r="E418" s="172">
        <v>36.847916960526646</v>
      </c>
      <c r="F418" s="234">
        <f>IF(D418="CO2",E418,IF(D418="CH4",E418*'State 2005 Data'!$J$16,IF(D418="N2O",'State 2005 Data'!$J$17,IF(D418="Other",E418))))</f>
        <v>36.847916960526646</v>
      </c>
      <c r="H418" s="171"/>
      <c r="I418" s="171"/>
      <c r="J418" s="61"/>
      <c r="K418" s="61"/>
      <c r="L418" s="61"/>
      <c r="M418" s="172"/>
    </row>
    <row r="419" spans="1:13">
      <c r="A419" s="224" t="s">
        <v>2033</v>
      </c>
      <c r="B419" s="171" t="s">
        <v>1780</v>
      </c>
      <c r="C419" s="224" t="s">
        <v>895</v>
      </c>
      <c r="D419" s="224" t="s">
        <v>550</v>
      </c>
      <c r="E419" s="172">
        <v>0.2361318855</v>
      </c>
      <c r="F419" s="234">
        <f>IF(D419="CO2",E419,IF(D419="CH4",E419*'State 2005 Data'!$J$16,IF(D419="N2O",'State 2005 Data'!$J$17,IF(D419="Other",E419))))</f>
        <v>0.26446771176</v>
      </c>
      <c r="H419" s="171"/>
      <c r="I419" s="171"/>
      <c r="J419" s="61"/>
      <c r="K419" s="61"/>
      <c r="L419" s="61"/>
      <c r="M419" s="172"/>
    </row>
    <row r="420" spans="1:13">
      <c r="A420" s="224" t="s">
        <v>2033</v>
      </c>
      <c r="B420" s="171" t="s">
        <v>1780</v>
      </c>
      <c r="C420" s="224" t="s">
        <v>895</v>
      </c>
      <c r="D420" s="224" t="s">
        <v>551</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2033</v>
      </c>
      <c r="B421" s="171" t="s">
        <v>1780</v>
      </c>
      <c r="C421" s="224" t="s">
        <v>895</v>
      </c>
      <c r="D421" s="235" t="s">
        <v>539</v>
      </c>
      <c r="E421" s="172"/>
      <c r="F421" s="234">
        <f>IF(D421="CO2",E421,IF(D421="CH4",E421*'State 2005 Data'!$J$16,IF(D421="N2O",'State 2005 Data'!$J$17,IF(D421="Other",E421))))</f>
        <v>0</v>
      </c>
      <c r="H421" s="171"/>
      <c r="I421" s="171"/>
      <c r="J421" s="61"/>
      <c r="K421" s="61"/>
      <c r="L421" s="61"/>
      <c r="M421" s="172"/>
    </row>
    <row r="422" spans="1:13">
      <c r="A422" s="224" t="s">
        <v>2033</v>
      </c>
      <c r="B422" s="171" t="s">
        <v>1780</v>
      </c>
      <c r="C422" s="224" t="s">
        <v>4</v>
      </c>
      <c r="D422" s="224" t="s">
        <v>542</v>
      </c>
      <c r="E422" s="172">
        <v>72.606090242674739</v>
      </c>
      <c r="F422" s="234">
        <f>IF(D422="CO2",E422,IF(D422="CH4",E422*'State 2005 Data'!$J$16,IF(D422="N2O",'State 2005 Data'!$J$17,IF(D422="Other",E422))))</f>
        <v>72.606090242674739</v>
      </c>
      <c r="H422" s="171"/>
      <c r="I422" s="171"/>
      <c r="J422" s="61"/>
      <c r="K422" s="61"/>
      <c r="L422" s="61"/>
      <c r="M422" s="172"/>
    </row>
    <row r="423" spans="1:13">
      <c r="A423" s="224" t="s">
        <v>2033</v>
      </c>
      <c r="B423" s="171" t="s">
        <v>1780</v>
      </c>
      <c r="C423" s="224" t="s">
        <v>4</v>
      </c>
      <c r="D423" s="224" t="s">
        <v>550</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2033</v>
      </c>
      <c r="B424" s="171" t="s">
        <v>1780</v>
      </c>
      <c r="C424" s="224" t="s">
        <v>4</v>
      </c>
      <c r="D424" s="224" t="s">
        <v>551</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2033</v>
      </c>
      <c r="B425" s="171" t="s">
        <v>1780</v>
      </c>
      <c r="C425" s="224" t="s">
        <v>4</v>
      </c>
      <c r="D425" s="235" t="s">
        <v>539</v>
      </c>
      <c r="E425" s="172"/>
      <c r="F425" s="234">
        <f>IF(D425="CO2",E425,IF(D425="CH4",E425*'State 2005 Data'!$J$16,IF(D425="N2O",'State 2005 Data'!$J$17,IF(D425="Other",E425))))</f>
        <v>0</v>
      </c>
      <c r="H425" s="171"/>
      <c r="I425" s="171"/>
      <c r="J425" s="61"/>
      <c r="K425" s="61"/>
      <c r="L425" s="61"/>
      <c r="M425" s="172"/>
    </row>
    <row r="426" spans="1:13">
      <c r="A426" s="224" t="s">
        <v>2033</v>
      </c>
      <c r="B426" s="171" t="s">
        <v>1780</v>
      </c>
      <c r="C426" s="224" t="s">
        <v>9</v>
      </c>
      <c r="D426" s="224" t="s">
        <v>542</v>
      </c>
      <c r="E426" s="173">
        <v>55.472587501136843</v>
      </c>
      <c r="F426" s="234">
        <f>IF(D426="CO2",E426,IF(D426="CH4",E426*'State 2005 Data'!$J$16,IF(D426="N2O",'State 2005 Data'!$J$17,IF(D426="Other",E426))))</f>
        <v>55.472587501136843</v>
      </c>
      <c r="H426" s="171"/>
      <c r="I426" s="171"/>
      <c r="J426" s="61"/>
      <c r="K426" s="61"/>
      <c r="L426" s="61"/>
      <c r="M426" s="173"/>
    </row>
    <row r="427" spans="1:13">
      <c r="A427" s="224" t="s">
        <v>2033</v>
      </c>
      <c r="B427" s="171" t="s">
        <v>1780</v>
      </c>
      <c r="C427" s="224" t="s">
        <v>9</v>
      </c>
      <c r="D427" s="224" t="s">
        <v>550</v>
      </c>
      <c r="E427" s="172">
        <v>27.901532819423412</v>
      </c>
      <c r="F427" s="234">
        <f>IF(D427="CO2",E427,IF(D427="CH4",E427*'State 2005 Data'!$J$16,IF(D427="N2O",'State 2005 Data'!$J$17,IF(D427="Other",E427))))</f>
        <v>31.249716757754225</v>
      </c>
      <c r="H427" s="171"/>
      <c r="I427" s="171"/>
      <c r="J427" s="61"/>
      <c r="K427" s="61"/>
      <c r="L427" s="61"/>
      <c r="M427" s="172"/>
    </row>
    <row r="428" spans="1:13">
      <c r="A428" s="224" t="s">
        <v>2033</v>
      </c>
      <c r="B428" s="171" t="s">
        <v>1780</v>
      </c>
      <c r="C428" s="224" t="s">
        <v>9</v>
      </c>
      <c r="D428" s="224" t="s">
        <v>551</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2033</v>
      </c>
      <c r="B429" s="171" t="s">
        <v>1780</v>
      </c>
      <c r="C429" s="224" t="s">
        <v>9</v>
      </c>
      <c r="D429" s="224" t="s">
        <v>539</v>
      </c>
      <c r="E429" s="172">
        <v>4.6418259120680876</v>
      </c>
      <c r="F429" s="234">
        <f>IF(D429="CO2",E429,IF(D429="CH4",E429*'State 2005 Data'!$J$16,IF(D429="N2O",'State 2005 Data'!$J$17,IF(D429="Other",E429))))</f>
        <v>4.6418259120680876</v>
      </c>
      <c r="H429" s="171"/>
      <c r="I429" s="171"/>
      <c r="J429" s="61"/>
      <c r="K429" s="61"/>
      <c r="L429" s="61"/>
      <c r="M429" s="172"/>
    </row>
    <row r="430" spans="1:13">
      <c r="A430" s="224" t="s">
        <v>2042</v>
      </c>
      <c r="B430" s="171" t="s">
        <v>1781</v>
      </c>
      <c r="C430" s="224" t="s">
        <v>100</v>
      </c>
      <c r="D430" s="224" t="s">
        <v>542</v>
      </c>
      <c r="E430" s="172">
        <v>228.9052889156165</v>
      </c>
      <c r="F430" s="234">
        <f>IF(D430="CO2",E430,IF(D430="CH4",E430*'State 2005 Data'!$J$16,IF(D430="N2O",'State 2005 Data'!$J$17,IF(D430="Other",E430))))</f>
        <v>228.9052889156165</v>
      </c>
      <c r="H430" s="171"/>
      <c r="I430" s="171"/>
      <c r="J430" s="61"/>
      <c r="K430" s="61"/>
      <c r="L430" s="61"/>
      <c r="M430" s="172"/>
    </row>
    <row r="431" spans="1:13">
      <c r="A431" s="224" t="s">
        <v>2042</v>
      </c>
      <c r="B431" s="171" t="s">
        <v>1781</v>
      </c>
      <c r="C431" s="224" t="s">
        <v>100</v>
      </c>
      <c r="D431" s="224" t="s">
        <v>550</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2042</v>
      </c>
      <c r="B432" s="171" t="s">
        <v>1781</v>
      </c>
      <c r="C432" s="224" t="s">
        <v>100</v>
      </c>
      <c r="D432" s="224" t="s">
        <v>551</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2042</v>
      </c>
      <c r="B433" s="171" t="s">
        <v>1781</v>
      </c>
      <c r="C433" s="224" t="s">
        <v>100</v>
      </c>
      <c r="D433" s="235" t="s">
        <v>539</v>
      </c>
      <c r="E433" s="172"/>
      <c r="F433" s="234">
        <f>IF(D433="CO2",E433,IF(D433="CH4",E433*'State 2005 Data'!$J$16,IF(D433="N2O",'State 2005 Data'!$J$17,IF(D433="Other",E433))))</f>
        <v>0</v>
      </c>
      <c r="H433" s="171"/>
      <c r="I433" s="171"/>
      <c r="J433" s="61"/>
      <c r="K433" s="61"/>
      <c r="L433" s="61"/>
      <c r="M433" s="172"/>
    </row>
    <row r="434" spans="1:13">
      <c r="A434" s="224" t="s">
        <v>2042</v>
      </c>
      <c r="B434" s="171" t="s">
        <v>1781</v>
      </c>
      <c r="C434" s="224" t="s">
        <v>895</v>
      </c>
      <c r="D434" s="224" t="s">
        <v>542</v>
      </c>
      <c r="E434" s="172">
        <v>22.621422460851612</v>
      </c>
      <c r="F434" s="234">
        <f>IF(D434="CO2",E434,IF(D434="CH4",E434*'State 2005 Data'!$J$16,IF(D434="N2O",'State 2005 Data'!$J$17,IF(D434="Other",E434))))</f>
        <v>22.621422460851612</v>
      </c>
      <c r="H434" s="171"/>
      <c r="I434" s="171"/>
      <c r="J434" s="61"/>
      <c r="K434" s="61"/>
      <c r="L434" s="61"/>
      <c r="M434" s="172"/>
    </row>
    <row r="435" spans="1:13">
      <c r="A435" s="224" t="s">
        <v>2042</v>
      </c>
      <c r="B435" s="171" t="s">
        <v>1781</v>
      </c>
      <c r="C435" s="224" t="s">
        <v>895</v>
      </c>
      <c r="D435" s="224" t="s">
        <v>550</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2042</v>
      </c>
      <c r="B436" s="171" t="s">
        <v>1781</v>
      </c>
      <c r="C436" s="224" t="s">
        <v>895</v>
      </c>
      <c r="D436" s="224" t="s">
        <v>551</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2042</v>
      </c>
      <c r="B437" s="171" t="s">
        <v>1781</v>
      </c>
      <c r="C437" s="224" t="s">
        <v>895</v>
      </c>
      <c r="D437" s="235" t="s">
        <v>539</v>
      </c>
      <c r="E437" s="172"/>
      <c r="F437" s="234">
        <f>IF(D437="CO2",E437,IF(D437="CH4",E437*'State 2005 Data'!$J$16,IF(D437="N2O",'State 2005 Data'!$J$17,IF(D437="Other",E437))))</f>
        <v>0</v>
      </c>
      <c r="H437" s="171"/>
      <c r="I437" s="171"/>
      <c r="J437" s="61"/>
      <c r="K437" s="61"/>
      <c r="L437" s="61"/>
      <c r="M437" s="172"/>
    </row>
    <row r="438" spans="1:13">
      <c r="A438" s="224" t="s">
        <v>2042</v>
      </c>
      <c r="B438" s="171" t="s">
        <v>1781</v>
      </c>
      <c r="C438" s="224" t="s">
        <v>4</v>
      </c>
      <c r="D438" s="224" t="s">
        <v>542</v>
      </c>
      <c r="E438" s="172">
        <v>194.38273027156794</v>
      </c>
      <c r="F438" s="234">
        <f>IF(D438="CO2",E438,IF(D438="CH4",E438*'State 2005 Data'!$J$16,IF(D438="N2O",'State 2005 Data'!$J$17,IF(D438="Other",E438))))</f>
        <v>194.38273027156794</v>
      </c>
      <c r="H438" s="171"/>
      <c r="I438" s="171"/>
      <c r="J438" s="61"/>
      <c r="K438" s="61"/>
      <c r="L438" s="61"/>
      <c r="M438" s="172"/>
    </row>
    <row r="439" spans="1:13">
      <c r="A439" s="224" t="s">
        <v>2042</v>
      </c>
      <c r="B439" s="171" t="s">
        <v>1781</v>
      </c>
      <c r="C439" s="224" t="s">
        <v>4</v>
      </c>
      <c r="D439" s="224" t="s">
        <v>550</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2042</v>
      </c>
      <c r="B440" s="171" t="s">
        <v>1781</v>
      </c>
      <c r="C440" s="224" t="s">
        <v>4</v>
      </c>
      <c r="D440" s="224" t="s">
        <v>551</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2042</v>
      </c>
      <c r="B441" s="171" t="s">
        <v>1781</v>
      </c>
      <c r="C441" s="224" t="s">
        <v>4</v>
      </c>
      <c r="D441" s="235" t="s">
        <v>539</v>
      </c>
      <c r="E441" s="172"/>
      <c r="F441" s="234">
        <f>IF(D441="CO2",E441,IF(D441="CH4",E441*'State 2005 Data'!$J$16,IF(D441="N2O",'State 2005 Data'!$J$17,IF(D441="Other",E441))))</f>
        <v>0</v>
      </c>
      <c r="H441" s="171"/>
      <c r="I441" s="171"/>
      <c r="J441" s="61"/>
      <c r="K441" s="61"/>
      <c r="L441" s="61"/>
      <c r="M441" s="172"/>
    </row>
    <row r="442" spans="1:13">
      <c r="A442" s="224" t="s">
        <v>2042</v>
      </c>
      <c r="B442" s="171" t="s">
        <v>1781</v>
      </c>
      <c r="C442" s="224" t="s">
        <v>9</v>
      </c>
      <c r="D442" s="224" t="s">
        <v>542</v>
      </c>
      <c r="E442" s="173">
        <v>239.03992143787721</v>
      </c>
      <c r="F442" s="234">
        <f>IF(D442="CO2",E442,IF(D442="CH4",E442*'State 2005 Data'!$J$16,IF(D442="N2O",'State 2005 Data'!$J$17,IF(D442="Other",E442))))</f>
        <v>239.03992143787721</v>
      </c>
      <c r="H442" s="171"/>
      <c r="I442" s="171"/>
      <c r="J442" s="61"/>
      <c r="K442" s="61"/>
      <c r="L442" s="61"/>
      <c r="M442" s="173"/>
    </row>
    <row r="443" spans="1:13">
      <c r="A443" s="224" t="s">
        <v>2042</v>
      </c>
      <c r="B443" s="171" t="s">
        <v>1781</v>
      </c>
      <c r="C443" s="224" t="s">
        <v>9</v>
      </c>
      <c r="D443" s="224" t="s">
        <v>550</v>
      </c>
      <c r="E443" s="172">
        <v>49.593006651916163</v>
      </c>
      <c r="F443" s="234">
        <f>IF(D443="CO2",E443,IF(D443="CH4",E443*'State 2005 Data'!$J$16,IF(D443="N2O",'State 2005 Data'!$J$17,IF(D443="Other",E443))))</f>
        <v>55.544167450146105</v>
      </c>
      <c r="H443" s="171"/>
      <c r="I443" s="171"/>
      <c r="J443" s="61"/>
      <c r="K443" s="61"/>
      <c r="L443" s="61"/>
      <c r="M443" s="172"/>
    </row>
    <row r="444" spans="1:13">
      <c r="A444" s="224" t="s">
        <v>2042</v>
      </c>
      <c r="B444" s="171" t="s">
        <v>1781</v>
      </c>
      <c r="C444" s="224" t="s">
        <v>9</v>
      </c>
      <c r="D444" s="224" t="s">
        <v>551</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2042</v>
      </c>
      <c r="B445" s="171" t="s">
        <v>1781</v>
      </c>
      <c r="C445" s="224" t="s">
        <v>9</v>
      </c>
      <c r="D445" s="224" t="s">
        <v>539</v>
      </c>
      <c r="E445" s="172">
        <v>9.6342224411450221</v>
      </c>
      <c r="F445" s="234">
        <f>IF(D445="CO2",E445,IF(D445="CH4",E445*'State 2005 Data'!$J$16,IF(D445="N2O",'State 2005 Data'!$J$17,IF(D445="Other",E445))))</f>
        <v>9.6342224411450221</v>
      </c>
      <c r="H445" s="171"/>
      <c r="I445" s="171"/>
      <c r="J445" s="61"/>
      <c r="K445" s="61"/>
      <c r="L445" s="61"/>
      <c r="M445" s="172"/>
    </row>
    <row r="446" spans="1:13">
      <c r="A446" s="224" t="s">
        <v>2047</v>
      </c>
      <c r="B446" s="171" t="s">
        <v>1765</v>
      </c>
      <c r="C446" s="224" t="s">
        <v>100</v>
      </c>
      <c r="D446" s="224" t="s">
        <v>542</v>
      </c>
      <c r="E446" s="172">
        <v>40.915728782347834</v>
      </c>
      <c r="F446" s="234">
        <f>IF(D446="CO2",E446,IF(D446="CH4",E446*'State 2005 Data'!$J$16,IF(D446="N2O",'State 2005 Data'!$J$17,IF(D446="Other",E446))))</f>
        <v>40.915728782347834</v>
      </c>
      <c r="H446" s="171"/>
      <c r="I446" s="171"/>
      <c r="J446" s="61"/>
      <c r="K446" s="61"/>
      <c r="L446" s="61"/>
      <c r="M446" s="172"/>
    </row>
    <row r="447" spans="1:13">
      <c r="A447" s="224" t="s">
        <v>2047</v>
      </c>
      <c r="B447" s="171" t="s">
        <v>1765</v>
      </c>
      <c r="C447" s="224" t="s">
        <v>100</v>
      </c>
      <c r="D447" s="224" t="s">
        <v>550</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2047</v>
      </c>
      <c r="B448" s="171" t="s">
        <v>1765</v>
      </c>
      <c r="C448" s="224" t="s">
        <v>100</v>
      </c>
      <c r="D448" s="224" t="s">
        <v>551</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2047</v>
      </c>
      <c r="B449" s="171" t="s">
        <v>1765</v>
      </c>
      <c r="C449" s="224" t="s">
        <v>100</v>
      </c>
      <c r="D449" s="235" t="s">
        <v>539</v>
      </c>
      <c r="E449" s="172"/>
      <c r="F449" s="234">
        <f>IF(D449="CO2",E449,IF(D449="CH4",E449*'State 2005 Data'!$J$16,IF(D449="N2O",'State 2005 Data'!$J$17,IF(D449="Other",E449))))</f>
        <v>0</v>
      </c>
      <c r="H449" s="171"/>
      <c r="I449" s="171"/>
      <c r="J449" s="61"/>
      <c r="K449" s="61"/>
      <c r="L449" s="61"/>
      <c r="M449" s="172"/>
    </row>
    <row r="450" spans="1:13">
      <c r="A450" s="224" t="s">
        <v>2047</v>
      </c>
      <c r="B450" s="171" t="s">
        <v>1765</v>
      </c>
      <c r="C450" s="224" t="s">
        <v>895</v>
      </c>
      <c r="D450" s="224" t="s">
        <v>542</v>
      </c>
      <c r="E450" s="172">
        <v>14.055786910967303</v>
      </c>
      <c r="F450" s="234">
        <f>IF(D450="CO2",E450,IF(D450="CH4",E450*'State 2005 Data'!$J$16,IF(D450="N2O",'State 2005 Data'!$J$17,IF(D450="Other",E450))))</f>
        <v>14.055786910967303</v>
      </c>
      <c r="H450" s="171"/>
      <c r="I450" s="171"/>
      <c r="J450" s="61"/>
      <c r="K450" s="61"/>
      <c r="L450" s="61"/>
      <c r="M450" s="172"/>
    </row>
    <row r="451" spans="1:13">
      <c r="A451" s="224" t="s">
        <v>2047</v>
      </c>
      <c r="B451" s="171" t="s">
        <v>1765</v>
      </c>
      <c r="C451" s="224" t="s">
        <v>895</v>
      </c>
      <c r="D451" s="224" t="s">
        <v>550</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2047</v>
      </c>
      <c r="B452" s="171" t="s">
        <v>1765</v>
      </c>
      <c r="C452" s="224" t="s">
        <v>895</v>
      </c>
      <c r="D452" s="224" t="s">
        <v>551</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2047</v>
      </c>
      <c r="B453" s="171" t="s">
        <v>1765</v>
      </c>
      <c r="C453" s="224" t="s">
        <v>895</v>
      </c>
      <c r="D453" s="235" t="s">
        <v>539</v>
      </c>
      <c r="E453" s="172"/>
      <c r="F453" s="234">
        <f>IF(D453="CO2",E453,IF(D453="CH4",E453*'State 2005 Data'!$J$16,IF(D453="N2O",'State 2005 Data'!$J$17,IF(D453="Other",E453))))</f>
        <v>0</v>
      </c>
      <c r="H453" s="171"/>
      <c r="I453" s="171"/>
      <c r="J453" s="61"/>
      <c r="K453" s="61"/>
      <c r="L453" s="61"/>
      <c r="M453" s="172"/>
    </row>
    <row r="454" spans="1:13">
      <c r="A454" s="224" t="s">
        <v>2047</v>
      </c>
      <c r="B454" s="171" t="s">
        <v>1765</v>
      </c>
      <c r="C454" s="224" t="s">
        <v>4</v>
      </c>
      <c r="D454" s="224" t="s">
        <v>542</v>
      </c>
      <c r="E454" s="172">
        <v>55.53174867671175</v>
      </c>
      <c r="F454" s="234">
        <f>IF(D454="CO2",E454,IF(D454="CH4",E454*'State 2005 Data'!$J$16,IF(D454="N2O",'State 2005 Data'!$J$17,IF(D454="Other",E454))))</f>
        <v>55.53174867671175</v>
      </c>
      <c r="H454" s="171"/>
      <c r="I454" s="171"/>
      <c r="J454" s="61"/>
      <c r="K454" s="61"/>
      <c r="L454" s="61"/>
      <c r="M454" s="172"/>
    </row>
    <row r="455" spans="1:13">
      <c r="A455" s="224" t="s">
        <v>2047</v>
      </c>
      <c r="B455" s="171" t="s">
        <v>1765</v>
      </c>
      <c r="C455" s="224" t="s">
        <v>4</v>
      </c>
      <c r="D455" s="224" t="s">
        <v>550</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2047</v>
      </c>
      <c r="B456" s="171" t="s">
        <v>1765</v>
      </c>
      <c r="C456" s="224" t="s">
        <v>4</v>
      </c>
      <c r="D456" s="224" t="s">
        <v>551</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2047</v>
      </c>
      <c r="B457" s="171" t="s">
        <v>1765</v>
      </c>
      <c r="C457" s="224" t="s">
        <v>4</v>
      </c>
      <c r="D457" s="235" t="s">
        <v>539</v>
      </c>
      <c r="E457" s="172"/>
      <c r="F457" s="234">
        <f>IF(D457="CO2",E457,IF(D457="CH4",E457*'State 2005 Data'!$J$16,IF(D457="N2O",'State 2005 Data'!$J$17,IF(D457="Other",E457))))</f>
        <v>0</v>
      </c>
      <c r="H457" s="171"/>
      <c r="I457" s="171"/>
      <c r="J457" s="61"/>
      <c r="K457" s="61"/>
      <c r="L457" s="61"/>
      <c r="M457" s="172"/>
    </row>
    <row r="458" spans="1:13">
      <c r="A458" s="224" t="s">
        <v>2047</v>
      </c>
      <c r="B458" s="171" t="s">
        <v>1765</v>
      </c>
      <c r="C458" s="224" t="s">
        <v>9</v>
      </c>
      <c r="D458" s="224" t="s">
        <v>542</v>
      </c>
      <c r="E458" s="173">
        <v>19.734515731178863</v>
      </c>
      <c r="F458" s="234">
        <f>IF(D458="CO2",E458,IF(D458="CH4",E458*'State 2005 Data'!$J$16,IF(D458="N2O",'State 2005 Data'!$J$17,IF(D458="Other",E458))))</f>
        <v>19.734515731178863</v>
      </c>
      <c r="H458" s="171"/>
      <c r="I458" s="171"/>
      <c r="J458" s="61"/>
      <c r="K458" s="61"/>
      <c r="L458" s="61"/>
      <c r="M458" s="173"/>
    </row>
    <row r="459" spans="1:13">
      <c r="A459" s="224" t="s">
        <v>2047</v>
      </c>
      <c r="B459" s="171" t="s">
        <v>1765</v>
      </c>
      <c r="C459" s="224" t="s">
        <v>9</v>
      </c>
      <c r="D459" s="224" t="s">
        <v>550</v>
      </c>
      <c r="E459" s="172">
        <v>7.4961926934250647</v>
      </c>
      <c r="F459" s="234">
        <f>IF(D459="CO2",E459,IF(D459="CH4",E459*'State 2005 Data'!$J$16,IF(D459="N2O",'State 2005 Data'!$J$17,IF(D459="Other",E459))))</f>
        <v>8.3957358166360727</v>
      </c>
      <c r="H459" s="171"/>
      <c r="I459" s="171"/>
      <c r="J459" s="61"/>
      <c r="K459" s="61"/>
      <c r="L459" s="61"/>
      <c r="M459" s="172"/>
    </row>
    <row r="460" spans="1:13">
      <c r="A460" s="224" t="s">
        <v>2047</v>
      </c>
      <c r="B460" s="171" t="s">
        <v>1765</v>
      </c>
      <c r="C460" s="224" t="s">
        <v>9</v>
      </c>
      <c r="D460" s="224" t="s">
        <v>551</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2047</v>
      </c>
      <c r="B461" s="171" t="s">
        <v>1765</v>
      </c>
      <c r="C461" s="224" t="s">
        <v>9</v>
      </c>
      <c r="D461" s="224" t="s">
        <v>539</v>
      </c>
      <c r="E461" s="172">
        <v>2.8546214147963638</v>
      </c>
      <c r="F461" s="234">
        <f>IF(D461="CO2",E461,IF(D461="CH4",E461*'State 2005 Data'!$J$16,IF(D461="N2O",'State 2005 Data'!$J$17,IF(D461="Other",E461))))</f>
        <v>2.8546214147963638</v>
      </c>
      <c r="H461" s="171"/>
      <c r="I461" s="171"/>
      <c r="J461" s="61"/>
      <c r="K461" s="61"/>
      <c r="L461" s="61"/>
      <c r="M461" s="172"/>
    </row>
    <row r="462" spans="1:13">
      <c r="A462" s="224" t="s">
        <v>2052</v>
      </c>
      <c r="B462" s="171" t="s">
        <v>1782</v>
      </c>
      <c r="C462" s="224" t="s">
        <v>100</v>
      </c>
      <c r="D462" s="224" t="s">
        <v>542</v>
      </c>
      <c r="E462" s="172">
        <v>48.065965744464222</v>
      </c>
      <c r="F462" s="234">
        <f>IF(D462="CO2",E462,IF(D462="CH4",E462*'State 2005 Data'!$J$16,IF(D462="N2O",'State 2005 Data'!$J$17,IF(D462="Other",E462))))</f>
        <v>48.065965744464222</v>
      </c>
      <c r="H462" s="171"/>
      <c r="I462" s="171"/>
      <c r="J462" s="61"/>
      <c r="K462" s="61"/>
      <c r="L462" s="61"/>
      <c r="M462" s="172"/>
    </row>
    <row r="463" spans="1:13">
      <c r="A463" s="224" t="s">
        <v>2052</v>
      </c>
      <c r="B463" s="171" t="s">
        <v>1782</v>
      </c>
      <c r="C463" s="224" t="s">
        <v>100</v>
      </c>
      <c r="D463" s="224" t="s">
        <v>550</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2052</v>
      </c>
      <c r="B464" s="171" t="s">
        <v>1782</v>
      </c>
      <c r="C464" s="224" t="s">
        <v>100</v>
      </c>
      <c r="D464" s="224" t="s">
        <v>551</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2052</v>
      </c>
      <c r="B465" s="171" t="s">
        <v>1782</v>
      </c>
      <c r="C465" s="224" t="s">
        <v>100</v>
      </c>
      <c r="D465" s="235" t="s">
        <v>539</v>
      </c>
      <c r="E465" s="172"/>
      <c r="F465" s="234">
        <f>IF(D465="CO2",E465,IF(D465="CH4",E465*'State 2005 Data'!$J$16,IF(D465="N2O",'State 2005 Data'!$J$17,IF(D465="Other",E465))))</f>
        <v>0</v>
      </c>
      <c r="H465" s="171"/>
      <c r="I465" s="171"/>
      <c r="J465" s="61"/>
      <c r="K465" s="61"/>
      <c r="L465" s="61"/>
      <c r="M465" s="172"/>
    </row>
    <row r="466" spans="1:13">
      <c r="A466" s="224" t="s">
        <v>2052</v>
      </c>
      <c r="B466" s="171" t="s">
        <v>1782</v>
      </c>
      <c r="C466" s="224" t="s">
        <v>895</v>
      </c>
      <c r="D466" s="224" t="s">
        <v>542</v>
      </c>
      <c r="E466" s="172">
        <v>16.087753185364559</v>
      </c>
      <c r="F466" s="234">
        <f>IF(D466="CO2",E466,IF(D466="CH4",E466*'State 2005 Data'!$J$16,IF(D466="N2O",'State 2005 Data'!$J$17,IF(D466="Other",E466))))</f>
        <v>16.087753185364559</v>
      </c>
      <c r="H466" s="171"/>
      <c r="I466" s="171"/>
      <c r="J466" s="61"/>
      <c r="K466" s="61"/>
      <c r="L466" s="61"/>
      <c r="M466" s="172"/>
    </row>
    <row r="467" spans="1:13">
      <c r="A467" s="224" t="s">
        <v>2052</v>
      </c>
      <c r="B467" s="171" t="s">
        <v>1782</v>
      </c>
      <c r="C467" s="224" t="s">
        <v>895</v>
      </c>
      <c r="D467" s="224" t="s">
        <v>550</v>
      </c>
      <c r="E467" s="172">
        <v>0.25319798724999998</v>
      </c>
      <c r="F467" s="234">
        <f>IF(D467="CO2",E467,IF(D467="CH4",E467*'State 2005 Data'!$J$16,IF(D467="N2O",'State 2005 Data'!$J$17,IF(D467="Other",E467))))</f>
        <v>0.28358174572</v>
      </c>
      <c r="H467" s="171"/>
      <c r="I467" s="171"/>
      <c r="J467" s="61"/>
      <c r="K467" s="61"/>
      <c r="L467" s="61"/>
      <c r="M467" s="172"/>
    </row>
    <row r="468" spans="1:13">
      <c r="A468" s="224" t="s">
        <v>2052</v>
      </c>
      <c r="B468" s="171" t="s">
        <v>1782</v>
      </c>
      <c r="C468" s="224" t="s">
        <v>895</v>
      </c>
      <c r="D468" s="224" t="s">
        <v>551</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2052</v>
      </c>
      <c r="B469" s="171" t="s">
        <v>1782</v>
      </c>
      <c r="C469" s="224" t="s">
        <v>895</v>
      </c>
      <c r="D469" s="235" t="s">
        <v>539</v>
      </c>
      <c r="E469" s="172"/>
      <c r="F469" s="234">
        <f>IF(D469="CO2",E469,IF(D469="CH4",E469*'State 2005 Data'!$J$16,IF(D469="N2O",'State 2005 Data'!$J$17,IF(D469="Other",E469))))</f>
        <v>0</v>
      </c>
      <c r="H469" s="171"/>
      <c r="I469" s="171"/>
      <c r="J469" s="61"/>
      <c r="K469" s="61"/>
      <c r="L469" s="61"/>
      <c r="M469" s="172"/>
    </row>
    <row r="470" spans="1:13">
      <c r="A470" s="224" t="s">
        <v>2052</v>
      </c>
      <c r="B470" s="171" t="s">
        <v>1782</v>
      </c>
      <c r="C470" s="224" t="s">
        <v>4</v>
      </c>
      <c r="D470" s="224" t="s">
        <v>542</v>
      </c>
      <c r="E470" s="172">
        <v>30.188246103116487</v>
      </c>
      <c r="F470" s="234">
        <f>IF(D470="CO2",E470,IF(D470="CH4",E470*'State 2005 Data'!$J$16,IF(D470="N2O",'State 2005 Data'!$J$17,IF(D470="Other",E470))))</f>
        <v>30.188246103116487</v>
      </c>
      <c r="H470" s="171"/>
      <c r="I470" s="171"/>
      <c r="J470" s="61"/>
      <c r="K470" s="61"/>
      <c r="L470" s="61"/>
      <c r="M470" s="172"/>
    </row>
    <row r="471" spans="1:13">
      <c r="A471" s="224" t="s">
        <v>2052</v>
      </c>
      <c r="B471" s="171" t="s">
        <v>1782</v>
      </c>
      <c r="C471" s="224" t="s">
        <v>4</v>
      </c>
      <c r="D471" s="224" t="s">
        <v>550</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2052</v>
      </c>
      <c r="B472" s="171" t="s">
        <v>1782</v>
      </c>
      <c r="C472" s="224" t="s">
        <v>4</v>
      </c>
      <c r="D472" s="224" t="s">
        <v>551</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2052</v>
      </c>
      <c r="B473" s="171" t="s">
        <v>1782</v>
      </c>
      <c r="C473" s="224" t="s">
        <v>4</v>
      </c>
      <c r="D473" s="235" t="s">
        <v>539</v>
      </c>
      <c r="E473" s="172"/>
      <c r="F473" s="234">
        <f>IF(D473="CO2",E473,IF(D473="CH4",E473*'State 2005 Data'!$J$16,IF(D473="N2O",'State 2005 Data'!$J$17,IF(D473="Other",E473))))</f>
        <v>0</v>
      </c>
      <c r="H473" s="171"/>
      <c r="I473" s="171"/>
      <c r="J473" s="61"/>
      <c r="K473" s="61"/>
      <c r="L473" s="61"/>
      <c r="M473" s="172"/>
    </row>
    <row r="474" spans="1:13">
      <c r="A474" s="224" t="s">
        <v>2052</v>
      </c>
      <c r="B474" s="171" t="s">
        <v>1782</v>
      </c>
      <c r="C474" s="224" t="s">
        <v>9</v>
      </c>
      <c r="D474" s="224" t="s">
        <v>542</v>
      </c>
      <c r="E474" s="173">
        <v>16.95660984468033</v>
      </c>
      <c r="F474" s="234">
        <f>IF(D474="CO2",E474,IF(D474="CH4",E474*'State 2005 Data'!$J$16,IF(D474="N2O",'State 2005 Data'!$J$17,IF(D474="Other",E474))))</f>
        <v>16.95660984468033</v>
      </c>
      <c r="H474" s="171"/>
      <c r="I474" s="171"/>
      <c r="J474" s="61"/>
      <c r="K474" s="61"/>
      <c r="L474" s="61"/>
      <c r="M474" s="173"/>
    </row>
    <row r="475" spans="1:13">
      <c r="A475" s="224" t="s">
        <v>2052</v>
      </c>
      <c r="B475" s="171" t="s">
        <v>1782</v>
      </c>
      <c r="C475" s="224" t="s">
        <v>9</v>
      </c>
      <c r="D475" s="224" t="s">
        <v>550</v>
      </c>
      <c r="E475" s="172">
        <v>1.9065722374176897</v>
      </c>
      <c r="F475" s="234">
        <f>IF(D475="CO2",E475,IF(D475="CH4",E475*'State 2005 Data'!$J$16,IF(D475="N2O",'State 2005 Data'!$J$17,IF(D475="Other",E475))))</f>
        <v>2.1353609059078127</v>
      </c>
      <c r="H475" s="171"/>
      <c r="I475" s="171"/>
      <c r="J475" s="61"/>
      <c r="K475" s="61"/>
      <c r="L475" s="61"/>
      <c r="M475" s="172"/>
    </row>
    <row r="476" spans="1:13">
      <c r="A476" s="224" t="s">
        <v>2052</v>
      </c>
      <c r="B476" s="171" t="s">
        <v>1782</v>
      </c>
      <c r="C476" s="224" t="s">
        <v>9</v>
      </c>
      <c r="D476" s="224" t="s">
        <v>551</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2052</v>
      </c>
      <c r="B477" s="171" t="s">
        <v>1782</v>
      </c>
      <c r="C477" s="224" t="s">
        <v>9</v>
      </c>
      <c r="D477" s="224" t="s">
        <v>539</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5703125" style="61" bestFit="1" customWidth="1"/>
    <col min="3" max="16384" width="9" style="61"/>
  </cols>
  <sheetData>
    <row r="1" spans="1:33">
      <c r="B1" s="61" t="s">
        <v>1783</v>
      </c>
    </row>
    <row r="2" spans="1:33">
      <c r="A2" s="61" t="s">
        <v>550</v>
      </c>
      <c r="B2" s="61">
        <f>28</f>
        <v>28</v>
      </c>
    </row>
    <row r="3" spans="1:33">
      <c r="A3" s="61" t="s">
        <v>551</v>
      </c>
      <c r="B3" s="61">
        <f>265</f>
        <v>265</v>
      </c>
    </row>
    <row r="10" spans="1:33">
      <c r="A10" s="82" t="s">
        <v>1784</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1788</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1791</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1785</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1786</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1787</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1792</v>
      </c>
    </row>
    <row r="25" spans="1:33">
      <c r="A25" s="61" t="s">
        <v>1789</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1790</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1793</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1794</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1795</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1796</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1797</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1798</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1799</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1800</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1801</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1802</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1803</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1804</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1805</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1806</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1807</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1808</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1809</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1810</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1811</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1812</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1813</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1814</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1815</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1816</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1817</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1818</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1819</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1820</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1821</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1822</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1823</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1824</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1825</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1826</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1827</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1828</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1829</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1830</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1831</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1832</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1833</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1834</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1835</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1836</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1837</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1838</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1839</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1840</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1841</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1842</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1843</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1844</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1845</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1846</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1847</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1848</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1849</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1850</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1851</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1852</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1853</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1854</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1855</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1856</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1857</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1858</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1859</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1860</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1861</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1862</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1789</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1790</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1863</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1785</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1864</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1865</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1866</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1867</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1868</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1869</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1870</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1871</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1786</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1787</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1872</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1873</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1874</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1875</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1876</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1877</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1878</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1879</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1880</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1881</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1882</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1883</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1884</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1793</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1885</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1064</v>
      </c>
      <c r="B1" s="83"/>
      <c r="C1" s="52"/>
      <c r="D1" s="52"/>
    </row>
    <row r="2" spans="1:4">
      <c r="A2" s="82" t="s">
        <v>1028</v>
      </c>
      <c r="B2" s="84" t="s">
        <v>1029</v>
      </c>
      <c r="C2" s="82" t="s">
        <v>1030</v>
      </c>
      <c r="D2" s="82" t="s">
        <v>1031</v>
      </c>
    </row>
    <row r="3" spans="1:4">
      <c r="A3" s="61" t="s">
        <v>1038</v>
      </c>
      <c r="B3" s="85" t="s">
        <v>1049</v>
      </c>
      <c r="C3" s="91"/>
      <c r="D3" t="s">
        <v>488</v>
      </c>
    </row>
    <row r="4" spans="1:4">
      <c r="A4" s="61" t="s">
        <v>1046</v>
      </c>
      <c r="B4" s="86" t="s">
        <v>1047</v>
      </c>
      <c r="C4" s="90"/>
      <c r="D4" t="s">
        <v>99</v>
      </c>
    </row>
    <row r="5" spans="1:4">
      <c r="A5" t="s">
        <v>1075</v>
      </c>
      <c r="B5" s="85" t="s">
        <v>1069</v>
      </c>
      <c r="C5" s="101"/>
      <c r="D5" t="s">
        <v>98</v>
      </c>
    </row>
    <row r="6" spans="1:4">
      <c r="A6" s="61" t="s">
        <v>1053</v>
      </c>
      <c r="B6" s="85" t="s">
        <v>1070</v>
      </c>
      <c r="C6" s="95"/>
      <c r="D6" t="s">
        <v>1065</v>
      </c>
    </row>
    <row r="7" spans="1:4">
      <c r="A7" s="61" t="s">
        <v>1076</v>
      </c>
      <c r="B7" s="85" t="s">
        <v>783</v>
      </c>
      <c r="C7" s="100"/>
      <c r="D7" t="s">
        <v>1066</v>
      </c>
    </row>
    <row r="8" spans="1:4">
      <c r="A8" t="s">
        <v>1074</v>
      </c>
      <c r="B8" s="85" t="s">
        <v>1071</v>
      </c>
      <c r="C8" s="103"/>
      <c r="D8" t="s">
        <v>504</v>
      </c>
    </row>
    <row r="9" spans="1:4">
      <c r="A9" s="61" t="s">
        <v>1054</v>
      </c>
      <c r="B9" s="85" t="s">
        <v>1050</v>
      </c>
      <c r="C9" s="94"/>
      <c r="D9" t="s">
        <v>507</v>
      </c>
    </row>
    <row r="10" spans="1:4">
      <c r="A10" s="61" t="s">
        <v>1027</v>
      </c>
      <c r="B10" s="87" t="s">
        <v>1034</v>
      </c>
      <c r="C10" s="81"/>
      <c r="D10" t="s">
        <v>96</v>
      </c>
    </row>
    <row r="11" spans="1:4">
      <c r="A11" s="61" t="s">
        <v>1055</v>
      </c>
      <c r="B11" s="85" t="s">
        <v>1051</v>
      </c>
      <c r="C11" s="96"/>
      <c r="D11" t="s">
        <v>95</v>
      </c>
    </row>
    <row r="12" spans="1:4">
      <c r="A12" s="61" t="s">
        <v>1037</v>
      </c>
      <c r="B12" s="86" t="s">
        <v>1042</v>
      </c>
      <c r="C12" s="92"/>
      <c r="D12" t="s">
        <v>1067</v>
      </c>
    </row>
    <row r="13" spans="1:4">
      <c r="A13" t="s">
        <v>1078</v>
      </c>
      <c r="B13" s="85" t="s">
        <v>1072</v>
      </c>
      <c r="C13" s="102"/>
      <c r="D13" t="s">
        <v>971</v>
      </c>
    </row>
    <row r="14" spans="1:4">
      <c r="A14" s="61" t="s">
        <v>1040</v>
      </c>
      <c r="B14" s="86" t="s">
        <v>1041</v>
      </c>
      <c r="C14" s="80"/>
      <c r="D14" t="s">
        <v>346</v>
      </c>
    </row>
    <row r="15" spans="1:4" s="61" customFormat="1">
      <c r="A15" s="61" t="s">
        <v>1123</v>
      </c>
      <c r="B15" s="86" t="s">
        <v>1125</v>
      </c>
      <c r="C15" s="106"/>
      <c r="D15" s="61" t="s">
        <v>1122</v>
      </c>
    </row>
    <row r="16" spans="1:4" s="61" customFormat="1">
      <c r="A16" s="61" t="s">
        <v>1124</v>
      </c>
      <c r="B16" s="86">
        <v>740000</v>
      </c>
      <c r="C16" s="107"/>
      <c r="D16" s="61" t="s">
        <v>969</v>
      </c>
    </row>
    <row r="17" spans="1:4">
      <c r="A17" s="61" t="s">
        <v>1056</v>
      </c>
      <c r="B17" s="85" t="s">
        <v>1052</v>
      </c>
      <c r="C17" s="97"/>
      <c r="D17" t="s">
        <v>347</v>
      </c>
    </row>
    <row r="18" spans="1:4">
      <c r="A18" s="61" t="s">
        <v>1039</v>
      </c>
      <c r="B18" s="86" t="s">
        <v>1044</v>
      </c>
      <c r="C18" s="89"/>
      <c r="D18" t="s">
        <v>343</v>
      </c>
    </row>
    <row r="19" spans="1:4">
      <c r="A19" s="77" t="s">
        <v>1063</v>
      </c>
      <c r="B19" s="98" t="s">
        <v>1062</v>
      </c>
      <c r="C19" s="99"/>
      <c r="D19" t="s">
        <v>496</v>
      </c>
    </row>
    <row r="20" spans="1:4">
      <c r="A20" s="61" t="s">
        <v>1033</v>
      </c>
      <c r="B20" s="86" t="s">
        <v>1043</v>
      </c>
      <c r="C20" s="88"/>
      <c r="D20" t="s">
        <v>499</v>
      </c>
    </row>
    <row r="21" spans="1:4">
      <c r="A21" t="s">
        <v>1079</v>
      </c>
      <c r="B21" s="85" t="s">
        <v>1073</v>
      </c>
      <c r="C21" s="104"/>
      <c r="D21" t="s">
        <v>1068</v>
      </c>
    </row>
    <row r="23" spans="1:4" s="61" customFormat="1">
      <c r="A23" s="53" t="s">
        <v>1048</v>
      </c>
      <c r="B23" s="83"/>
      <c r="C23" s="52"/>
      <c r="D23" s="52"/>
    </row>
    <row r="24" spans="1:4" s="82" customFormat="1">
      <c r="A24" s="82" t="s">
        <v>1028</v>
      </c>
      <c r="B24" s="84" t="s">
        <v>1029</v>
      </c>
      <c r="C24" s="82" t="s">
        <v>1030</v>
      </c>
      <c r="D24" s="82" t="s">
        <v>1115</v>
      </c>
    </row>
    <row r="25" spans="1:4">
      <c r="A25" t="s">
        <v>1054</v>
      </c>
      <c r="B25" s="85" t="s">
        <v>1050</v>
      </c>
      <c r="C25" s="94"/>
      <c r="D25" t="s">
        <v>1117</v>
      </c>
    </row>
    <row r="26" spans="1:4" s="61" customFormat="1">
      <c r="A26" s="61" t="s">
        <v>1027</v>
      </c>
      <c r="B26" s="87" t="s">
        <v>1034</v>
      </c>
      <c r="C26" s="81"/>
      <c r="D26" s="61" t="s">
        <v>1116</v>
      </c>
    </row>
    <row r="27" spans="1:4">
      <c r="A27" t="s">
        <v>1039</v>
      </c>
      <c r="B27" s="85" t="s">
        <v>1044</v>
      </c>
      <c r="C27" s="89"/>
      <c r="D27" t="s">
        <v>4</v>
      </c>
    </row>
    <row r="28" spans="1:4">
      <c r="A28" t="s">
        <v>1053</v>
      </c>
      <c r="B28" s="85" t="s">
        <v>1070</v>
      </c>
      <c r="C28" s="95"/>
      <c r="D28" t="s">
        <v>100</v>
      </c>
    </row>
    <row r="29" spans="1:4">
      <c r="A29" t="s">
        <v>1033</v>
      </c>
      <c r="B29" s="85">
        <v>969696</v>
      </c>
      <c r="C29" s="88"/>
      <c r="D29" t="s">
        <v>9</v>
      </c>
    </row>
    <row r="30" spans="1:4">
      <c r="A30" t="s">
        <v>1046</v>
      </c>
      <c r="B30" s="85" t="s">
        <v>1047</v>
      </c>
      <c r="C30" s="90"/>
      <c r="D30" t="s">
        <v>896</v>
      </c>
    </row>
    <row r="31" spans="1:4">
      <c r="A31" t="s">
        <v>1055</v>
      </c>
      <c r="B31" s="85" t="s">
        <v>1051</v>
      </c>
      <c r="C31" s="96"/>
      <c r="D31" t="s">
        <v>149</v>
      </c>
    </row>
    <row r="32" spans="1:4" s="61" customFormat="1">
      <c r="A32" s="61" t="s">
        <v>1056</v>
      </c>
      <c r="B32" s="85" t="s">
        <v>1052</v>
      </c>
      <c r="C32" s="97"/>
      <c r="D32" s="61" t="s">
        <v>905</v>
      </c>
    </row>
    <row r="33" spans="1:4">
      <c r="A33" t="s">
        <v>1038</v>
      </c>
      <c r="B33" s="85" t="s">
        <v>1049</v>
      </c>
      <c r="C33" s="93"/>
      <c r="D33" t="s">
        <v>988</v>
      </c>
    </row>
    <row r="34" spans="1:4" s="61" customFormat="1">
      <c r="A34" s="61" t="s">
        <v>1123</v>
      </c>
      <c r="B34" s="86" t="s">
        <v>1125</v>
      </c>
      <c r="C34" s="106"/>
      <c r="D34" s="61" t="s">
        <v>1393</v>
      </c>
    </row>
    <row r="36" spans="1:4" s="61" customFormat="1">
      <c r="A36" s="53" t="s">
        <v>1057</v>
      </c>
      <c r="B36" s="83"/>
      <c r="C36" s="52"/>
      <c r="D36" s="52"/>
    </row>
    <row r="37" spans="1:4" s="61" customFormat="1">
      <c r="A37" s="82" t="s">
        <v>1028</v>
      </c>
      <c r="B37" s="84" t="s">
        <v>1029</v>
      </c>
      <c r="C37" s="82" t="s">
        <v>1030</v>
      </c>
      <c r="D37" s="82" t="s">
        <v>1031</v>
      </c>
    </row>
    <row r="38" spans="1:4" s="61" customFormat="1">
      <c r="A38" s="61" t="s">
        <v>1039</v>
      </c>
      <c r="B38" s="86" t="s">
        <v>1044</v>
      </c>
      <c r="C38" s="89"/>
      <c r="D38" s="61" t="s">
        <v>1058</v>
      </c>
    </row>
    <row r="39" spans="1:4" s="61" customFormat="1">
      <c r="A39" s="61" t="s">
        <v>1033</v>
      </c>
      <c r="B39" s="85">
        <v>969696</v>
      </c>
      <c r="C39" s="88"/>
      <c r="D39" s="61" t="s">
        <v>1059</v>
      </c>
    </row>
    <row r="40" spans="1:4" s="61" customFormat="1">
      <c r="A40" s="61" t="s">
        <v>1046</v>
      </c>
      <c r="B40" s="85" t="s">
        <v>1047</v>
      </c>
      <c r="C40" s="90"/>
      <c r="D40" s="61" t="s">
        <v>1060</v>
      </c>
    </row>
    <row r="41" spans="1:4" s="61" customFormat="1">
      <c r="A41" s="61" t="s">
        <v>1123</v>
      </c>
      <c r="B41" s="86" t="s">
        <v>1125</v>
      </c>
      <c r="C41" s="106"/>
      <c r="D41" s="61" t="s">
        <v>1394</v>
      </c>
    </row>
    <row r="42" spans="1:4" s="77" customFormat="1">
      <c r="B42" s="98"/>
    </row>
    <row r="43" spans="1:4" s="77" customFormat="1">
      <c r="A43" s="53" t="s">
        <v>1061</v>
      </c>
      <c r="B43" s="83"/>
      <c r="C43" s="52"/>
      <c r="D43" s="52"/>
    </row>
    <row r="44" spans="1:4" s="77" customFormat="1">
      <c r="A44" s="82" t="s">
        <v>1028</v>
      </c>
      <c r="B44" s="84" t="s">
        <v>1029</v>
      </c>
      <c r="C44" s="82" t="s">
        <v>1030</v>
      </c>
      <c r="D44" s="82" t="s">
        <v>1031</v>
      </c>
    </row>
    <row r="45" spans="1:4" s="77" customFormat="1">
      <c r="A45" s="61" t="s">
        <v>1046</v>
      </c>
      <c r="B45" s="85" t="s">
        <v>1047</v>
      </c>
      <c r="C45" s="90"/>
      <c r="D45" s="77" t="s">
        <v>551</v>
      </c>
    </row>
    <row r="46" spans="1:4" s="77" customFormat="1">
      <c r="A46" s="61" t="s">
        <v>1040</v>
      </c>
      <c r="B46" s="86" t="s">
        <v>1041</v>
      </c>
      <c r="C46" s="80"/>
      <c r="D46" s="77" t="s">
        <v>541</v>
      </c>
    </row>
    <row r="47" spans="1:4" s="77" customFormat="1">
      <c r="A47" s="61" t="s">
        <v>1039</v>
      </c>
      <c r="B47" s="86" t="s">
        <v>1044</v>
      </c>
      <c r="C47" s="89"/>
      <c r="D47" s="77" t="s">
        <v>550</v>
      </c>
    </row>
    <row r="48" spans="1:4" s="77" customFormat="1">
      <c r="A48" s="61" t="s">
        <v>1033</v>
      </c>
      <c r="B48" s="86" t="s">
        <v>1043</v>
      </c>
      <c r="C48" s="88"/>
      <c r="D48" s="77" t="s">
        <v>542</v>
      </c>
    </row>
    <row r="49" spans="1:4" s="77" customFormat="1">
      <c r="B49" s="105"/>
    </row>
    <row r="50" spans="1:4" s="77" customFormat="1">
      <c r="A50" s="53" t="s">
        <v>1221</v>
      </c>
      <c r="B50" s="83"/>
      <c r="C50" s="52"/>
      <c r="D50" s="52"/>
    </row>
    <row r="51" spans="1:4" s="77" customFormat="1">
      <c r="A51" s="82" t="s">
        <v>1028</v>
      </c>
      <c r="B51" s="84" t="s">
        <v>1029</v>
      </c>
      <c r="C51" s="82" t="s">
        <v>1030</v>
      </c>
      <c r="D51" s="82" t="s">
        <v>1031</v>
      </c>
    </row>
    <row r="52" spans="1:4" s="77" customFormat="1">
      <c r="A52" s="61" t="s">
        <v>1039</v>
      </c>
      <c r="B52" s="86" t="s">
        <v>1044</v>
      </c>
      <c r="C52" s="89"/>
      <c r="D52" s="77" t="s">
        <v>1091</v>
      </c>
    </row>
    <row r="53" spans="1:4" s="77" customFormat="1">
      <c r="A53" s="61" t="s">
        <v>1054</v>
      </c>
      <c r="B53" s="85" t="s">
        <v>1050</v>
      </c>
      <c r="C53" s="94"/>
      <c r="D53" s="77" t="s">
        <v>1092</v>
      </c>
    </row>
    <row r="54" spans="1:4" s="77" customFormat="1">
      <c r="A54" s="61" t="s">
        <v>1053</v>
      </c>
      <c r="B54" s="85" t="s">
        <v>1070</v>
      </c>
      <c r="C54" s="95"/>
      <c r="D54" s="77" t="s">
        <v>1093</v>
      </c>
    </row>
    <row r="55" spans="1:4" s="77" customFormat="1">
      <c r="A55" s="61" t="s">
        <v>1046</v>
      </c>
      <c r="B55" s="86" t="s">
        <v>1047</v>
      </c>
      <c r="C55" s="90"/>
      <c r="D55" s="77" t="s">
        <v>1094</v>
      </c>
    </row>
    <row r="56" spans="1:4" s="77" customFormat="1">
      <c r="A56" s="61" t="s">
        <v>1040</v>
      </c>
      <c r="B56" s="86" t="s">
        <v>1041</v>
      </c>
      <c r="C56" s="80"/>
      <c r="D56" s="77" t="s">
        <v>1095</v>
      </c>
    </row>
    <row r="57" spans="1:4" s="61" customFormat="1">
      <c r="B57" s="85"/>
      <c r="C57" s="77"/>
    </row>
    <row r="58" spans="1:4" s="61" customFormat="1">
      <c r="A58" s="53" t="s">
        <v>1579</v>
      </c>
      <c r="B58" s="83"/>
      <c r="C58" s="52"/>
      <c r="D58" s="52"/>
    </row>
    <row r="59" spans="1:4" s="61" customFormat="1">
      <c r="A59" s="82" t="s">
        <v>1028</v>
      </c>
      <c r="B59" s="84" t="s">
        <v>1029</v>
      </c>
      <c r="C59" s="82" t="s">
        <v>1030</v>
      </c>
      <c r="D59" s="82" t="s">
        <v>1031</v>
      </c>
    </row>
    <row r="60" spans="1:4" s="61" customFormat="1">
      <c r="A60" s="61" t="s">
        <v>1054</v>
      </c>
      <c r="B60" s="85" t="s">
        <v>1050</v>
      </c>
      <c r="C60" s="94"/>
      <c r="D60" s="61" t="s">
        <v>1567</v>
      </c>
    </row>
    <row r="61" spans="1:4" s="61" customFormat="1">
      <c r="A61" s="61" t="s">
        <v>1039</v>
      </c>
      <c r="B61" s="86" t="s">
        <v>1044</v>
      </c>
      <c r="C61" s="89"/>
      <c r="D61" s="77" t="s">
        <v>1566</v>
      </c>
    </row>
    <row r="62" spans="1:4" s="61" customFormat="1">
      <c r="A62" s="61" t="s">
        <v>1038</v>
      </c>
      <c r="B62" s="85" t="s">
        <v>1049</v>
      </c>
      <c r="C62" s="93"/>
      <c r="D62" s="61" t="s">
        <v>1563</v>
      </c>
    </row>
    <row r="63" spans="1:4" s="61" customFormat="1">
      <c r="A63" s="61" t="s">
        <v>1079</v>
      </c>
      <c r="B63" s="85" t="s">
        <v>1073</v>
      </c>
      <c r="C63" s="104"/>
      <c r="D63" s="61" t="s">
        <v>1564</v>
      </c>
    </row>
    <row r="64" spans="1:4" s="61" customFormat="1">
      <c r="A64" s="61" t="s">
        <v>1056</v>
      </c>
      <c r="B64" s="85" t="s">
        <v>1052</v>
      </c>
      <c r="C64" s="97"/>
      <c r="D64" s="77" t="s">
        <v>1565</v>
      </c>
    </row>
    <row r="65" spans="1:4" s="77" customFormat="1">
      <c r="A65" s="61"/>
      <c r="B65" s="86"/>
    </row>
    <row r="66" spans="1:4" s="77" customFormat="1">
      <c r="A66" s="53" t="s">
        <v>1545</v>
      </c>
      <c r="B66" s="83"/>
      <c r="C66" s="52"/>
      <c r="D66" s="52"/>
    </row>
    <row r="67" spans="1:4" s="77" customFormat="1">
      <c r="A67" s="82" t="s">
        <v>1028</v>
      </c>
      <c r="B67" s="84" t="s">
        <v>1029</v>
      </c>
      <c r="C67" s="82" t="s">
        <v>1030</v>
      </c>
      <c r="D67" s="82" t="s">
        <v>1031</v>
      </c>
    </row>
    <row r="68" spans="1:4" s="77" customFormat="1">
      <c r="A68" s="61" t="s">
        <v>1039</v>
      </c>
      <c r="B68" s="86" t="s">
        <v>1044</v>
      </c>
      <c r="C68" s="89"/>
      <c r="D68" s="77" t="s">
        <v>1473</v>
      </c>
    </row>
    <row r="69" spans="1:4" s="77" customFormat="1">
      <c r="A69" s="61" t="s">
        <v>1054</v>
      </c>
      <c r="B69" s="85" t="s">
        <v>1050</v>
      </c>
      <c r="C69" s="94"/>
      <c r="D69" s="77" t="s">
        <v>1474</v>
      </c>
    </row>
    <row r="70" spans="1:4" s="77" customFormat="1">
      <c r="A70" s="61" t="s">
        <v>1053</v>
      </c>
      <c r="B70" s="85" t="s">
        <v>1070</v>
      </c>
      <c r="C70" s="95"/>
      <c r="D70" s="77" t="s">
        <v>1475</v>
      </c>
    </row>
    <row r="71" spans="1:4" s="77" customFormat="1">
      <c r="A71" s="61" t="s">
        <v>1040</v>
      </c>
      <c r="B71" s="86" t="s">
        <v>1041</v>
      </c>
      <c r="C71" s="80"/>
      <c r="D71" s="77" t="s">
        <v>1095</v>
      </c>
    </row>
    <row r="72" spans="1:4" s="61" customFormat="1">
      <c r="B72" s="85"/>
    </row>
    <row r="73" spans="1:4" s="61" customFormat="1">
      <c r="A73" s="53" t="s">
        <v>1487</v>
      </c>
      <c r="B73" s="83"/>
      <c r="C73" s="52"/>
      <c r="D73" s="52"/>
    </row>
    <row r="74" spans="1:4" s="61" customFormat="1">
      <c r="A74" s="82" t="s">
        <v>1028</v>
      </c>
      <c r="B74" s="84" t="s">
        <v>1029</v>
      </c>
      <c r="C74" s="82" t="s">
        <v>1030</v>
      </c>
      <c r="D74" s="82" t="s">
        <v>1031</v>
      </c>
    </row>
    <row r="75" spans="1:4" s="61" customFormat="1">
      <c r="A75" s="61" t="s">
        <v>1054</v>
      </c>
      <c r="B75" s="85" t="s">
        <v>1050</v>
      </c>
      <c r="C75" s="94"/>
      <c r="D75" s="77" t="s">
        <v>1488</v>
      </c>
    </row>
    <row r="76" spans="1:4" s="61" customFormat="1">
      <c r="A76" s="61" t="s">
        <v>1046</v>
      </c>
      <c r="B76" s="86" t="s">
        <v>1047</v>
      </c>
      <c r="C76" s="90"/>
      <c r="D76" s="77" t="s">
        <v>1489</v>
      </c>
    </row>
    <row r="77" spans="1:4" s="61" customFormat="1">
      <c r="A77" s="61" t="s">
        <v>1040</v>
      </c>
      <c r="B77" s="86" t="s">
        <v>1041</v>
      </c>
      <c r="C77" s="80"/>
      <c r="D77" s="77" t="s">
        <v>1095</v>
      </c>
    </row>
    <row r="78" spans="1:4" s="61" customFormat="1">
      <c r="B78" s="86"/>
      <c r="C78" s="77"/>
      <c r="D78" s="77"/>
    </row>
    <row r="79" spans="1:4" s="61" customFormat="1">
      <c r="A79" s="53" t="s">
        <v>1546</v>
      </c>
      <c r="B79" s="83"/>
      <c r="C79" s="52"/>
      <c r="D79" s="52"/>
    </row>
    <row r="80" spans="1:4" s="61" customFormat="1">
      <c r="A80" s="82" t="s">
        <v>1028</v>
      </c>
      <c r="B80" s="84" t="s">
        <v>1029</v>
      </c>
      <c r="C80" s="82" t="s">
        <v>1030</v>
      </c>
      <c r="D80" s="82" t="s">
        <v>1031</v>
      </c>
    </row>
    <row r="81" spans="1:4" s="61" customFormat="1">
      <c r="A81" s="61" t="s">
        <v>1039</v>
      </c>
      <c r="B81" s="86" t="s">
        <v>1044</v>
      </c>
      <c r="C81" s="89"/>
      <c r="D81" s="77" t="s">
        <v>1547</v>
      </c>
    </row>
    <row r="82" spans="1:4" s="61" customFormat="1">
      <c r="A82" s="61" t="s">
        <v>1079</v>
      </c>
      <c r="B82" s="85" t="s">
        <v>1073</v>
      </c>
      <c r="C82" s="104"/>
      <c r="D82" s="77" t="s">
        <v>1548</v>
      </c>
    </row>
    <row r="83" spans="1:4" s="61" customFormat="1">
      <c r="A83" s="61" t="s">
        <v>1056</v>
      </c>
      <c r="B83" s="85" t="s">
        <v>1052</v>
      </c>
      <c r="C83" s="97"/>
      <c r="D83" s="77" t="s">
        <v>1549</v>
      </c>
    </row>
    <row r="84" spans="1:4" s="61" customFormat="1">
      <c r="A84" s="61" t="s">
        <v>1040</v>
      </c>
      <c r="B84" s="86" t="s">
        <v>1041</v>
      </c>
      <c r="C84" s="80"/>
      <c r="D84" s="77" t="s">
        <v>1095</v>
      </c>
    </row>
    <row r="85" spans="1:4" s="61" customFormat="1">
      <c r="B85" s="85"/>
    </row>
    <row r="86" spans="1:4" s="61" customFormat="1">
      <c r="A86" s="53" t="s">
        <v>1097</v>
      </c>
      <c r="B86" s="83"/>
      <c r="C86" s="52"/>
      <c r="D86" s="52"/>
    </row>
    <row r="87" spans="1:4" s="61" customFormat="1">
      <c r="A87" s="82" t="s">
        <v>1028</v>
      </c>
      <c r="B87" s="84" t="s">
        <v>1029</v>
      </c>
      <c r="C87" s="82" t="s">
        <v>1030</v>
      </c>
      <c r="D87" s="82" t="s">
        <v>1031</v>
      </c>
    </row>
    <row r="88" spans="1:4" s="61" customFormat="1">
      <c r="A88" s="61" t="s">
        <v>1040</v>
      </c>
      <c r="B88" s="86" t="s">
        <v>1041</v>
      </c>
      <c r="C88" s="80"/>
      <c r="D88" s="61" t="s">
        <v>1098</v>
      </c>
    </row>
    <row r="89" spans="1:4" s="61" customFormat="1">
      <c r="A89" s="61" t="s">
        <v>1054</v>
      </c>
      <c r="B89" s="85" t="s">
        <v>1050</v>
      </c>
      <c r="C89" s="94"/>
      <c r="D89" s="61" t="s">
        <v>1099</v>
      </c>
    </row>
    <row r="90" spans="1:4" s="61" customFormat="1">
      <c r="A90" s="61" t="s">
        <v>1056</v>
      </c>
      <c r="B90" s="85" t="s">
        <v>1052</v>
      </c>
      <c r="C90" s="97"/>
      <c r="D90" s="61" t="s">
        <v>1213</v>
      </c>
    </row>
    <row r="91" spans="1:4" s="61" customFormat="1">
      <c r="A91" s="61" t="s">
        <v>1055</v>
      </c>
      <c r="B91" s="85" t="s">
        <v>1051</v>
      </c>
      <c r="C91" s="96"/>
      <c r="D91" s="61" t="s">
        <v>1100</v>
      </c>
    </row>
    <row r="92" spans="1:4" s="61" customFormat="1">
      <c r="A92" s="61" t="s">
        <v>1053</v>
      </c>
      <c r="B92" s="85" t="s">
        <v>1070</v>
      </c>
      <c r="C92" s="95"/>
      <c r="D92" s="61" t="s">
        <v>1101</v>
      </c>
    </row>
    <row r="93" spans="1:4" s="61" customFormat="1">
      <c r="A93" s="61" t="s">
        <v>1033</v>
      </c>
      <c r="B93" s="86" t="s">
        <v>1043</v>
      </c>
      <c r="C93" s="88"/>
      <c r="D93" s="61" t="s">
        <v>1102</v>
      </c>
    </row>
    <row r="94" spans="1:4" s="61" customFormat="1">
      <c r="A94" s="61" t="s">
        <v>1039</v>
      </c>
      <c r="B94" s="86" t="s">
        <v>1044</v>
      </c>
      <c r="C94" s="89"/>
      <c r="D94" s="61" t="s">
        <v>1103</v>
      </c>
    </row>
    <row r="95" spans="1:4" s="61" customFormat="1">
      <c r="A95" s="61" t="s">
        <v>1046</v>
      </c>
      <c r="B95" s="86" t="s">
        <v>1047</v>
      </c>
      <c r="C95" s="90"/>
      <c r="D95" s="61" t="s">
        <v>1104</v>
      </c>
    </row>
    <row r="96" spans="1:4" s="61" customFormat="1">
      <c r="A96" s="61" t="s">
        <v>1038</v>
      </c>
      <c r="B96" s="85" t="s">
        <v>1049</v>
      </c>
      <c r="C96" s="93"/>
      <c r="D96" s="61" t="s">
        <v>1105</v>
      </c>
    </row>
    <row r="97" spans="1:5" s="61" customFormat="1">
      <c r="B97" s="85"/>
      <c r="C97" s="77"/>
    </row>
    <row r="98" spans="1:5" s="61" customFormat="1">
      <c r="A98" s="53" t="s">
        <v>1096</v>
      </c>
      <c r="B98" s="83"/>
      <c r="C98" s="52"/>
      <c r="D98" s="52"/>
    </row>
    <row r="99" spans="1:5" s="61" customFormat="1">
      <c r="A99" s="82" t="s">
        <v>1028</v>
      </c>
      <c r="B99" s="84" t="s">
        <v>1029</v>
      </c>
      <c r="C99" s="82" t="s">
        <v>1030</v>
      </c>
      <c r="D99" s="82" t="s">
        <v>1031</v>
      </c>
    </row>
    <row r="100" spans="1:5" s="61" customFormat="1">
      <c r="A100" s="61" t="s">
        <v>1046</v>
      </c>
      <c r="B100" s="86" t="s">
        <v>1047</v>
      </c>
      <c r="C100" s="90"/>
      <c r="D100" s="61" t="s">
        <v>1231</v>
      </c>
    </row>
    <row r="101" spans="1:5" s="61" customFormat="1">
      <c r="A101" s="61" t="s">
        <v>1053</v>
      </c>
      <c r="B101" s="85" t="s">
        <v>1070</v>
      </c>
      <c r="C101" s="95"/>
      <c r="D101" s="77" t="s">
        <v>1232</v>
      </c>
    </row>
    <row r="102" spans="1:5" s="61" customFormat="1">
      <c r="A102" s="61" t="s">
        <v>1039</v>
      </c>
      <c r="B102" s="86" t="s">
        <v>1044</v>
      </c>
      <c r="C102" s="89"/>
      <c r="D102" s="61" t="s">
        <v>1222</v>
      </c>
    </row>
    <row r="103" spans="1:5" s="61" customFormat="1">
      <c r="A103" s="61" t="s">
        <v>1054</v>
      </c>
      <c r="B103" s="85" t="s">
        <v>1050</v>
      </c>
      <c r="C103" s="94"/>
      <c r="D103" s="61" t="s">
        <v>1223</v>
      </c>
    </row>
    <row r="104" spans="1:5" s="61" customFormat="1">
      <c r="A104" s="61" t="s">
        <v>1040</v>
      </c>
      <c r="B104" s="86" t="s">
        <v>1041</v>
      </c>
      <c r="C104" s="80"/>
      <c r="D104" s="77" t="s">
        <v>1095</v>
      </c>
    </row>
    <row r="105" spans="1:5" s="61" customFormat="1">
      <c r="B105" s="85"/>
      <c r="C105" s="77"/>
    </row>
    <row r="106" spans="1:5">
      <c r="A106" s="53" t="s">
        <v>1032</v>
      </c>
      <c r="B106" s="83"/>
      <c r="C106" s="52"/>
      <c r="D106" s="52"/>
    </row>
    <row r="107" spans="1:5">
      <c r="A107" s="82" t="s">
        <v>1028</v>
      </c>
      <c r="B107" s="84" t="s">
        <v>1029</v>
      </c>
      <c r="C107" s="82" t="s">
        <v>1030</v>
      </c>
      <c r="D107" s="82" t="s">
        <v>1031</v>
      </c>
    </row>
    <row r="108" spans="1:5">
      <c r="A108" s="61" t="s">
        <v>1053</v>
      </c>
      <c r="B108" s="85" t="s">
        <v>1070</v>
      </c>
      <c r="C108" s="95"/>
      <c r="D108" t="s">
        <v>554</v>
      </c>
    </row>
    <row r="109" spans="1:5">
      <c r="A109" t="s">
        <v>1033</v>
      </c>
      <c r="B109" s="86" t="s">
        <v>1043</v>
      </c>
      <c r="C109" s="88"/>
      <c r="D109" t="s">
        <v>556</v>
      </c>
    </row>
    <row r="110" spans="1:5">
      <c r="A110" t="s">
        <v>1039</v>
      </c>
      <c r="B110" s="86" t="s">
        <v>1044</v>
      </c>
      <c r="C110" s="89"/>
      <c r="D110" t="s">
        <v>555</v>
      </c>
    </row>
    <row r="111" spans="1:5">
      <c r="A111" t="s">
        <v>1038</v>
      </c>
      <c r="B111" s="85" t="s">
        <v>1049</v>
      </c>
      <c r="C111" s="91"/>
      <c r="D111" t="s">
        <v>1035</v>
      </c>
      <c r="E111" s="86"/>
    </row>
    <row r="112" spans="1:5">
      <c r="A112" s="61" t="s">
        <v>1054</v>
      </c>
      <c r="B112" s="85" t="s">
        <v>1050</v>
      </c>
      <c r="C112" s="94"/>
      <c r="D112" t="s">
        <v>1036</v>
      </c>
    </row>
    <row r="113" spans="1:4">
      <c r="A113" t="s">
        <v>1040</v>
      </c>
      <c r="B113" s="86" t="s">
        <v>1041</v>
      </c>
      <c r="C113" s="80"/>
      <c r="D113" t="s">
        <v>557</v>
      </c>
    </row>
    <row r="114" spans="1:4">
      <c r="A114" t="s">
        <v>1046</v>
      </c>
      <c r="B114" s="86" t="s">
        <v>1047</v>
      </c>
      <c r="C114" s="90"/>
      <c r="D114" t="s">
        <v>1045</v>
      </c>
    </row>
    <row r="116" spans="1:4">
      <c r="A116" s="53" t="s">
        <v>1080</v>
      </c>
      <c r="B116" s="83"/>
      <c r="C116" s="52"/>
      <c r="D116" s="52"/>
    </row>
    <row r="117" spans="1:4">
      <c r="A117" s="82" t="s">
        <v>1028</v>
      </c>
      <c r="B117" s="84" t="s">
        <v>1029</v>
      </c>
      <c r="C117" s="82" t="s">
        <v>1030</v>
      </c>
      <c r="D117" s="82" t="s">
        <v>1031</v>
      </c>
    </row>
    <row r="118" spans="1:4">
      <c r="A118" s="61" t="s">
        <v>1039</v>
      </c>
      <c r="B118" s="86" t="s">
        <v>1044</v>
      </c>
      <c r="C118" s="89"/>
      <c r="D118" t="s">
        <v>162</v>
      </c>
    </row>
    <row r="119" spans="1:4">
      <c r="A119" s="61" t="s">
        <v>1027</v>
      </c>
      <c r="B119" s="87" t="s">
        <v>1034</v>
      </c>
      <c r="C119" s="81"/>
      <c r="D119" t="s">
        <v>1082</v>
      </c>
    </row>
    <row r="120" spans="1:4">
      <c r="A120" s="61" t="s">
        <v>1079</v>
      </c>
      <c r="B120" s="85" t="s">
        <v>1073</v>
      </c>
      <c r="C120" s="104"/>
      <c r="D120" t="s">
        <v>1089</v>
      </c>
    </row>
    <row r="121" spans="1:4">
      <c r="A121" s="61" t="s">
        <v>1046</v>
      </c>
      <c r="B121" s="86" t="s">
        <v>1047</v>
      </c>
      <c r="C121" s="90"/>
      <c r="D121" t="s">
        <v>1083</v>
      </c>
    </row>
    <row r="122" spans="1:4">
      <c r="A122" s="61" t="s">
        <v>1055</v>
      </c>
      <c r="B122" s="85" t="s">
        <v>1051</v>
      </c>
      <c r="C122" s="96"/>
      <c r="D122" t="s">
        <v>1084</v>
      </c>
    </row>
    <row r="123" spans="1:4">
      <c r="A123" s="61" t="s">
        <v>1054</v>
      </c>
      <c r="B123" s="85" t="s">
        <v>1050</v>
      </c>
      <c r="C123" s="94"/>
      <c r="D123" t="s">
        <v>1085</v>
      </c>
    </row>
    <row r="124" spans="1:4">
      <c r="A124" s="61" t="s">
        <v>1074</v>
      </c>
      <c r="B124" s="85" t="s">
        <v>1071</v>
      </c>
      <c r="C124" s="103"/>
      <c r="D124" t="s">
        <v>1086</v>
      </c>
    </row>
    <row r="125" spans="1:4">
      <c r="A125" s="61" t="s">
        <v>1040</v>
      </c>
      <c r="B125" s="86" t="s">
        <v>1041</v>
      </c>
      <c r="C125" s="80"/>
      <c r="D125" t="s">
        <v>1090</v>
      </c>
    </row>
    <row r="126" spans="1:4">
      <c r="A126" s="61" t="s">
        <v>1053</v>
      </c>
      <c r="B126" s="85" t="s">
        <v>1070</v>
      </c>
      <c r="C126" s="95"/>
      <c r="D126" t="s">
        <v>753</v>
      </c>
    </row>
    <row r="127" spans="1:4">
      <c r="A127" s="61" t="s">
        <v>1056</v>
      </c>
      <c r="B127" s="85" t="s">
        <v>1052</v>
      </c>
      <c r="C127" s="97"/>
      <c r="D127" t="s">
        <v>754</v>
      </c>
    </row>
    <row r="128" spans="1:4">
      <c r="A128" s="61" t="s">
        <v>1033</v>
      </c>
      <c r="B128" s="86" t="s">
        <v>1043</v>
      </c>
      <c r="C128" s="88"/>
      <c r="D128" t="s">
        <v>1081</v>
      </c>
    </row>
    <row r="130" spans="1:8">
      <c r="A130" s="53" t="s">
        <v>1106</v>
      </c>
      <c r="B130" s="83"/>
      <c r="C130" s="52"/>
      <c r="D130" s="52"/>
    </row>
    <row r="131" spans="1:8">
      <c r="A131" s="82" t="s">
        <v>1028</v>
      </c>
      <c r="B131" s="84" t="s">
        <v>1029</v>
      </c>
      <c r="C131" s="82" t="s">
        <v>1030</v>
      </c>
      <c r="D131" s="82" t="s">
        <v>1031</v>
      </c>
      <c r="F131" s="77"/>
      <c r="G131" s="77"/>
      <c r="H131" s="77"/>
    </row>
    <row r="132" spans="1:8">
      <c r="A132" s="61" t="s">
        <v>1046</v>
      </c>
      <c r="B132" s="86" t="s">
        <v>1047</v>
      </c>
      <c r="C132" s="90"/>
      <c r="D132" t="s">
        <v>1107</v>
      </c>
      <c r="F132" s="77"/>
      <c r="G132" s="105"/>
      <c r="H132" s="77"/>
    </row>
    <row r="133" spans="1:8">
      <c r="A133" s="61" t="s">
        <v>1033</v>
      </c>
      <c r="B133" s="86" t="s">
        <v>1043</v>
      </c>
      <c r="C133" s="88"/>
      <c r="D133" t="s">
        <v>1339</v>
      </c>
      <c r="F133" s="77"/>
      <c r="G133" s="105"/>
      <c r="H133" s="77"/>
    </row>
    <row r="134" spans="1:8">
      <c r="A134" s="61" t="s">
        <v>1053</v>
      </c>
      <c r="B134" s="85" t="s">
        <v>1070</v>
      </c>
      <c r="C134" s="95"/>
      <c r="D134" t="s">
        <v>1108</v>
      </c>
      <c r="F134" s="77"/>
      <c r="G134" s="98"/>
      <c r="H134" s="77"/>
    </row>
    <row r="135" spans="1:8">
      <c r="A135" s="61" t="s">
        <v>1054</v>
      </c>
      <c r="B135" s="85" t="s">
        <v>1050</v>
      </c>
      <c r="C135" s="94"/>
      <c r="D135" t="s">
        <v>1109</v>
      </c>
      <c r="F135" s="77"/>
      <c r="G135" s="98"/>
      <c r="H135" s="77"/>
    </row>
    <row r="136" spans="1:8">
      <c r="A136" s="61" t="s">
        <v>1039</v>
      </c>
      <c r="B136" s="86" t="s">
        <v>1044</v>
      </c>
      <c r="C136" s="89"/>
      <c r="D136" t="s">
        <v>1110</v>
      </c>
      <c r="F136" s="77"/>
      <c r="G136" s="105"/>
      <c r="H136" s="77"/>
    </row>
    <row r="137" spans="1:8">
      <c r="A137" s="61" t="s">
        <v>1040</v>
      </c>
      <c r="B137" s="86" t="s">
        <v>1041</v>
      </c>
      <c r="C137" s="80"/>
      <c r="D137" t="s">
        <v>150</v>
      </c>
      <c r="F137" s="77"/>
      <c r="G137" s="105"/>
      <c r="H137" s="77"/>
    </row>
    <row r="138" spans="1:8">
      <c r="F138" s="77"/>
      <c r="G138" s="77"/>
      <c r="H138" s="77"/>
    </row>
    <row r="139" spans="1:8">
      <c r="A139" s="53" t="s">
        <v>1111</v>
      </c>
      <c r="B139" s="83"/>
      <c r="C139" s="52"/>
      <c r="D139" s="52"/>
      <c r="F139" s="77"/>
      <c r="G139" s="77"/>
      <c r="H139" s="77"/>
    </row>
    <row r="140" spans="1:8">
      <c r="A140" s="82" t="s">
        <v>1028</v>
      </c>
      <c r="B140" s="84" t="s">
        <v>1029</v>
      </c>
      <c r="C140" s="82" t="s">
        <v>1030</v>
      </c>
      <c r="D140" s="82" t="s">
        <v>1031</v>
      </c>
    </row>
    <row r="141" spans="1:8">
      <c r="A141" s="61" t="s">
        <v>1040</v>
      </c>
      <c r="B141" s="86" t="s">
        <v>1041</v>
      </c>
      <c r="C141" s="80"/>
      <c r="D141" t="s">
        <v>133</v>
      </c>
    </row>
    <row r="142" spans="1:8">
      <c r="A142" s="61" t="s">
        <v>1046</v>
      </c>
      <c r="B142" s="86" t="s">
        <v>1047</v>
      </c>
      <c r="C142" s="90"/>
      <c r="D142" t="s">
        <v>132</v>
      </c>
    </row>
    <row r="143" spans="1:8">
      <c r="A143" s="61" t="s">
        <v>1053</v>
      </c>
      <c r="B143" s="85" t="s">
        <v>1070</v>
      </c>
      <c r="C143" s="95"/>
      <c r="D143" t="s">
        <v>131</v>
      </c>
    </row>
    <row r="144" spans="1:8">
      <c r="A144" s="61" t="s">
        <v>1054</v>
      </c>
      <c r="B144" s="85" t="s">
        <v>1050</v>
      </c>
      <c r="C144" s="94"/>
      <c r="D144" t="s">
        <v>129</v>
      </c>
    </row>
    <row r="145" spans="1:4">
      <c r="A145" s="61" t="s">
        <v>1039</v>
      </c>
      <c r="B145" s="86" t="s">
        <v>1044</v>
      </c>
      <c r="C145" s="89"/>
      <c r="D145" t="s">
        <v>128</v>
      </c>
    </row>
    <row r="147" spans="1:4">
      <c r="A147" s="53" t="s">
        <v>1112</v>
      </c>
      <c r="B147" s="83"/>
      <c r="C147" s="52"/>
      <c r="D147" s="52"/>
    </row>
    <row r="148" spans="1:4">
      <c r="A148" s="82" t="s">
        <v>1028</v>
      </c>
      <c r="B148" s="84" t="s">
        <v>1029</v>
      </c>
      <c r="C148" s="82" t="s">
        <v>1030</v>
      </c>
      <c r="D148" s="82" t="s">
        <v>1031</v>
      </c>
    </row>
    <row r="149" spans="1:4">
      <c r="A149" s="61" t="s">
        <v>1027</v>
      </c>
      <c r="B149" s="87" t="s">
        <v>1034</v>
      </c>
      <c r="C149" s="81"/>
      <c r="D149" t="s">
        <v>185</v>
      </c>
    </row>
    <row r="150" spans="1:4">
      <c r="A150" s="61" t="s">
        <v>1046</v>
      </c>
      <c r="B150" s="86" t="s">
        <v>1047</v>
      </c>
      <c r="C150" s="90"/>
      <c r="D150" t="s">
        <v>310</v>
      </c>
    </row>
    <row r="151" spans="1:4">
      <c r="A151" s="61" t="s">
        <v>1033</v>
      </c>
      <c r="B151" s="86" t="s">
        <v>1043</v>
      </c>
      <c r="C151" s="88"/>
      <c r="D151" t="s">
        <v>311</v>
      </c>
    </row>
    <row r="153" spans="1:4" s="61" customFormat="1">
      <c r="A153" s="53" t="s">
        <v>1159</v>
      </c>
      <c r="B153" s="83"/>
      <c r="C153" s="52"/>
      <c r="D153" s="52"/>
    </row>
    <row r="154" spans="1:4" s="61" customFormat="1">
      <c r="A154" s="82" t="s">
        <v>1028</v>
      </c>
      <c r="B154" s="84" t="s">
        <v>1029</v>
      </c>
      <c r="C154" s="82" t="s">
        <v>1030</v>
      </c>
      <c r="D154" s="82" t="s">
        <v>1031</v>
      </c>
    </row>
    <row r="155" spans="1:4" s="61" customFormat="1">
      <c r="A155" s="61" t="s">
        <v>1038</v>
      </c>
      <c r="B155" s="85" t="s">
        <v>1049</v>
      </c>
      <c r="C155" s="91"/>
      <c r="D155" s="61" t="s">
        <v>972</v>
      </c>
    </row>
    <row r="156" spans="1:4" s="61" customFormat="1">
      <c r="A156" s="61" t="s">
        <v>1053</v>
      </c>
      <c r="B156" s="85" t="s">
        <v>1070</v>
      </c>
      <c r="C156" s="95"/>
      <c r="D156" s="61" t="s">
        <v>100</v>
      </c>
    </row>
    <row r="157" spans="1:4" s="61" customFormat="1">
      <c r="A157" s="61" t="s">
        <v>1039</v>
      </c>
      <c r="B157" s="86" t="s">
        <v>1044</v>
      </c>
      <c r="C157" s="89"/>
      <c r="D157" s="61" t="s">
        <v>94</v>
      </c>
    </row>
    <row r="158" spans="1:4" s="61" customFormat="1">
      <c r="A158" s="61" t="s">
        <v>1074</v>
      </c>
      <c r="B158" s="85" t="s">
        <v>1071</v>
      </c>
      <c r="C158" s="103"/>
      <c r="D158" s="61" t="s">
        <v>1160</v>
      </c>
    </row>
    <row r="159" spans="1:4" s="61" customFormat="1">
      <c r="A159" s="61" t="s">
        <v>1054</v>
      </c>
      <c r="B159" s="85" t="s">
        <v>1050</v>
      </c>
      <c r="C159" s="94"/>
      <c r="D159" s="61" t="s">
        <v>1161</v>
      </c>
    </row>
    <row r="160" spans="1:4" s="61" customFormat="1">
      <c r="A160" s="61" t="s">
        <v>1046</v>
      </c>
      <c r="B160" s="86" t="s">
        <v>1047</v>
      </c>
      <c r="C160" s="90"/>
      <c r="D160" s="61" t="s">
        <v>105</v>
      </c>
    </row>
    <row r="161" spans="1:4" s="61" customFormat="1">
      <c r="A161" s="61" t="s">
        <v>1055</v>
      </c>
      <c r="B161" s="85" t="s">
        <v>1051</v>
      </c>
      <c r="C161" s="96"/>
      <c r="D161" s="61" t="s">
        <v>104</v>
      </c>
    </row>
    <row r="162" spans="1:4" s="61" customFormat="1">
      <c r="A162" s="61" t="s">
        <v>1040</v>
      </c>
      <c r="B162" s="86" t="s">
        <v>1041</v>
      </c>
      <c r="C162" s="80"/>
      <c r="D162" s="61" t="s">
        <v>103</v>
      </c>
    </row>
    <row r="163" spans="1:4" s="61" customFormat="1">
      <c r="A163" s="61" t="s">
        <v>1033</v>
      </c>
      <c r="B163" s="86" t="s">
        <v>1043</v>
      </c>
      <c r="C163" s="88"/>
      <c r="D163" s="61" t="s">
        <v>102</v>
      </c>
    </row>
    <row r="164" spans="1:4" s="61" customFormat="1">
      <c r="B164" s="85"/>
    </row>
    <row r="165" spans="1:4" s="61" customFormat="1">
      <c r="A165" s="53" t="s">
        <v>1164</v>
      </c>
      <c r="B165" s="83"/>
      <c r="C165" s="52"/>
      <c r="D165" s="52"/>
    </row>
    <row r="166" spans="1:4" s="61" customFormat="1">
      <c r="A166" s="82" t="s">
        <v>1028</v>
      </c>
      <c r="B166" s="84" t="s">
        <v>1029</v>
      </c>
      <c r="C166" s="82" t="s">
        <v>1030</v>
      </c>
      <c r="D166" s="82" t="s">
        <v>1031</v>
      </c>
    </row>
    <row r="167" spans="1:4" s="61" customFormat="1">
      <c r="A167" s="61" t="s">
        <v>1038</v>
      </c>
      <c r="B167" s="85" t="s">
        <v>1049</v>
      </c>
      <c r="C167" s="91"/>
      <c r="D167" s="61" t="s">
        <v>972</v>
      </c>
    </row>
    <row r="168" spans="1:4" s="61" customFormat="1">
      <c r="A168" s="61" t="s">
        <v>1056</v>
      </c>
      <c r="B168" s="85" t="s">
        <v>1052</v>
      </c>
      <c r="C168" s="97"/>
      <c r="D168" s="61" t="s">
        <v>1114</v>
      </c>
    </row>
    <row r="169" spans="1:4" s="61" customFormat="1">
      <c r="A169" s="61" t="s">
        <v>1046</v>
      </c>
      <c r="B169" s="86" t="s">
        <v>1047</v>
      </c>
      <c r="C169" s="90"/>
      <c r="D169" s="61" t="s">
        <v>99</v>
      </c>
    </row>
    <row r="170" spans="1:4" s="61" customFormat="1">
      <c r="A170" s="61" t="s">
        <v>1053</v>
      </c>
      <c r="B170" s="85" t="s">
        <v>1070</v>
      </c>
      <c r="C170" s="95"/>
      <c r="D170" s="61" t="s">
        <v>100</v>
      </c>
    </row>
    <row r="171" spans="1:4" s="61" customFormat="1">
      <c r="A171" s="61" t="s">
        <v>1039</v>
      </c>
      <c r="B171" s="86" t="s">
        <v>1044</v>
      </c>
      <c r="C171" s="89"/>
      <c r="D171" s="61" t="s">
        <v>94</v>
      </c>
    </row>
    <row r="172" spans="1:4" s="61" customFormat="1">
      <c r="A172" s="61" t="s">
        <v>1054</v>
      </c>
      <c r="B172" s="85" t="s">
        <v>1050</v>
      </c>
      <c r="C172" s="94"/>
      <c r="D172" s="61" t="s">
        <v>1162</v>
      </c>
    </row>
    <row r="173" spans="1:4" s="61" customFormat="1">
      <c r="A173" s="61" t="s">
        <v>1033</v>
      </c>
      <c r="B173" s="86" t="s">
        <v>1043</v>
      </c>
      <c r="C173" s="88"/>
      <c r="D173" s="61" t="s">
        <v>499</v>
      </c>
    </row>
    <row r="174" spans="1:4" s="61" customFormat="1">
      <c r="A174" s="61" t="s">
        <v>1123</v>
      </c>
      <c r="B174" s="86" t="s">
        <v>1125</v>
      </c>
      <c r="C174" s="106"/>
      <c r="D174" s="61" t="s">
        <v>1122</v>
      </c>
    </row>
    <row r="175" spans="1:4" s="61" customFormat="1">
      <c r="A175" s="61" t="s">
        <v>1124</v>
      </c>
      <c r="B175" s="86">
        <v>740000</v>
      </c>
      <c r="C175" s="107"/>
      <c r="D175" s="61" t="s">
        <v>969</v>
      </c>
    </row>
    <row r="176" spans="1:4" s="61" customFormat="1">
      <c r="A176" s="61" t="s">
        <v>1040</v>
      </c>
      <c r="B176" s="86" t="s">
        <v>1041</v>
      </c>
      <c r="C176" s="80"/>
      <c r="D176" s="61" t="s">
        <v>1163</v>
      </c>
    </row>
    <row r="177" spans="1:4" s="61" customFormat="1">
      <c r="B177" s="85"/>
    </row>
    <row r="178" spans="1:4" s="61" customFormat="1">
      <c r="A178" s="53" t="s">
        <v>1165</v>
      </c>
      <c r="B178" s="83"/>
      <c r="C178" s="52"/>
      <c r="D178" s="52"/>
    </row>
    <row r="179" spans="1:4" s="61" customFormat="1">
      <c r="A179" s="82" t="s">
        <v>1028</v>
      </c>
      <c r="B179" s="84" t="s">
        <v>1029</v>
      </c>
      <c r="C179" s="82" t="s">
        <v>1030</v>
      </c>
      <c r="D179" s="82" t="s">
        <v>1031</v>
      </c>
    </row>
    <row r="180" spans="1:4" s="61" customFormat="1">
      <c r="A180" s="61" t="s">
        <v>1038</v>
      </c>
      <c r="B180" s="85" t="s">
        <v>1049</v>
      </c>
      <c r="C180" s="91"/>
      <c r="D180" s="61" t="s">
        <v>972</v>
      </c>
    </row>
    <row r="181" spans="1:4" s="61" customFormat="1">
      <c r="A181" s="61" t="s">
        <v>1033</v>
      </c>
      <c r="B181" s="86" t="s">
        <v>1043</v>
      </c>
      <c r="C181" s="88"/>
      <c r="D181" s="61" t="s">
        <v>499</v>
      </c>
    </row>
    <row r="182" spans="1:4" s="61" customFormat="1">
      <c r="A182" s="61" t="s">
        <v>1056</v>
      </c>
      <c r="B182" s="85" t="s">
        <v>1052</v>
      </c>
      <c r="C182" s="97"/>
      <c r="D182" s="61" t="s">
        <v>1114</v>
      </c>
    </row>
    <row r="183" spans="1:4" s="61" customFormat="1">
      <c r="A183" s="61" t="s">
        <v>1046</v>
      </c>
      <c r="B183" s="86" t="s">
        <v>1047</v>
      </c>
      <c r="C183" s="90"/>
      <c r="D183" s="61" t="s">
        <v>99</v>
      </c>
    </row>
    <row r="184" spans="1:4" s="61" customFormat="1">
      <c r="A184" s="61" t="s">
        <v>1074</v>
      </c>
      <c r="B184" s="85" t="s">
        <v>1071</v>
      </c>
      <c r="C184" s="103"/>
      <c r="D184" s="61" t="s">
        <v>1158</v>
      </c>
    </row>
    <row r="185" spans="1:4" s="61" customFormat="1">
      <c r="A185" s="61" t="s">
        <v>1123</v>
      </c>
      <c r="B185" s="86" t="s">
        <v>1125</v>
      </c>
      <c r="C185" s="106"/>
      <c r="D185" s="61" t="s">
        <v>1122</v>
      </c>
    </row>
    <row r="186" spans="1:4" s="61" customFormat="1">
      <c r="A186" s="61" t="s">
        <v>1040</v>
      </c>
      <c r="B186" s="86" t="s">
        <v>1041</v>
      </c>
      <c r="C186" s="80"/>
      <c r="D186" s="61" t="s">
        <v>1163</v>
      </c>
    </row>
    <row r="187" spans="1:4" s="61" customFormat="1">
      <c r="A187" s="61" t="s">
        <v>1054</v>
      </c>
      <c r="B187" s="85" t="s">
        <v>1050</v>
      </c>
      <c r="C187" s="94"/>
      <c r="D187" s="61" t="s">
        <v>1162</v>
      </c>
    </row>
    <row r="188" spans="1:4" s="61" customFormat="1">
      <c r="A188" s="61" t="s">
        <v>1039</v>
      </c>
      <c r="B188" s="86" t="s">
        <v>1044</v>
      </c>
      <c r="C188" s="89"/>
      <c r="D188" s="61" t="s">
        <v>94</v>
      </c>
    </row>
    <row r="189" spans="1:4" s="61" customFormat="1">
      <c r="A189" s="61" t="s">
        <v>1053</v>
      </c>
      <c r="B189" s="85" t="s">
        <v>1070</v>
      </c>
      <c r="C189" s="95"/>
      <c r="D189" s="61" t="s">
        <v>100</v>
      </c>
    </row>
    <row r="190" spans="1:4" s="61" customFormat="1">
      <c r="B190" s="85"/>
    </row>
    <row r="191" spans="1:4">
      <c r="A191" s="53" t="s">
        <v>1139</v>
      </c>
      <c r="B191" s="83"/>
      <c r="C191" s="52"/>
      <c r="D191" s="52"/>
    </row>
    <row r="192" spans="1:4">
      <c r="A192" s="82" t="s">
        <v>1028</v>
      </c>
      <c r="B192" s="84" t="s">
        <v>1029</v>
      </c>
      <c r="C192" s="82" t="s">
        <v>1030</v>
      </c>
      <c r="D192" s="82" t="s">
        <v>1031</v>
      </c>
    </row>
    <row r="193" spans="1:5">
      <c r="A193" s="61" t="s">
        <v>1038</v>
      </c>
      <c r="B193" s="85" t="s">
        <v>1049</v>
      </c>
      <c r="C193" s="91"/>
      <c r="D193" s="61" t="s">
        <v>488</v>
      </c>
    </row>
    <row r="194" spans="1:5">
      <c r="A194" s="61" t="s">
        <v>1079</v>
      </c>
      <c r="B194" s="85" t="s">
        <v>1073</v>
      </c>
      <c r="C194" s="104"/>
      <c r="D194" t="s">
        <v>1113</v>
      </c>
    </row>
    <row r="195" spans="1:5" s="61" customFormat="1">
      <c r="A195" s="61" t="s">
        <v>1078</v>
      </c>
      <c r="B195" s="85" t="s">
        <v>1072</v>
      </c>
      <c r="C195" s="102"/>
      <c r="D195" s="61" t="s">
        <v>971</v>
      </c>
    </row>
    <row r="196" spans="1:5">
      <c r="A196" s="61" t="s">
        <v>1046</v>
      </c>
      <c r="B196" s="86" t="s">
        <v>1047</v>
      </c>
      <c r="C196" s="90"/>
      <c r="D196" t="s">
        <v>99</v>
      </c>
    </row>
    <row r="197" spans="1:5">
      <c r="A197" s="61" t="s">
        <v>1053</v>
      </c>
      <c r="B197" s="85" t="s">
        <v>1070</v>
      </c>
      <c r="C197" s="95"/>
      <c r="D197" t="s">
        <v>1120</v>
      </c>
      <c r="E197" s="61"/>
    </row>
    <row r="198" spans="1:5">
      <c r="A198" s="61" t="s">
        <v>1074</v>
      </c>
      <c r="B198" s="85" t="s">
        <v>1071</v>
      </c>
      <c r="C198" s="103"/>
      <c r="D198" t="s">
        <v>1121</v>
      </c>
      <c r="E198" s="61"/>
    </row>
    <row r="199" spans="1:5">
      <c r="A199" s="61" t="s">
        <v>1027</v>
      </c>
      <c r="B199" s="87" t="s">
        <v>1034</v>
      </c>
      <c r="C199" s="81"/>
      <c r="D199" t="s">
        <v>96</v>
      </c>
      <c r="E199" s="61"/>
    </row>
    <row r="200" spans="1:5">
      <c r="A200" s="61" t="s">
        <v>1055</v>
      </c>
      <c r="B200" s="85" t="s">
        <v>1051</v>
      </c>
      <c r="C200" s="96"/>
      <c r="D200" t="s">
        <v>95</v>
      </c>
    </row>
    <row r="201" spans="1:5">
      <c r="A201" s="61" t="s">
        <v>1040</v>
      </c>
      <c r="B201" s="86" t="s">
        <v>1041</v>
      </c>
      <c r="C201" s="80"/>
      <c r="D201" t="s">
        <v>1176</v>
      </c>
    </row>
    <row r="202" spans="1:5">
      <c r="A202" s="61" t="s">
        <v>1039</v>
      </c>
      <c r="B202" s="86" t="s">
        <v>1044</v>
      </c>
      <c r="C202" s="89"/>
      <c r="D202" t="s">
        <v>94</v>
      </c>
    </row>
    <row r="203" spans="1:5">
      <c r="A203" s="77" t="s">
        <v>1063</v>
      </c>
      <c r="B203" s="98" t="s">
        <v>1062</v>
      </c>
      <c r="C203" s="99"/>
      <c r="D203" t="s">
        <v>496</v>
      </c>
    </row>
    <row r="204" spans="1:5">
      <c r="A204" s="61" t="s">
        <v>1033</v>
      </c>
      <c r="B204" s="86" t="s">
        <v>1043</v>
      </c>
      <c r="C204" s="88"/>
      <c r="D204" t="s">
        <v>499</v>
      </c>
    </row>
    <row r="205" spans="1:5" s="61" customFormat="1">
      <c r="A205" s="61" t="s">
        <v>1124</v>
      </c>
      <c r="B205" s="86">
        <v>740000</v>
      </c>
      <c r="C205" s="107"/>
      <c r="D205" s="61" t="s">
        <v>969</v>
      </c>
    </row>
    <row r="206" spans="1:5" s="61" customFormat="1"/>
    <row r="207" spans="1:5">
      <c r="A207" s="53" t="s">
        <v>1327</v>
      </c>
      <c r="B207" s="83"/>
      <c r="C207" s="52"/>
      <c r="D207" s="52"/>
    </row>
    <row r="208" spans="1:5">
      <c r="A208" s="82" t="s">
        <v>1028</v>
      </c>
      <c r="B208" s="84" t="s">
        <v>1029</v>
      </c>
      <c r="C208" s="82" t="s">
        <v>1030</v>
      </c>
      <c r="D208" s="82" t="s">
        <v>1031</v>
      </c>
    </row>
    <row r="209" spans="1:4">
      <c r="A209" s="61" t="s">
        <v>1038</v>
      </c>
      <c r="B209" s="85" t="s">
        <v>1049</v>
      </c>
      <c r="C209" s="91"/>
      <c r="D209" s="61" t="s">
        <v>972</v>
      </c>
    </row>
    <row r="210" spans="1:4">
      <c r="A210" s="61" t="s">
        <v>1053</v>
      </c>
      <c r="B210" s="85" t="s">
        <v>1070</v>
      </c>
      <c r="C210" s="95"/>
      <c r="D210" s="61" t="s">
        <v>100</v>
      </c>
    </row>
    <row r="211" spans="1:4" s="61" customFormat="1">
      <c r="A211" s="61" t="s">
        <v>1056</v>
      </c>
      <c r="B211" s="85" t="s">
        <v>1052</v>
      </c>
      <c r="C211" s="97"/>
      <c r="D211" s="61" t="s">
        <v>1114</v>
      </c>
    </row>
    <row r="212" spans="1:4">
      <c r="A212" s="61" t="s">
        <v>1078</v>
      </c>
      <c r="B212" s="85" t="s">
        <v>1072</v>
      </c>
      <c r="C212" s="102"/>
      <c r="D212" s="61" t="s">
        <v>971</v>
      </c>
    </row>
    <row r="213" spans="1:4">
      <c r="A213" s="61" t="s">
        <v>1079</v>
      </c>
      <c r="B213" s="85" t="s">
        <v>1073</v>
      </c>
      <c r="C213" s="104"/>
      <c r="D213" s="61" t="s">
        <v>1113</v>
      </c>
    </row>
    <row r="214" spans="1:4">
      <c r="A214" s="61" t="s">
        <v>1046</v>
      </c>
      <c r="B214" s="86" t="s">
        <v>1047</v>
      </c>
      <c r="C214" s="90"/>
      <c r="D214" s="61" t="s">
        <v>99</v>
      </c>
    </row>
    <row r="215" spans="1:4">
      <c r="A215" s="61" t="s">
        <v>1055</v>
      </c>
      <c r="B215" s="85" t="s">
        <v>1051</v>
      </c>
      <c r="C215" s="96"/>
      <c r="D215" s="61" t="s">
        <v>1178</v>
      </c>
    </row>
    <row r="216" spans="1:4">
      <c r="A216" s="61" t="s">
        <v>1033</v>
      </c>
      <c r="B216" s="86" t="s">
        <v>1043</v>
      </c>
      <c r="C216" s="88"/>
      <c r="D216" s="61" t="s">
        <v>1177</v>
      </c>
    </row>
    <row r="217" spans="1:4">
      <c r="A217" s="61" t="s">
        <v>1039</v>
      </c>
      <c r="B217" s="86" t="s">
        <v>1044</v>
      </c>
      <c r="C217" s="89"/>
      <c r="D217" s="61" t="s">
        <v>94</v>
      </c>
    </row>
    <row r="218" spans="1:4">
      <c r="A218" s="61" t="s">
        <v>1040</v>
      </c>
      <c r="B218" s="86" t="s">
        <v>1041</v>
      </c>
      <c r="C218" s="80"/>
      <c r="D218" s="61" t="s">
        <v>1176</v>
      </c>
    </row>
    <row r="219" spans="1:4">
      <c r="A219" s="61" t="s">
        <v>1124</v>
      </c>
      <c r="B219" s="86">
        <v>740000</v>
      </c>
      <c r="C219" s="107"/>
      <c r="D219" s="61" t="s">
        <v>969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0" t="s">
        <v>11</v>
      </c>
      <c r="B1" s="240"/>
      <c r="C1" s="240"/>
      <c r="D1" s="240"/>
      <c r="E1" s="240"/>
    </row>
    <row r="2" spans="1:5">
      <c r="A2" s="244" t="s">
        <v>174</v>
      </c>
      <c r="B2" s="244"/>
      <c r="C2" s="244"/>
      <c r="D2" s="244"/>
      <c r="E2" s="244"/>
    </row>
    <row r="19" spans="1:5">
      <c r="A19" s="61" t="s">
        <v>175</v>
      </c>
    </row>
    <row r="20" spans="1:5">
      <c r="A20" s="61">
        <v>155400</v>
      </c>
      <c r="B20" s="61" t="s">
        <v>176</v>
      </c>
    </row>
    <row r="21" spans="1:5">
      <c r="A21" s="244" t="s">
        <v>177</v>
      </c>
      <c r="B21" s="244"/>
      <c r="C21" s="244"/>
      <c r="D21" s="244"/>
      <c r="E21" s="244"/>
    </row>
    <row r="38" spans="1:5">
      <c r="A38" s="61" t="s">
        <v>175</v>
      </c>
    </row>
    <row r="39" spans="1:5">
      <c r="A39" s="61">
        <v>100800</v>
      </c>
      <c r="B39" s="61" t="s">
        <v>176</v>
      </c>
    </row>
    <row r="40" spans="1:5">
      <c r="A40" s="244" t="s">
        <v>178</v>
      </c>
      <c r="B40" s="244"/>
      <c r="C40" s="244"/>
      <c r="D40" s="244"/>
      <c r="E40" s="244"/>
    </row>
    <row r="57" spans="1:5" ht="15.75" thickBot="1">
      <c r="A57" s="61" t="s">
        <v>175</v>
      </c>
    </row>
    <row r="58" spans="1:5" ht="15.75" thickBot="1">
      <c r="A58" s="183">
        <v>194000</v>
      </c>
      <c r="B58" s="61" t="s">
        <v>179</v>
      </c>
    </row>
    <row r="60" spans="1:5">
      <c r="A60" s="240" t="s">
        <v>180</v>
      </c>
      <c r="B60" s="240"/>
      <c r="C60" s="240"/>
      <c r="D60" s="240"/>
      <c r="E60" s="240"/>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0" t="s">
        <v>181</v>
      </c>
      <c r="B89" s="240"/>
      <c r="C89" s="240"/>
      <c r="D89" s="240"/>
      <c r="E89" s="240"/>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0" t="s">
        <v>182</v>
      </c>
      <c r="B98" s="240"/>
      <c r="C98" s="240"/>
      <c r="D98" s="240"/>
      <c r="E98" s="240"/>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0" t="s">
        <v>184</v>
      </c>
      <c r="B109" s="240"/>
      <c r="C109" s="240"/>
      <c r="D109" s="240"/>
      <c r="E109" s="240"/>
    </row>
    <row r="110" spans="1:5" ht="15.75" thickBot="1"/>
    <row r="111" spans="1:5" ht="15.75" thickBot="1">
      <c r="A111" s="10">
        <f>A122</f>
        <v>0.20481927710843381</v>
      </c>
      <c r="B111" s="61" t="s">
        <v>431</v>
      </c>
    </row>
    <row r="113" spans="1:12">
      <c r="A113" s="240" t="s">
        <v>183</v>
      </c>
      <c r="B113" s="240"/>
      <c r="C113" s="240"/>
      <c r="D113" s="240"/>
      <c r="E113" s="240"/>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0" t="s">
        <v>432</v>
      </c>
      <c r="B124" s="240"/>
      <c r="C124" s="240"/>
      <c r="D124" s="240"/>
      <c r="E124" s="240"/>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0" t="s">
        <v>107</v>
      </c>
      <c r="B134" s="240"/>
      <c r="C134" s="240"/>
      <c r="D134" s="240"/>
      <c r="E134" s="240"/>
    </row>
    <row r="135" spans="1:12">
      <c r="A135" s="190" t="s">
        <v>451</v>
      </c>
      <c r="B135" s="85"/>
      <c r="C135" s="85"/>
      <c r="D135" s="85"/>
      <c r="E135" s="85"/>
      <c r="F135" s="85"/>
      <c r="G135" s="85"/>
    </row>
    <row r="136" spans="1:12" ht="15.75">
      <c r="A136" s="12"/>
      <c r="B136" s="241" t="s">
        <v>452</v>
      </c>
      <c r="C136" s="242"/>
      <c r="D136" s="242"/>
      <c r="E136" s="243"/>
      <c r="F136" s="85"/>
      <c r="G136" s="85"/>
    </row>
    <row r="137" spans="1:12" ht="15.75">
      <c r="A137" s="13"/>
      <c r="B137" s="241" t="s">
        <v>453</v>
      </c>
      <c r="C137" s="243"/>
      <c r="D137" s="241" t="s">
        <v>454</v>
      </c>
      <c r="E137" s="243"/>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0" t="s">
        <v>187</v>
      </c>
      <c r="B165" s="240"/>
      <c r="C165" s="240"/>
      <c r="D165" s="240"/>
      <c r="E165" s="240"/>
    </row>
    <row r="166" spans="1:7" ht="15.75" thickBot="1">
      <c r="A166" s="61" t="s">
        <v>188</v>
      </c>
      <c r="B166" s="186">
        <v>0.4</v>
      </c>
    </row>
    <row r="167" spans="1:7" ht="15.75" thickBot="1">
      <c r="A167" s="61" t="s">
        <v>189</v>
      </c>
      <c r="B167" s="16">
        <f>(1+B166)^(1/(2020-2010))-1</f>
        <v>3.4219694129380196E-2</v>
      </c>
    </row>
    <row r="168" spans="1:7">
      <c r="B168" s="17"/>
    </row>
    <row r="169" spans="1:7">
      <c r="A169" s="240" t="s">
        <v>440</v>
      </c>
      <c r="B169" s="240"/>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0" t="s">
        <v>196</v>
      </c>
      <c r="B174" s="240"/>
      <c r="C174" s="240"/>
      <c r="D174" s="240"/>
      <c r="E174" s="240"/>
    </row>
    <row r="175" spans="1:7" ht="15.75" thickBot="1">
      <c r="A175" s="61" t="s">
        <v>450</v>
      </c>
      <c r="B175" s="17">
        <v>0.1246</v>
      </c>
    </row>
    <row r="176" spans="1:7" ht="15.75" thickBot="1">
      <c r="A176" s="61" t="s">
        <v>445</v>
      </c>
      <c r="B176" s="16">
        <f>1-B175</f>
        <v>0.87539999999999996</v>
      </c>
    </row>
    <row r="178" spans="1:5">
      <c r="A178" s="240" t="s">
        <v>190</v>
      </c>
      <c r="B178" s="240"/>
      <c r="C178" s="240"/>
      <c r="D178" s="240"/>
      <c r="E178" s="240"/>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0" t="s">
        <v>192</v>
      </c>
      <c r="B183" s="240"/>
      <c r="C183" s="240"/>
      <c r="D183" s="240"/>
      <c r="E183" s="240"/>
    </row>
    <row r="184" spans="1:5">
      <c r="A184" s="61" t="s">
        <v>559</v>
      </c>
      <c r="B184" s="203">
        <v>1.2E-2</v>
      </c>
    </row>
    <row r="185" spans="1:5">
      <c r="A185" s="61" t="s">
        <v>560</v>
      </c>
      <c r="B185" s="203">
        <v>2.4E-2</v>
      </c>
    </row>
    <row r="186" spans="1:5">
      <c r="A186" s="61" t="s">
        <v>561</v>
      </c>
      <c r="B186" s="61">
        <f>2050-2018+1</f>
        <v>33</v>
      </c>
    </row>
    <row r="187" spans="1:5">
      <c r="A187" s="61" t="s">
        <v>562</v>
      </c>
      <c r="B187" s="9">
        <f>(1-B184)^B186</f>
        <v>0.67139665221009714</v>
      </c>
    </row>
    <row r="188" spans="1:5" ht="15.75" thickBot="1">
      <c r="A188" s="61" t="s">
        <v>563</v>
      </c>
      <c r="B188" s="9">
        <f>(1-B185)^B186</f>
        <v>0.44858421050781644</v>
      </c>
    </row>
    <row r="189" spans="1:5" ht="15.75" thickBot="1">
      <c r="A189" s="61" t="s">
        <v>564</v>
      </c>
      <c r="B189" s="10">
        <f>(B187-B188)/B187</f>
        <v>0.33186409400289502</v>
      </c>
    </row>
    <row r="191" spans="1:5">
      <c r="A191" s="240" t="s">
        <v>206</v>
      </c>
      <c r="B191" s="240"/>
      <c r="C191" s="240"/>
      <c r="D191" s="240"/>
      <c r="E191" s="240"/>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1888</v>
      </c>
    </row>
    <row r="201" spans="1:9">
      <c r="A201" s="205" t="s">
        <v>1896</v>
      </c>
      <c r="B201" s="239" t="s">
        <v>1897</v>
      </c>
      <c r="C201" s="239"/>
      <c r="D201" s="239"/>
      <c r="E201" s="239"/>
      <c r="F201" s="239"/>
      <c r="G201" s="239"/>
      <c r="H201" s="239"/>
      <c r="I201" s="239"/>
    </row>
    <row r="202" spans="1:9">
      <c r="A202" s="53" t="s">
        <v>1898</v>
      </c>
      <c r="B202" s="53" t="s">
        <v>1899</v>
      </c>
      <c r="C202" s="53" t="s">
        <v>1900</v>
      </c>
      <c r="D202" s="53" t="s">
        <v>1901</v>
      </c>
      <c r="E202" s="53" t="s">
        <v>753</v>
      </c>
      <c r="F202" s="53" t="s">
        <v>92</v>
      </c>
      <c r="G202" s="53" t="s">
        <v>1902</v>
      </c>
      <c r="H202" s="53" t="s">
        <v>1903</v>
      </c>
      <c r="I202" s="53" t="s">
        <v>1904</v>
      </c>
    </row>
    <row r="203" spans="1:9">
      <c r="A203" s="53" t="s">
        <v>1905</v>
      </c>
      <c r="B203" s="61">
        <v>0</v>
      </c>
      <c r="C203" s="61">
        <v>6</v>
      </c>
      <c r="D203" s="61">
        <v>9</v>
      </c>
      <c r="E203" s="61">
        <v>25</v>
      </c>
      <c r="F203" s="61">
        <v>21</v>
      </c>
      <c r="G203" s="61">
        <v>215</v>
      </c>
      <c r="H203" s="61">
        <v>81</v>
      </c>
      <c r="I203" s="61">
        <v>134</v>
      </c>
    </row>
    <row r="204" spans="1:9">
      <c r="A204" s="53" t="s">
        <v>1906</v>
      </c>
      <c r="B204" s="61">
        <v>4</v>
      </c>
      <c r="C204" s="61">
        <v>3</v>
      </c>
      <c r="D204" s="61">
        <v>15</v>
      </c>
      <c r="E204" s="61">
        <v>40</v>
      </c>
      <c r="F204" s="61">
        <v>43</v>
      </c>
      <c r="G204" s="61">
        <v>163</v>
      </c>
      <c r="H204" s="61">
        <v>56</v>
      </c>
      <c r="I204" s="61">
        <v>94</v>
      </c>
    </row>
    <row r="205" spans="1:9" ht="15.75" thickBot="1">
      <c r="A205" s="53" t="s">
        <v>1907</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1908</v>
      </c>
      <c r="B206" s="10">
        <f>SUM(G205:H205)/SUM(G203:H203)</f>
        <v>-0.26013513513513514</v>
      </c>
    </row>
    <row r="207" spans="1:9" ht="15.75" thickBot="1">
      <c r="A207" s="61" t="s">
        <v>1909</v>
      </c>
      <c r="B207" s="10">
        <f>I205/I203</f>
        <v>-0.29850746268656714</v>
      </c>
    </row>
    <row r="209" spans="1:9">
      <c r="A209" s="205" t="s">
        <v>1910</v>
      </c>
      <c r="B209" s="239" t="s">
        <v>1897</v>
      </c>
      <c r="C209" s="239"/>
      <c r="D209" s="239"/>
      <c r="E209" s="239"/>
      <c r="F209" s="239"/>
      <c r="G209" s="239"/>
      <c r="H209" s="239"/>
      <c r="I209" s="239"/>
    </row>
    <row r="210" spans="1:9">
      <c r="A210" s="53" t="s">
        <v>1898</v>
      </c>
      <c r="B210" s="53" t="s">
        <v>1899</v>
      </c>
      <c r="C210" s="53" t="s">
        <v>1900</v>
      </c>
      <c r="D210" s="53" t="s">
        <v>1901</v>
      </c>
      <c r="E210" s="53" t="s">
        <v>753</v>
      </c>
      <c r="F210" s="53" t="s">
        <v>92</v>
      </c>
      <c r="G210" s="53" t="s">
        <v>1902</v>
      </c>
      <c r="H210" s="53" t="s">
        <v>1903</v>
      </c>
      <c r="I210" s="53" t="s">
        <v>1904</v>
      </c>
    </row>
    <row r="211" spans="1:9">
      <c r="A211" s="53" t="s">
        <v>1905</v>
      </c>
      <c r="B211" s="61">
        <v>0</v>
      </c>
      <c r="C211" s="61">
        <v>17</v>
      </c>
      <c r="D211" s="61">
        <v>18</v>
      </c>
      <c r="E211" s="61">
        <v>22</v>
      </c>
      <c r="F211" s="61">
        <v>12</v>
      </c>
      <c r="G211" s="61">
        <v>73</v>
      </c>
      <c r="H211" s="61">
        <v>21</v>
      </c>
      <c r="I211" s="61">
        <v>21</v>
      </c>
    </row>
    <row r="212" spans="1:9">
      <c r="A212" s="53" t="s">
        <v>1906</v>
      </c>
      <c r="B212" s="61">
        <v>0</v>
      </c>
      <c r="C212" s="61">
        <v>15</v>
      </c>
      <c r="D212" s="61">
        <v>22</v>
      </c>
      <c r="E212" s="61">
        <v>39</v>
      </c>
      <c r="F212" s="61">
        <v>23</v>
      </c>
      <c r="G212" s="61">
        <v>51</v>
      </c>
      <c r="H212" s="61">
        <v>17</v>
      </c>
      <c r="I212" s="61">
        <v>19</v>
      </c>
    </row>
    <row r="213" spans="1:9" ht="15.75" thickBot="1">
      <c r="A213" s="53" t="s">
        <v>1907</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1908</v>
      </c>
      <c r="B214" s="10">
        <f>SUM(G213:H213)/SUM(G211:H211)</f>
        <v>-0.27659574468085107</v>
      </c>
    </row>
    <row r="215" spans="1:9" ht="15.75" thickBot="1">
      <c r="A215" s="61" t="s">
        <v>1909</v>
      </c>
      <c r="B215" s="10">
        <f>I213/I211</f>
        <v>-9.5238095238095233E-2</v>
      </c>
    </row>
    <row r="217" spans="1:9">
      <c r="A217" s="205" t="s">
        <v>1911</v>
      </c>
      <c r="B217" s="239" t="s">
        <v>1897</v>
      </c>
      <c r="C217" s="239"/>
      <c r="D217" s="239"/>
      <c r="E217" s="239"/>
    </row>
    <row r="218" spans="1:9">
      <c r="A218" s="53" t="s">
        <v>1898</v>
      </c>
      <c r="B218" s="53" t="s">
        <v>1912</v>
      </c>
      <c r="C218" s="53" t="s">
        <v>1913</v>
      </c>
      <c r="D218" s="53" t="s">
        <v>1914</v>
      </c>
      <c r="E218" s="53" t="s">
        <v>92</v>
      </c>
    </row>
    <row r="219" spans="1:9">
      <c r="A219" s="53" t="s">
        <v>1905</v>
      </c>
      <c r="B219" s="61">
        <v>112</v>
      </c>
      <c r="C219" s="61">
        <v>16</v>
      </c>
      <c r="D219" s="61">
        <v>9</v>
      </c>
      <c r="E219" s="61">
        <v>134</v>
      </c>
    </row>
    <row r="220" spans="1:9">
      <c r="A220" s="53" t="s">
        <v>1906</v>
      </c>
      <c r="B220" s="61">
        <v>87</v>
      </c>
      <c r="C220" s="61">
        <v>17</v>
      </c>
      <c r="D220" s="61">
        <v>9</v>
      </c>
      <c r="E220" s="61">
        <v>151</v>
      </c>
    </row>
    <row r="221" spans="1:9" ht="15.75" thickBot="1">
      <c r="A221" s="53" t="s">
        <v>1907</v>
      </c>
      <c r="B221" s="61">
        <f>B220-B219</f>
        <v>-25</v>
      </c>
      <c r="C221" s="61">
        <f t="shared" ref="C221:E221" si="3">C220-C219</f>
        <v>1</v>
      </c>
      <c r="D221" s="61">
        <f t="shared" si="3"/>
        <v>0</v>
      </c>
      <c r="E221" s="61">
        <f t="shared" si="3"/>
        <v>17</v>
      </c>
    </row>
    <row r="222" spans="1:9" ht="15.75" thickBot="1">
      <c r="A222" s="61" t="s">
        <v>1915</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ReferenceScenarios</vt:lpstr>
      <vt:lpstr>Target Calculations</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2020-11-26T00:41:50Z</dcterms:modified>
</cp:coreProperties>
</file>