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B1AB7E88-1E20-4F73-88DC-EDD036AC3FB4}" xr6:coauthVersionLast="46" xr6:coauthVersionMax="46" xr10:uidLastSave="{00000000-0000-0000-0000-000000000000}"/>
  <bookViews>
    <workbookView xWindow="8550" yWindow="1110" windowWidth="20235" windowHeight="15060"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<sst xmlns="http://schemas.openxmlformats.org/spreadsheetml/2006/main" count="7858" uniqueCount="2072">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</sst>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6" customWidth="1"/>
    <col min="2" max="2" width="24.3984375" style="6" customWidth="1"/>
    <col min="3" max="16384" width="8.8632812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28.5">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abSelected="1" topLeftCell="J1" zoomScale="60" zoomScaleNormal="60" workbookViewId="0">
      <pane ySplit="1" topLeftCell="A111" activePane="bottomLeft" state="frozen"/>
      <selection pane="bottomLeft" activeCell="Q121" sqref="Q121"/>
    </sheetView>
  </sheetViews>
  <sheetFormatPr defaultColWidth="9.1328125" defaultRowHeight="14.25"/>
  <cols>
    <col min="1" max="1" width="18" style="49" customWidth="1"/>
    <col min="2" max="2" width="28.3984375" style="49" customWidth="1"/>
    <col min="3" max="3" width="28.3984375" style="67" customWidth="1"/>
    <col min="4" max="5" width="18.86328125" style="3" customWidth="1"/>
    <col min="6" max="7" width="23.1328125" style="3" customWidth="1"/>
    <col min="8" max="8" width="19.3984375" style="22" customWidth="1"/>
    <col min="9" max="9" width="21.265625" style="3" customWidth="1"/>
    <col min="10" max="10" width="21.265625" style="22" customWidth="1"/>
    <col min="11" max="11" width="16.86328125" style="3" customWidth="1"/>
    <col min="12" max="12" width="19" style="3" customWidth="1"/>
    <col min="13" max="14" width="19.1328125" style="1" customWidth="1"/>
    <col min="15" max="15" width="28.3984375" style="3" customWidth="1"/>
    <col min="16" max="16" width="100.1328125" style="3" customWidth="1"/>
    <col min="17" max="17" width="52.3984375" style="3" customWidth="1"/>
    <col min="18" max="18" width="43.3984375" style="112" customWidth="1"/>
    <col min="19" max="19" width="47.86328125" style="5" customWidth="1"/>
    <col min="20" max="20" width="37.265625" style="5" customWidth="1"/>
    <col min="21" max="16384" width="9.1328125" style="3"/>
  </cols>
  <sheetData>
    <row r="1" spans="1:20" ht="28.5">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57">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57">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57">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57">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57">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57">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57">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57">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28.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28.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57">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57">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57">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57">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57">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57">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57">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57">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28.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28.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57">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28.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57">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28.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28.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28.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28.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28.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28.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28.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57">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57">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57">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57">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57">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28.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57">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57">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28.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28.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57">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57">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57">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57">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57">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28.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57">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57">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28.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28.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57">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57">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57">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57">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57">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57">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57">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57">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28.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28.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28.25">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85.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42.5">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99.75">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85.5">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99.75">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99.75">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99.75">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14">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28.25">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28.25">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42.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99.75">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28.5">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1.2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99.75">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99.75">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99.75">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1.2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99.75">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99.75">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28.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14">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14">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14">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14">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71.25">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71.25">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71.25">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71.25">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71.25">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85.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28.5">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28.5">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57">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99.75">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71.25">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1.2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28.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28.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28.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28.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57">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2071</v>
      </c>
      <c r="J121" s="4" t="str">
        <f t="shared" ref="J121:O121" si="30">J$114</f>
        <v>Mode Shifting</v>
      </c>
      <c r="K121" s="4" t="str">
        <f t="shared" si="30"/>
        <v>trans mode shifting</v>
      </c>
      <c r="L121" s="68">
        <f t="shared" si="30"/>
        <v>0</v>
      </c>
      <c r="M121" s="129">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28.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28.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28.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28.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42.75">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28.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28.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42.75">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42.75">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42.75">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28.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28.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42.75">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42.75">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42.75">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28.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28.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42.75">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42.75">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99.75">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99.75">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99.75">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99.75">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99.75">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99.75">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99.75">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99.75">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99.75">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99.75">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99.75">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99.75">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99.75">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99.75">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99.75">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99.75">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99.75">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99.75">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57">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99.75">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57">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42.75">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57">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57">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57">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2.7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42.75">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28.5">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28.5">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57">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28.5">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28.5">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28.5">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28.5">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28.5">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28.5">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28.5">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28.5">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28.5">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28.5">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28.5">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28.5">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28.5">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28.5">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28.5">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28.5">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28.5">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1.2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1.2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28.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28.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28.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28.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28.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1.2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28.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1.2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1.2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1.2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28.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28.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28.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1.2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99.75">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2.7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2.7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2.7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2.7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2.7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2.7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2.7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28.5">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2.7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28.5">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2.7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28.5">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28.5">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28.5">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28.5">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28.5">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28.5">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2.7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57">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14">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2.7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57">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2.7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2.7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2.7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2.7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2.7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2.7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2.7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2.7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2.7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2.7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2.7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2.7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2.7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85.5">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57">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28.5">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28.5">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28.5">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28.5">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28.5">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28.5">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28.5">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28.5">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28.5">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28.5">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28.5">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28.5">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28.5">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28.5">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28.5">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28.5">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28.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28.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28.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28.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28.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28.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28.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28.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28.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28.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28.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28.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28.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28.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28.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28.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28.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85.5">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28.5">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28.5">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28.5">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85.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28.5">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28.5">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28.5">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28.5">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28.5">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28.5">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28.5">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28.5">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28.5">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28.5">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85.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28.5">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28.5">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85.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28.5">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28.5">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28.5">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28.5">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28.5">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28.5">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28.5">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28.5">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28.5">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28.5">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28.5">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28.5">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28.5">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28.5">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28.5">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28.5">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28.5">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99.75">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28.5">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28.5">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28.5">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28.5">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28.5">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28.5">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28.5">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28.5">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28.5">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57">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57">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57">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57">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2.7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2.7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99.75">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2.7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2.7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57">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57">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71.25">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2.7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57">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2.7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2.7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2.7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28.5">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28.5">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28.2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28.5">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28.2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28.2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28.2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28.2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28.5">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28.2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28.5">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28.5">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28.5">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85.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85.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85.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85.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85.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85.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85.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85.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28.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28.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28.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28.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28.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28.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85.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85.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85.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42.75">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1.2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71.25">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71.25">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71.25">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71.25">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71.25">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71.25">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71.25">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71.25">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71.25">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71.25">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71.25">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71.25">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71.25">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71.25">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71.25">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71.25">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71.25">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71.25">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71.25">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71.25">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71.25">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71.25">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71.25">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71.25">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71.25">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71.25">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71.25">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71.25">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71.25">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71.25">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71.25">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71.25">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71.25">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71.25">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71.25">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71.25">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71.25">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71.25">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71.25">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71.25">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71.25">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71.25">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71.25">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71.25">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71.25">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71.25">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71.25">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71.25">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71.25">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71.25">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71.25">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71.25">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71.25">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71.25">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71.25">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71.25">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71.25">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71.25">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71.25">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71.25">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71.25">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71.25">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71.25">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71.25">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71.25">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71.25">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71.25">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71.25">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71.25">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71.25">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71.25">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71.25">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71.25">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71.25">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71.25">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71.25">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71.25">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71.25">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71.25">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71.25">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2.7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28.5">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42.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42.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42.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42.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28.5">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28.5">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42.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42.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28.5">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28.5">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28.2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42.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42.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28.5">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28.5">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42.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28.5">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28.5">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28.5">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28.5">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28.2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42.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28.5">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42.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28.5">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28.5">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42.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42.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28.5">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28.5">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28.2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42.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28.5">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42.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28.5">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28.5">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42.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42.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28.5">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28.5">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28.2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42.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28.5">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42.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28.5">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28.5">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42.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28.5">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28.5">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28.5">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28.5">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28.5">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28.5">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28.5">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28.5">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28.5">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28.5">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28.5">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28.5">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28.5">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28.5">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42.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28.5">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42.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28.5">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28.5">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42.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42.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28.5">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28.5">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28.2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42.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28.5">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42.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28.5">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28.5">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42.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42.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28.5">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2.7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2.7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2.7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42.75">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99.75">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85.5">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14">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57">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42.75">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57">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57">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2.7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57">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57">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57">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57">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57">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57">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28.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57">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57">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57">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1.2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28.5">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28.5">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2.7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1.2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42.75">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42.75">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28.5">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28.25">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1.2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71.25">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57">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71.25">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1.2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1.2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71.25">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99.75">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57">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28.5">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28.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2.7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2.7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28.5">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28.5">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28.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28.5">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2.7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2.7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28.5">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28.5">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28.5">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28.5">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28.5">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28.5">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28.5">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28.5">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28.5">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28.5">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28.5">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57">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57">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42.75">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42.75">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42.75">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42.75">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42.75">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42.75">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42.75">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42.75">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42.75">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42.75">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42.75">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42.75">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42.75">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42.75">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42.75">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2.7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28.5">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28.5">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28.5">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28.5">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28.5">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28.5">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28.5">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28.5">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28.5">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28.5">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28.5">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28.5">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28.5">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28.5">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99.7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99.7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99.7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99.7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99.7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28.5">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28.5">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99.75">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99.75">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99.75">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99.75">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99.75">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14">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14">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99.75">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99.75">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99.75">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99.75">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99.75">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99.75">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99.75">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99.75">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99.75">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99.75">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99.75">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99.75">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14">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14">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99.75">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99.75">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14">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14">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99.75">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99.75">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99.75">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14">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14">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99.75">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99.75">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99.75">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42.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99.75">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99.75">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28.5">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99.75">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99.75">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99.75">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14">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99.75">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99.75">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99.75">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28.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28.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28.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28.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99.75">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99.75">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99.75">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28.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14">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14">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14">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14">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14">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14">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14">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14">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99.75">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99.75">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14">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14">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99.75">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99.75">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99.75">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71.25">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14">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99.75">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99.75">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99.75">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99.75">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14">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99.75">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99.75">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99.75">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99.75">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14">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99.75">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99.75">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99.75">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99.75">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14">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99.75">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99.75">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99.75">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99.75">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14">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99.75">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99.75">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99.75">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99.75">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14">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99.75">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99.75">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99.75">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99.75">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14">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99.75">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99.75">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99.75">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99.75">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14">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99.75">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99.75">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99.75">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99.75">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14">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99.75">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99.75">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99.75">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99.75">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328125" defaultRowHeight="14.25"/>
  <cols>
    <col min="1" max="2" width="76.86328125" style="58" bestFit="1" customWidth="1"/>
    <col min="3" max="16384" width="9.13281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 activePane="bottomLeft" state="frozen"/>
      <selection pane="bottomLeft" activeCell="F22" sqref="F22"/>
    </sheetView>
  </sheetViews>
  <sheetFormatPr defaultColWidth="9.1328125" defaultRowHeight="14.25"/>
  <cols>
    <col min="1" max="1" width="37.265625" style="3" customWidth="1"/>
    <col min="2" max="2" width="27.3984375" style="3" customWidth="1"/>
    <col min="3" max="3" width="9" style="3" customWidth="1"/>
    <col min="4" max="4" width="18.73046875" style="3" customWidth="1"/>
    <col min="5" max="5" width="18.1328125" style="3" customWidth="1"/>
    <col min="6" max="6" width="34.1328125" style="3" customWidth="1"/>
    <col min="7" max="7" width="95" style="3" customWidth="1"/>
    <col min="8" max="8" width="37.3984375" style="3" customWidth="1"/>
    <col min="9" max="9" width="34.265625" style="3" customWidth="1"/>
    <col min="10" max="10" width="25.3984375" style="49" customWidth="1"/>
    <col min="11" max="11" width="11.1328125" style="49" customWidth="1"/>
    <col min="12" max="13" width="16" style="49" customWidth="1"/>
    <col min="14" max="14" width="37.3984375" style="49" customWidth="1"/>
    <col min="15" max="15" width="25.3984375" style="49" customWidth="1"/>
    <col min="16" max="16" width="11.1328125" style="49" customWidth="1"/>
    <col min="17" max="18" width="16" style="49" customWidth="1"/>
    <col min="19" max="19" width="37.3984375" style="49" customWidth="1"/>
    <col min="20" max="16384" width="9.1328125" style="49"/>
  </cols>
  <sheetData>
    <row r="1" spans="1:19" s="56" customFormat="1" ht="28.5">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57">
      <c r="A2" s="2" t="s">
        <v>730</v>
      </c>
      <c r="B2" s="3" t="s">
        <v>731</v>
      </c>
      <c r="C2" s="159">
        <v>1</v>
      </c>
      <c r="D2" s="3" t="s">
        <v>66</v>
      </c>
      <c r="E2" s="3" t="s">
        <v>67</v>
      </c>
      <c r="F2" s="3" t="str">
        <f>UnitControlCenter!$B$3</f>
        <v>million metric tons / year</v>
      </c>
      <c r="G2" s="3" t="s">
        <v>196</v>
      </c>
      <c r="J2" s="3" t="s">
        <v>2030</v>
      </c>
      <c r="K2" s="3">
        <v>2030</v>
      </c>
      <c r="L2" s="215">
        <f>'Target Calculations'!F10</f>
        <v>15.436928600000002</v>
      </c>
      <c r="M2" s="215">
        <f>'Target Calculations'!G10</f>
        <v>22.886751300000004</v>
      </c>
      <c r="N2" s="3" t="str">
        <f>'Target Calculations'!K10</f>
        <v>In a scenario limiting global warming to 1.5 °C, Nevada would need to cut its total (including land use) emissions by 58 to 72 percent of 2005 levels.</v>
      </c>
      <c r="O2" s="3" t="s">
        <v>2033</v>
      </c>
      <c r="P2" s="3">
        <v>2030</v>
      </c>
      <c r="Q2" s="215">
        <f>'Target Calculations'!H10</f>
        <v>29.995961395995192</v>
      </c>
      <c r="R2" s="215">
        <f>Q2</f>
        <v>29.995961395995192</v>
      </c>
      <c r="S2" s="3" t="s">
        <v>2031</v>
      </c>
    </row>
    <row r="3" spans="1:19" ht="57">
      <c r="A3" s="2" t="s">
        <v>730</v>
      </c>
      <c r="B3" s="3" t="s">
        <v>732</v>
      </c>
      <c r="C3" s="62">
        <v>1</v>
      </c>
      <c r="D3" s="2" t="s">
        <v>66</v>
      </c>
      <c r="E3" s="2" t="s">
        <v>67</v>
      </c>
      <c r="F3" s="3" t="str">
        <f>UnitControlCenter!$B$3</f>
        <v>million metric tons / year</v>
      </c>
      <c r="G3" s="3" t="s">
        <v>698</v>
      </c>
      <c r="J3" s="3" t="s">
        <v>2030</v>
      </c>
      <c r="K3" s="3">
        <v>2030</v>
      </c>
      <c r="L3" s="215">
        <f>'Target Calculations'!F11</f>
        <v>20.906928600000001</v>
      </c>
      <c r="M3" s="215">
        <f>'Target Calculations'!G11</f>
        <v>28.356751300000003</v>
      </c>
      <c r="N3" s="3" t="str">
        <f>'Target Calculations'!K11</f>
        <v>In a scenario limiting global warming to 1.5 °C, Nevada would need to cut its total (excluding land use) emissions by 53 to 65 percent of 2005 levels.</v>
      </c>
      <c r="O3" s="3" t="s">
        <v>2033</v>
      </c>
      <c r="P3" s="3">
        <v>2030</v>
      </c>
      <c r="Q3" s="215">
        <f>'Target Calculations'!H11</f>
        <v>33.004461395995193</v>
      </c>
      <c r="R3" s="215">
        <f>Q3</f>
        <v>33.004461395995193</v>
      </c>
      <c r="S3" s="3" t="s">
        <v>2031</v>
      </c>
    </row>
    <row r="4" spans="1:19" ht="71.25">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28.5">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28.5">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42.75">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42.75">
      <c r="A11" s="2" t="s">
        <v>730</v>
      </c>
      <c r="B11" s="2" t="s">
        <v>99</v>
      </c>
      <c r="C11" s="159">
        <v>1</v>
      </c>
      <c r="D11" s="3" t="s">
        <v>66</v>
      </c>
      <c r="E11" s="3" t="s">
        <v>67</v>
      </c>
      <c r="F11" s="3" t="str">
        <f>UnitControlCenter!$B$3</f>
        <v>million metric tons / year</v>
      </c>
      <c r="G11" s="3" t="s">
        <v>893</v>
      </c>
      <c r="J11" s="3" t="s">
        <v>2030</v>
      </c>
      <c r="K11" s="3">
        <v>2030</v>
      </c>
      <c r="L11" s="215">
        <f>'Target Calculations'!F4</f>
        <v>0.99088199999999971</v>
      </c>
      <c r="M11" s="215">
        <f>'Target Calculations'!G4</f>
        <v>3.7433319999999997</v>
      </c>
      <c r="N11" s="3" t="str">
        <f>'Target Calculations'!K4</f>
        <v>In a scenario limiting global warming to 1.5 °C, Nevada would need to cut its electricity emissions by 86 to 96 percent of 2005 levels.</v>
      </c>
      <c r="O11" s="3"/>
      <c r="P11" s="3"/>
      <c r="Q11" s="3"/>
      <c r="R11" s="3"/>
      <c r="S11" s="3"/>
    </row>
    <row r="12" spans="1:19" ht="42.75">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57">
      <c r="A14" s="2" t="s">
        <v>730</v>
      </c>
      <c r="B14" s="2" t="s">
        <v>4</v>
      </c>
      <c r="C14" s="159">
        <v>1</v>
      </c>
      <c r="D14" s="3" t="s">
        <v>66</v>
      </c>
      <c r="E14" s="3" t="s">
        <v>67</v>
      </c>
      <c r="F14" s="3" t="str">
        <f>UnitControlCenter!$B$3</f>
        <v>million metric tons / year</v>
      </c>
      <c r="G14" s="3" t="s">
        <v>895</v>
      </c>
      <c r="J14" s="3" t="s">
        <v>2030</v>
      </c>
      <c r="K14" s="3">
        <v>2030</v>
      </c>
      <c r="L14" s="215">
        <f>'Target Calculations'!F6</f>
        <v>10.127000000000001</v>
      </c>
      <c r="M14" s="215">
        <f>'Target Calculations'!G6</f>
        <v>13.243</v>
      </c>
      <c r="N14" s="3" t="str">
        <f>'Target Calculations'!K6</f>
        <v>In a scenario limiting global warming to 1.5 °C, Nevada would need to cut its transportation emissions by 25 to 43 percent of 2005 levels.</v>
      </c>
      <c r="O14" s="3"/>
      <c r="P14" s="3"/>
      <c r="Q14" s="3"/>
      <c r="R14" s="3"/>
      <c r="S14" s="3"/>
    </row>
    <row r="15" spans="1:19" ht="14.6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4.6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1.25">
      <c r="A28" s="2" t="s">
        <v>737</v>
      </c>
      <c r="B28" s="2" t="s">
        <v>733</v>
      </c>
      <c r="C28" s="159">
        <v>1</v>
      </c>
      <c r="D28" s="3" t="s">
        <v>68</v>
      </c>
      <c r="E28" s="3" t="s">
        <v>69</v>
      </c>
      <c r="F28" s="3" t="str">
        <f>UnitControlCenter!$B$3</f>
        <v>million metric tons / year</v>
      </c>
      <c r="G28" s="3" t="s">
        <v>1487</v>
      </c>
      <c r="H28" s="3" t="s">
        <v>1488</v>
      </c>
      <c r="I28" s="3" t="s">
        <v>1489</v>
      </c>
    </row>
    <row r="29" spans="1:19" ht="85.5">
      <c r="A29" s="2" t="s">
        <v>737</v>
      </c>
      <c r="B29" s="2" t="s">
        <v>994</v>
      </c>
      <c r="C29" s="159">
        <v>1</v>
      </c>
      <c r="D29" s="3" t="s">
        <v>68</v>
      </c>
      <c r="E29" s="3" t="s">
        <v>69</v>
      </c>
      <c r="F29" s="3" t="str">
        <f>UnitControlCenter!$B$3</f>
        <v>million metric tons / year</v>
      </c>
      <c r="G29" s="3" t="s">
        <v>1490</v>
      </c>
      <c r="H29" s="3" t="s">
        <v>1491</v>
      </c>
      <c r="I29" s="3" t="s">
        <v>1492</v>
      </c>
    </row>
    <row r="30" spans="1:19" ht="57">
      <c r="A30" s="2" t="s">
        <v>737</v>
      </c>
      <c r="B30" s="2" t="s">
        <v>738</v>
      </c>
      <c r="C30" s="159">
        <v>1</v>
      </c>
      <c r="D30" s="3" t="s">
        <v>68</v>
      </c>
      <c r="E30" s="3" t="s">
        <v>69</v>
      </c>
      <c r="F30" s="3" t="str">
        <f>UnitControlCenter!$B$3</f>
        <v>million metric tons / year</v>
      </c>
      <c r="G30" s="3" t="s">
        <v>1493</v>
      </c>
      <c r="H30" s="3" t="s">
        <v>1494</v>
      </c>
      <c r="I30" s="3" t="s">
        <v>1495</v>
      </c>
    </row>
    <row r="31" spans="1:19" ht="14.6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85.5">
      <c r="A32" s="2" t="s">
        <v>1287</v>
      </c>
      <c r="B32" s="2" t="s">
        <v>1087</v>
      </c>
      <c r="C32" s="159">
        <v>1</v>
      </c>
      <c r="D32" s="3" t="s">
        <v>66</v>
      </c>
      <c r="E32" s="3" t="s">
        <v>1662</v>
      </c>
      <c r="F32" s="3" t="str">
        <f>UnitControlCenter!$B$3</f>
        <v>million metric tons / year</v>
      </c>
      <c r="G32" s="3" t="s">
        <v>2034</v>
      </c>
      <c r="J32" s="3" t="s">
        <v>2030</v>
      </c>
      <c r="K32" s="3">
        <v>2030</v>
      </c>
      <c r="L32" s="215">
        <f>L2</f>
        <v>15.436928600000002</v>
      </c>
      <c r="M32" s="215">
        <f>M2</f>
        <v>22.886751300000004</v>
      </c>
      <c r="N32" s="215" t="str">
        <f>N2</f>
        <v>In a scenario limiting global warming to 1.5 °C, Nevada would need to cut its total (including land use) emissions by 58 to 72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42.75">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42.75">
      <c r="A36" s="2" t="s">
        <v>1287</v>
      </c>
      <c r="B36" s="2" t="s">
        <v>99</v>
      </c>
      <c r="C36" s="159">
        <v>1</v>
      </c>
      <c r="D36" s="3" t="s">
        <v>66</v>
      </c>
      <c r="E36" s="3" t="s">
        <v>1662</v>
      </c>
      <c r="F36" s="3" t="str">
        <f>UnitControlCenter!$B$3</f>
        <v>million metric tons / year</v>
      </c>
      <c r="G36" s="3" t="s">
        <v>893</v>
      </c>
      <c r="J36" s="3" t="s">
        <v>2030</v>
      </c>
      <c r="K36" s="3">
        <v>2030</v>
      </c>
      <c r="L36" s="215">
        <f t="shared" ref="L36:N37" si="0">L11</f>
        <v>0.99088199999999971</v>
      </c>
      <c r="M36" s="215">
        <f t="shared" si="0"/>
        <v>3.7433319999999997</v>
      </c>
      <c r="N36" s="215" t="str">
        <f t="shared" si="0"/>
        <v>In a scenario limiting global warming to 1.5 °C, Nevada would need to cut its electricity emissions by 86 to 96 percent of 2005 levels.</v>
      </c>
      <c r="O36" s="3"/>
      <c r="P36" s="3"/>
      <c r="Q36" s="3"/>
      <c r="R36" s="3"/>
      <c r="S36" s="3"/>
    </row>
    <row r="37" spans="1:19" ht="42.75">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57.4"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10.127000000000001</v>
      </c>
      <c r="M38" s="216">
        <f>M14</f>
        <v>13.243</v>
      </c>
      <c r="N38" s="216" t="str">
        <f>N14</f>
        <v>In a scenario limiting global warming to 1.5 °C, Nevada would need to cut its transportation emissions by 25 to 43 percent of 2005 levels.</v>
      </c>
      <c r="O38" s="105"/>
      <c r="P38" s="105"/>
      <c r="Q38" s="105"/>
      <c r="R38" s="105"/>
      <c r="S38" s="105"/>
    </row>
    <row r="39" spans="1:19" ht="28.5">
      <c r="A39" s="2" t="s">
        <v>401</v>
      </c>
      <c r="B39" s="2" t="s">
        <v>1570</v>
      </c>
      <c r="C39" s="159">
        <v>1</v>
      </c>
      <c r="D39" s="3" t="s">
        <v>68</v>
      </c>
      <c r="E39" s="3" t="s">
        <v>489</v>
      </c>
      <c r="F39" s="3" t="str">
        <f>UnitControlCenter!$B$7</f>
        <v>2019 dollars / ton CO2e abated, Annual average abatement (MtCO2e)</v>
      </c>
      <c r="G39" s="3" t="s">
        <v>2036</v>
      </c>
    </row>
    <row r="40" spans="1:19" ht="28.9"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28.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57">
      <c r="A43" s="2" t="s">
        <v>739</v>
      </c>
      <c r="B43" s="2" t="s">
        <v>1559</v>
      </c>
      <c r="C43" s="159">
        <v>1</v>
      </c>
      <c r="D43" s="3" t="s">
        <v>68</v>
      </c>
      <c r="E43" s="3" t="s">
        <v>69</v>
      </c>
      <c r="F43" s="3" t="str">
        <f>UnitControlCenter!$B$8</f>
        <v>billion 2019 dollars / year</v>
      </c>
      <c r="G43" s="3" t="s">
        <v>1560</v>
      </c>
      <c r="H43" s="3" t="s">
        <v>1561</v>
      </c>
      <c r="I43" s="3" t="s">
        <v>1562</v>
      </c>
    </row>
    <row r="44" spans="1:19" ht="28.5">
      <c r="A44" s="2" t="s">
        <v>739</v>
      </c>
      <c r="B44" s="221" t="s">
        <v>1564</v>
      </c>
      <c r="C44" s="159">
        <v>1</v>
      </c>
      <c r="D44" s="3" t="s">
        <v>66</v>
      </c>
      <c r="E44" s="3" t="s">
        <v>67</v>
      </c>
      <c r="F44" s="3" t="str">
        <f>UnitControlCenter!$B$9</f>
        <v>billion 2019 dollars</v>
      </c>
      <c r="G44" s="3" t="s">
        <v>1566</v>
      </c>
    </row>
    <row r="45" spans="1:19" ht="28.9"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28.5">
      <c r="A46" s="2" t="s">
        <v>1459</v>
      </c>
      <c r="B46" s="221" t="s">
        <v>1476</v>
      </c>
      <c r="C46" s="159">
        <v>1</v>
      </c>
      <c r="D46" s="3" t="s">
        <v>68</v>
      </c>
      <c r="E46" s="3" t="s">
        <v>67</v>
      </c>
      <c r="F46" s="3" t="str">
        <f>UnitControlCenter!$B$10</f>
        <v>jobs</v>
      </c>
      <c r="G46" s="3" t="s">
        <v>1467</v>
      </c>
      <c r="H46" s="3" t="s">
        <v>1466</v>
      </c>
      <c r="I46" s="3" t="s">
        <v>808</v>
      </c>
    </row>
    <row r="47" spans="1:19" ht="28.5">
      <c r="A47" s="2" t="s">
        <v>1459</v>
      </c>
      <c r="B47" s="221" t="s">
        <v>1477</v>
      </c>
      <c r="C47" s="159">
        <v>1</v>
      </c>
      <c r="D47" s="3" t="s">
        <v>68</v>
      </c>
      <c r="E47" s="3" t="s">
        <v>67</v>
      </c>
      <c r="F47" s="3" t="str">
        <f>UnitControlCenter!$B$10</f>
        <v>jobs</v>
      </c>
      <c r="G47" s="3" t="s">
        <v>1480</v>
      </c>
      <c r="H47" s="3" t="s">
        <v>1481</v>
      </c>
      <c r="I47" s="3" t="s">
        <v>1482</v>
      </c>
    </row>
    <row r="48" spans="1:19" ht="28.5">
      <c r="A48" s="2" t="s">
        <v>1459</v>
      </c>
      <c r="B48" s="221" t="s">
        <v>1540</v>
      </c>
      <c r="C48" s="159">
        <v>1</v>
      </c>
      <c r="D48" s="3" t="s">
        <v>68</v>
      </c>
      <c r="E48" s="3" t="s">
        <v>67</v>
      </c>
      <c r="F48" s="3" t="str">
        <f>UnitControlCenter!$B$10</f>
        <v>jobs</v>
      </c>
      <c r="G48" s="3" t="s">
        <v>1544</v>
      </c>
      <c r="H48" s="3" t="s">
        <v>1543</v>
      </c>
      <c r="I48" s="3" t="s">
        <v>1558</v>
      </c>
    </row>
    <row r="49" spans="1:19" ht="28.5">
      <c r="A49" s="2" t="s">
        <v>1459</v>
      </c>
      <c r="B49" s="221" t="s">
        <v>1659</v>
      </c>
      <c r="C49" s="159">
        <v>1</v>
      </c>
      <c r="D49" s="3" t="s">
        <v>68</v>
      </c>
      <c r="E49" s="3" t="s">
        <v>67</v>
      </c>
      <c r="F49" s="3" t="str">
        <f>UnitControlCenter!$B$10</f>
        <v>jobs</v>
      </c>
      <c r="G49" s="3" t="s">
        <v>1658</v>
      </c>
      <c r="H49" s="3" t="s">
        <v>1466</v>
      </c>
      <c r="I49" s="3" t="s">
        <v>808</v>
      </c>
    </row>
    <row r="50" spans="1:19" ht="28.5">
      <c r="A50" s="2" t="s">
        <v>1459</v>
      </c>
      <c r="B50" s="221" t="s">
        <v>1461</v>
      </c>
      <c r="C50" s="159">
        <v>1</v>
      </c>
      <c r="D50" s="3" t="s">
        <v>68</v>
      </c>
      <c r="E50" s="3" t="s">
        <v>67</v>
      </c>
      <c r="F50" s="3" t="str">
        <f>UnitControlCenter!$B$8</f>
        <v>billion 2019 dollars / year</v>
      </c>
      <c r="G50" s="3" t="s">
        <v>1468</v>
      </c>
      <c r="H50" s="3" t="s">
        <v>1470</v>
      </c>
      <c r="I50" s="3" t="s">
        <v>808</v>
      </c>
    </row>
    <row r="51" spans="1:19" ht="28.5">
      <c r="A51" s="2" t="s">
        <v>1459</v>
      </c>
      <c r="B51" s="221" t="s">
        <v>1483</v>
      </c>
      <c r="C51" s="159">
        <v>1</v>
      </c>
      <c r="D51" s="3" t="s">
        <v>68</v>
      </c>
      <c r="E51" s="3" t="s">
        <v>67</v>
      </c>
      <c r="F51" s="3" t="str">
        <f>UnitControlCenter!$B$12</f>
        <v>% change</v>
      </c>
      <c r="G51" s="3" t="s">
        <v>1485</v>
      </c>
      <c r="H51" s="3" t="s">
        <v>1470</v>
      </c>
      <c r="I51" s="3" t="s">
        <v>808</v>
      </c>
    </row>
    <row r="52" spans="1:19" ht="28.5">
      <c r="A52" s="2" t="s">
        <v>1459</v>
      </c>
      <c r="B52" s="221" t="s">
        <v>1541</v>
      </c>
      <c r="C52" s="159">
        <v>1</v>
      </c>
      <c r="D52" s="3" t="s">
        <v>68</v>
      </c>
      <c r="E52" s="3" t="s">
        <v>67</v>
      </c>
      <c r="F52" s="3" t="str">
        <f>UnitControlCenter!$B$8</f>
        <v>billion 2019 dollars / year</v>
      </c>
      <c r="G52" s="3" t="s">
        <v>1545</v>
      </c>
      <c r="H52" s="3" t="s">
        <v>1543</v>
      </c>
      <c r="I52" s="3" t="s">
        <v>1558</v>
      </c>
    </row>
    <row r="53" spans="1:19" ht="42.75">
      <c r="A53" s="2" t="s">
        <v>1459</v>
      </c>
      <c r="B53" s="221" t="s">
        <v>1475</v>
      </c>
      <c r="C53" s="159">
        <v>1</v>
      </c>
      <c r="D53" s="3" t="s">
        <v>68</v>
      </c>
      <c r="E53" s="3" t="s">
        <v>67</v>
      </c>
      <c r="F53" s="3" t="str">
        <f>UnitControlCenter!$B$8</f>
        <v>billion 2019 dollars / year</v>
      </c>
      <c r="G53" s="3" t="s">
        <v>1471</v>
      </c>
      <c r="H53" s="3" t="s">
        <v>1469</v>
      </c>
      <c r="I53" s="3" t="s">
        <v>808</v>
      </c>
    </row>
    <row r="54" spans="1:19" ht="28.5">
      <c r="A54" s="2" t="s">
        <v>1459</v>
      </c>
      <c r="B54" s="221" t="s">
        <v>1473</v>
      </c>
      <c r="C54" s="159">
        <v>1</v>
      </c>
      <c r="D54" s="3" t="s">
        <v>66</v>
      </c>
      <c r="E54" s="3" t="s">
        <v>67</v>
      </c>
      <c r="F54" s="3" t="str">
        <f>UnitControlCenter!$B$13</f>
        <v>2019 dollars / employee-year</v>
      </c>
      <c r="G54" s="3" t="s">
        <v>1474</v>
      </c>
    </row>
    <row r="55" spans="1:19" ht="28.9"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71.25">
      <c r="A56" s="2" t="s">
        <v>1460</v>
      </c>
      <c r="B56" s="2" t="s">
        <v>1202</v>
      </c>
      <c r="C56" s="159">
        <v>1</v>
      </c>
      <c r="D56" s="3" t="s">
        <v>68</v>
      </c>
      <c r="E56" s="3" t="s">
        <v>67</v>
      </c>
      <c r="F56" s="3" t="str">
        <f>UnitControlCenter!$B$8</f>
        <v>billion 2019 dollars / year</v>
      </c>
      <c r="G56" s="3" t="s">
        <v>1203</v>
      </c>
      <c r="H56" s="3" t="s">
        <v>1204</v>
      </c>
      <c r="I56" s="3" t="s">
        <v>1177</v>
      </c>
    </row>
    <row r="57" spans="1:19" ht="42.75">
      <c r="A57" s="2" t="s">
        <v>1460</v>
      </c>
      <c r="B57" s="2" t="s">
        <v>1206</v>
      </c>
      <c r="C57" s="159">
        <v>1</v>
      </c>
      <c r="D57" s="3" t="s">
        <v>68</v>
      </c>
      <c r="E57" s="3" t="s">
        <v>67</v>
      </c>
      <c r="F57" s="3" t="str">
        <f>UnitControlCenter!$B$8</f>
        <v>billion 2019 dollars / year</v>
      </c>
      <c r="G57" s="3" t="s">
        <v>1216</v>
      </c>
      <c r="H57" s="3" t="s">
        <v>1217</v>
      </c>
      <c r="I57" s="3" t="s">
        <v>1218</v>
      </c>
    </row>
    <row r="58" spans="1:19" ht="57">
      <c r="A58" s="2" t="s">
        <v>1460</v>
      </c>
      <c r="B58" s="2" t="s">
        <v>1207</v>
      </c>
      <c r="C58" s="159">
        <v>1</v>
      </c>
      <c r="D58" s="3" t="s">
        <v>68</v>
      </c>
      <c r="E58" s="3" t="s">
        <v>67</v>
      </c>
      <c r="F58" s="3" t="str">
        <f>UnitControlCenter!$B$8</f>
        <v>billion 2019 dollars / year</v>
      </c>
      <c r="G58" s="3" t="s">
        <v>1227</v>
      </c>
      <c r="H58" s="3" t="s">
        <v>1225</v>
      </c>
      <c r="I58" s="3" t="s">
        <v>1226</v>
      </c>
    </row>
    <row r="59" spans="1:19" ht="42.75">
      <c r="A59" s="2" t="s">
        <v>1460</v>
      </c>
      <c r="B59" s="2" t="s">
        <v>1208</v>
      </c>
      <c r="C59" s="159">
        <v>1</v>
      </c>
      <c r="D59" s="3" t="s">
        <v>68</v>
      </c>
      <c r="E59" s="3" t="s">
        <v>67</v>
      </c>
      <c r="F59" s="3" t="str">
        <f>UnitControlCenter!$B$8</f>
        <v>billion 2019 dollars / year</v>
      </c>
      <c r="G59" s="3" t="s">
        <v>1221</v>
      </c>
      <c r="H59" s="3" t="s">
        <v>1217</v>
      </c>
      <c r="I59" s="3" t="s">
        <v>1219</v>
      </c>
    </row>
    <row r="60" spans="1:19" ht="42.75">
      <c r="A60" s="2" t="s">
        <v>1460</v>
      </c>
      <c r="B60" s="2" t="s">
        <v>1209</v>
      </c>
      <c r="C60" s="159">
        <v>1</v>
      </c>
      <c r="D60" s="3" t="s">
        <v>68</v>
      </c>
      <c r="E60" s="3" t="s">
        <v>67</v>
      </c>
      <c r="F60" s="3" t="str">
        <f>UnitControlCenter!$B$8</f>
        <v>billion 2019 dollars / year</v>
      </c>
      <c r="G60" s="3" t="s">
        <v>1222</v>
      </c>
      <c r="H60" s="3" t="s">
        <v>1217</v>
      </c>
      <c r="I60" s="3" t="s">
        <v>1220</v>
      </c>
    </row>
    <row r="61" spans="1:19" ht="57">
      <c r="A61" s="2" t="s">
        <v>1460</v>
      </c>
      <c r="B61" s="2" t="s">
        <v>1210</v>
      </c>
      <c r="C61" s="159">
        <v>1</v>
      </c>
      <c r="D61" s="3" t="s">
        <v>68</v>
      </c>
      <c r="E61" s="3" t="s">
        <v>67</v>
      </c>
      <c r="F61" s="3" t="str">
        <f>UnitControlCenter!$B$8</f>
        <v>billion 2019 dollars / year</v>
      </c>
      <c r="G61" s="3" t="s">
        <v>1228</v>
      </c>
      <c r="H61" s="3" t="s">
        <v>1225</v>
      </c>
      <c r="I61" s="3" t="s">
        <v>1226</v>
      </c>
    </row>
    <row r="62" spans="1:19" ht="57">
      <c r="A62" s="2" t="s">
        <v>1460</v>
      </c>
      <c r="B62" s="2" t="s">
        <v>1211</v>
      </c>
      <c r="C62" s="159">
        <v>1</v>
      </c>
      <c r="D62" s="3" t="s">
        <v>68</v>
      </c>
      <c r="E62" s="3" t="s">
        <v>67</v>
      </c>
      <c r="F62" s="3" t="str">
        <f>UnitControlCenter!$B$8</f>
        <v>billion 2019 dollars / year</v>
      </c>
      <c r="G62" s="3" t="s">
        <v>1229</v>
      </c>
      <c r="H62" s="3" t="s">
        <v>1225</v>
      </c>
      <c r="I62" s="3" t="s">
        <v>1226</v>
      </c>
    </row>
    <row r="63" spans="1:19" ht="57">
      <c r="A63" s="2" t="s">
        <v>1460</v>
      </c>
      <c r="B63" s="2" t="s">
        <v>1212</v>
      </c>
      <c r="C63" s="159">
        <v>1</v>
      </c>
      <c r="D63" s="3" t="s">
        <v>68</v>
      </c>
      <c r="E63" s="3" t="s">
        <v>67</v>
      </c>
      <c r="F63" s="3" t="str">
        <f>UnitControlCenter!$B$8</f>
        <v>billion 2019 dollars / year</v>
      </c>
      <c r="G63" s="3" t="s">
        <v>1230</v>
      </c>
      <c r="H63" s="3" t="s">
        <v>1225</v>
      </c>
      <c r="I63" s="3" t="s">
        <v>1226</v>
      </c>
    </row>
    <row r="64" spans="1:19" ht="57">
      <c r="A64" s="2" t="s">
        <v>1460</v>
      </c>
      <c r="B64" s="2" t="s">
        <v>1236</v>
      </c>
      <c r="C64" s="159">
        <v>1</v>
      </c>
      <c r="D64" s="3" t="s">
        <v>68</v>
      </c>
      <c r="E64" s="3" t="s">
        <v>67</v>
      </c>
      <c r="F64" s="3" t="str">
        <f>UnitControlCenter!$B$8</f>
        <v>billion 2019 dollars / year</v>
      </c>
      <c r="G64" s="3" t="s">
        <v>1234</v>
      </c>
      <c r="H64" s="3" t="s">
        <v>1225</v>
      </c>
      <c r="I64" s="3" t="s">
        <v>1232</v>
      </c>
    </row>
    <row r="65" spans="1:19" ht="57.4"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28.5">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28.5">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28.9"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14">
      <c r="A76" s="2" t="s">
        <v>957</v>
      </c>
      <c r="B76" s="2" t="s">
        <v>742</v>
      </c>
      <c r="C76" s="159">
        <v>1</v>
      </c>
      <c r="D76" s="3" t="s">
        <v>68</v>
      </c>
      <c r="E76" s="3" t="s">
        <v>69</v>
      </c>
      <c r="F76" s="3" t="str">
        <f>UnitControlCenter!$B$15</f>
        <v>terawatt-hours (TWh) / year</v>
      </c>
      <c r="G76" s="3" t="s">
        <v>995</v>
      </c>
      <c r="H76" s="3" t="s">
        <v>996</v>
      </c>
      <c r="I76" s="3" t="s">
        <v>1003</v>
      </c>
    </row>
    <row r="77" spans="1:19" ht="128.25">
      <c r="A77" s="2" t="s">
        <v>957</v>
      </c>
      <c r="B77" s="2" t="s">
        <v>743</v>
      </c>
      <c r="C77" s="159">
        <v>1</v>
      </c>
      <c r="D77" s="3" t="s">
        <v>68</v>
      </c>
      <c r="E77" s="3" t="s">
        <v>67</v>
      </c>
      <c r="F77" s="3" t="str">
        <f>UnitControlCenter!$B$15</f>
        <v>terawatt-hours (TWh) / year</v>
      </c>
      <c r="G77" s="3" t="s">
        <v>997</v>
      </c>
      <c r="H77" s="3" t="s">
        <v>998</v>
      </c>
      <c r="I77" s="3" t="s">
        <v>1004</v>
      </c>
    </row>
    <row r="78" spans="1:19" ht="114">
      <c r="A78" s="2" t="s">
        <v>957</v>
      </c>
      <c r="B78" s="2" t="s">
        <v>744</v>
      </c>
      <c r="C78" s="159">
        <v>1</v>
      </c>
      <c r="D78" s="3" t="s">
        <v>68</v>
      </c>
      <c r="E78" s="3" t="s">
        <v>69</v>
      </c>
      <c r="F78" s="3" t="str">
        <f>UnitControlCenter!$B$16</f>
        <v>gigawatts (GW) / year</v>
      </c>
      <c r="G78" s="3" t="s">
        <v>999</v>
      </c>
      <c r="H78" s="3" t="s">
        <v>1000</v>
      </c>
      <c r="I78" s="3" t="s">
        <v>1005</v>
      </c>
    </row>
    <row r="79" spans="1:19" ht="128.25">
      <c r="A79" s="2" t="s">
        <v>957</v>
      </c>
      <c r="B79" s="2" t="s">
        <v>745</v>
      </c>
      <c r="C79" s="159">
        <v>1</v>
      </c>
      <c r="D79" s="3" t="s">
        <v>68</v>
      </c>
      <c r="E79" s="3" t="s">
        <v>67</v>
      </c>
      <c r="F79" s="3" t="str">
        <f>UnitControlCenter!$B$16</f>
        <v>gigawatts (GW) / year</v>
      </c>
      <c r="G79" s="3" t="s">
        <v>1001</v>
      </c>
      <c r="H79" s="3" t="s">
        <v>1002</v>
      </c>
      <c r="I79" s="3" t="s">
        <v>1006</v>
      </c>
    </row>
    <row r="80" spans="1:19" ht="43.1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99.75">
      <c r="A81" s="2" t="s">
        <v>950</v>
      </c>
      <c r="B81" s="2" t="s">
        <v>746</v>
      </c>
      <c r="C81" s="159">
        <v>1</v>
      </c>
      <c r="D81" s="3" t="s">
        <v>68</v>
      </c>
      <c r="E81" s="3" t="s">
        <v>764</v>
      </c>
      <c r="F81" s="3" t="str">
        <f>UnitControlCenter!$B$17</f>
        <v>2019 dollars / megawatt-hour (MWh)</v>
      </c>
      <c r="G81" s="3" t="s">
        <v>1008</v>
      </c>
      <c r="H81" s="3" t="s">
        <v>1009</v>
      </c>
      <c r="I81" s="3" t="s">
        <v>1010</v>
      </c>
    </row>
    <row r="82" spans="1:19" ht="28.5">
      <c r="A82" s="2" t="s">
        <v>950</v>
      </c>
      <c r="B82" s="2" t="s">
        <v>747</v>
      </c>
      <c r="C82" s="159">
        <v>1</v>
      </c>
      <c r="D82" s="3" t="s">
        <v>68</v>
      </c>
      <c r="E82" s="3" t="s">
        <v>69</v>
      </c>
      <c r="F82" s="3" t="str">
        <f>UnitControlCenter!$B$15</f>
        <v>terawatt-hours (TWh) / year</v>
      </c>
      <c r="G82" s="3" t="s">
        <v>1342</v>
      </c>
      <c r="H82" s="3" t="s">
        <v>1343</v>
      </c>
      <c r="I82" s="3" t="s">
        <v>1344</v>
      </c>
    </row>
    <row r="83" spans="1:19" ht="85.5">
      <c r="A83" s="2" t="s">
        <v>950</v>
      </c>
      <c r="B83" s="2" t="s">
        <v>951</v>
      </c>
      <c r="C83" s="159">
        <v>1</v>
      </c>
      <c r="D83" s="3" t="s">
        <v>68</v>
      </c>
      <c r="E83" s="3" t="s">
        <v>69</v>
      </c>
      <c r="F83" s="3" t="str">
        <f>UnitControlCenter!$B$18</f>
        <v>cubic km / yr</v>
      </c>
      <c r="G83" s="3" t="s">
        <v>1011</v>
      </c>
      <c r="H83" s="3" t="s">
        <v>1012</v>
      </c>
      <c r="I83" s="3" t="s">
        <v>1013</v>
      </c>
    </row>
    <row r="84" spans="1:19" ht="100.15" thickBot="1">
      <c r="A84" s="220" t="s">
        <v>950</v>
      </c>
      <c r="B84" s="220" t="s">
        <v>952</v>
      </c>
      <c r="C84" s="127">
        <v>1</v>
      </c>
      <c r="D84" s="105" t="s">
        <v>68</v>
      </c>
      <c r="E84" s="105" t="s">
        <v>69</v>
      </c>
      <c r="F84" s="105" t="str">
        <f>UnitControlCenter!$B$18</f>
        <v>cubic km / yr</v>
      </c>
      <c r="G84" s="105" t="s">
        <v>1014</v>
      </c>
      <c r="H84" s="105" t="s">
        <v>1015</v>
      </c>
      <c r="I84" s="105" t="s">
        <v>1016</v>
      </c>
    </row>
    <row r="85" spans="1:19" ht="71.25">
      <c r="A85" s="2" t="s">
        <v>1304</v>
      </c>
      <c r="B85" s="2" t="s">
        <v>1305</v>
      </c>
      <c r="C85" s="159">
        <v>1</v>
      </c>
      <c r="D85" s="3" t="s">
        <v>68</v>
      </c>
      <c r="E85" s="3" t="s">
        <v>69</v>
      </c>
      <c r="F85" s="3" t="str">
        <f>UnitControlCenter!$B$21</f>
        <v>million vehicles / year</v>
      </c>
      <c r="G85" s="3" t="s">
        <v>1137</v>
      </c>
      <c r="H85" s="3" t="s">
        <v>1138</v>
      </c>
      <c r="I85" s="3" t="s">
        <v>1139</v>
      </c>
    </row>
    <row r="86" spans="1:19" ht="71.25">
      <c r="A86" s="2" t="s">
        <v>1304</v>
      </c>
      <c r="B86" s="2" t="s">
        <v>1306</v>
      </c>
      <c r="C86" s="159">
        <v>1</v>
      </c>
      <c r="D86" s="3" t="s">
        <v>68</v>
      </c>
      <c r="E86" s="3" t="s">
        <v>69</v>
      </c>
      <c r="F86" s="3" t="str">
        <f>UnitControlCenter!$B$22</f>
        <v>thousand vehicles / year</v>
      </c>
      <c r="G86" s="3" t="s">
        <v>1140</v>
      </c>
      <c r="H86" s="3" t="s">
        <v>1141</v>
      </c>
      <c r="I86" s="3" t="s">
        <v>1142</v>
      </c>
    </row>
    <row r="87" spans="1:19" ht="71.25">
      <c r="A87" s="2" t="s">
        <v>1304</v>
      </c>
      <c r="B87" s="2" t="s">
        <v>1307</v>
      </c>
      <c r="C87" s="159">
        <v>1</v>
      </c>
      <c r="D87" s="3" t="s">
        <v>68</v>
      </c>
      <c r="E87" s="3" t="s">
        <v>69</v>
      </c>
      <c r="F87" s="3" t="str">
        <f>UnitControlCenter!$B$22</f>
        <v>thousand vehicles / year</v>
      </c>
      <c r="G87" s="3" t="s">
        <v>1143</v>
      </c>
      <c r="H87" s="3" t="s">
        <v>1138</v>
      </c>
      <c r="I87" s="3" t="s">
        <v>1139</v>
      </c>
    </row>
    <row r="88" spans="1:19" ht="71.25">
      <c r="A88" s="2" t="s">
        <v>1304</v>
      </c>
      <c r="B88" s="2" t="s">
        <v>1308</v>
      </c>
      <c r="C88" s="159">
        <v>1</v>
      </c>
      <c r="D88" s="3" t="s">
        <v>68</v>
      </c>
      <c r="E88" s="3" t="s">
        <v>69</v>
      </c>
      <c r="F88" s="3" t="str">
        <f>UnitControlCenter!$B$22</f>
        <v>thousand vehicles / year</v>
      </c>
      <c r="G88" s="3" t="s">
        <v>1144</v>
      </c>
      <c r="H88" s="3" t="s">
        <v>1141</v>
      </c>
      <c r="I88" s="3" t="s">
        <v>1142</v>
      </c>
    </row>
    <row r="89" spans="1:19" ht="28.5">
      <c r="A89" s="2" t="s">
        <v>1304</v>
      </c>
      <c r="B89" s="2" t="s">
        <v>1309</v>
      </c>
      <c r="C89" s="159">
        <v>1</v>
      </c>
      <c r="D89" s="3" t="s">
        <v>68</v>
      </c>
      <c r="E89" s="3" t="s">
        <v>69</v>
      </c>
      <c r="F89" s="3" t="str">
        <f>UnitControlCenter!$B$22</f>
        <v>thousand vehicles / year</v>
      </c>
      <c r="G89" s="3" t="s">
        <v>1017</v>
      </c>
      <c r="H89" s="3" t="s">
        <v>1018</v>
      </c>
      <c r="I89" s="3" t="s">
        <v>1121</v>
      </c>
    </row>
    <row r="90" spans="1:19" ht="57">
      <c r="A90" s="2" t="s">
        <v>1304</v>
      </c>
      <c r="B90" s="2" t="s">
        <v>1310</v>
      </c>
      <c r="C90" s="159">
        <v>1</v>
      </c>
      <c r="D90" s="3" t="s">
        <v>68</v>
      </c>
      <c r="E90" s="3" t="s">
        <v>69</v>
      </c>
      <c r="F90" s="3" t="str">
        <f>UnitControlCenter!$B$23</f>
        <v>million vehicles</v>
      </c>
      <c r="G90" s="3" t="s">
        <v>1145</v>
      </c>
      <c r="H90" s="3" t="s">
        <v>1138</v>
      </c>
      <c r="I90" s="3" t="s">
        <v>1139</v>
      </c>
    </row>
    <row r="91" spans="1:19" ht="71.25">
      <c r="A91" s="2" t="s">
        <v>1304</v>
      </c>
      <c r="B91" s="2" t="s">
        <v>1311</v>
      </c>
      <c r="C91" s="159">
        <v>1</v>
      </c>
      <c r="D91" s="3" t="s">
        <v>68</v>
      </c>
      <c r="E91" s="3" t="s">
        <v>69</v>
      </c>
      <c r="F91" s="3" t="str">
        <f>UnitControlCenter!$B$24</f>
        <v>thousand vehicles</v>
      </c>
      <c r="G91" s="3" t="s">
        <v>1424</v>
      </c>
      <c r="H91" s="3" t="s">
        <v>1141</v>
      </c>
      <c r="I91" s="3" t="s">
        <v>1142</v>
      </c>
    </row>
    <row r="92" spans="1:19" ht="57">
      <c r="A92" s="2" t="s">
        <v>1304</v>
      </c>
      <c r="B92" s="2" t="s">
        <v>1312</v>
      </c>
      <c r="C92" s="159">
        <v>1</v>
      </c>
      <c r="D92" s="3" t="s">
        <v>68</v>
      </c>
      <c r="E92" s="3" t="s">
        <v>69</v>
      </c>
      <c r="F92" s="3" t="str">
        <f>UnitControlCenter!$B$23</f>
        <v>million vehicles</v>
      </c>
      <c r="G92" s="3" t="s">
        <v>1146</v>
      </c>
      <c r="H92" s="3" t="s">
        <v>1138</v>
      </c>
      <c r="I92" s="3" t="s">
        <v>1139</v>
      </c>
    </row>
    <row r="93" spans="1:19" ht="57">
      <c r="A93" s="2" t="s">
        <v>1304</v>
      </c>
      <c r="B93" s="2" t="s">
        <v>1313</v>
      </c>
      <c r="C93" s="159">
        <v>1</v>
      </c>
      <c r="D93" s="3" t="s">
        <v>68</v>
      </c>
      <c r="E93" s="3" t="s">
        <v>69</v>
      </c>
      <c r="F93" s="3" t="str">
        <f>UnitControlCenter!$B$23</f>
        <v>million vehicles</v>
      </c>
      <c r="G93" s="3" t="s">
        <v>1147</v>
      </c>
      <c r="H93" s="3" t="s">
        <v>1141</v>
      </c>
      <c r="I93" s="3" t="s">
        <v>1142</v>
      </c>
    </row>
    <row r="94" spans="1:19" ht="28.9"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14">
      <c r="A95" s="2" t="s">
        <v>1456</v>
      </c>
      <c r="B95" s="2" t="s">
        <v>750</v>
      </c>
      <c r="C95" s="159">
        <v>1</v>
      </c>
      <c r="D95" s="3" t="s">
        <v>68</v>
      </c>
      <c r="E95" s="3" t="s">
        <v>69</v>
      </c>
      <c r="F95" s="3" t="str">
        <f>UnitControlCenter!$B$3</f>
        <v>million metric tons / year</v>
      </c>
      <c r="G95" s="3" t="s">
        <v>1123</v>
      </c>
      <c r="H95" s="3" t="s">
        <v>1341</v>
      </c>
      <c r="I95" s="3" t="s">
        <v>1124</v>
      </c>
    </row>
    <row r="96" spans="1:19" ht="85.5">
      <c r="A96" s="2" t="s">
        <v>1456</v>
      </c>
      <c r="B96" s="2" t="s">
        <v>751</v>
      </c>
      <c r="C96" s="159">
        <v>1</v>
      </c>
      <c r="D96" s="3" t="s">
        <v>68</v>
      </c>
      <c r="E96" s="3" t="s">
        <v>69</v>
      </c>
      <c r="F96" s="3" t="str">
        <f>UnitControlCenter!$B$25</f>
        <v>quads / year</v>
      </c>
      <c r="G96" s="3" t="s">
        <v>1340</v>
      </c>
      <c r="H96" s="3" t="s">
        <v>1148</v>
      </c>
      <c r="I96" s="3" t="s">
        <v>1149</v>
      </c>
    </row>
    <row r="97" spans="1:19" ht="114">
      <c r="A97" s="2" t="s">
        <v>1456</v>
      </c>
      <c r="B97" s="2" t="s">
        <v>806</v>
      </c>
      <c r="C97" s="159">
        <v>1</v>
      </c>
      <c r="D97" s="3" t="s">
        <v>68</v>
      </c>
      <c r="E97" s="3" t="s">
        <v>69</v>
      </c>
      <c r="F97" s="3" t="str">
        <f>UnitControlCenter!$B$25</f>
        <v>quads / year</v>
      </c>
      <c r="G97" s="3" t="s">
        <v>1125</v>
      </c>
      <c r="H97" s="3" t="s">
        <v>1341</v>
      </c>
      <c r="I97" s="3" t="s">
        <v>1124</v>
      </c>
    </row>
    <row r="98" spans="1:19" ht="42.75">
      <c r="A98" s="2" t="s">
        <v>1456</v>
      </c>
      <c r="B98" s="2" t="s">
        <v>1457</v>
      </c>
      <c r="C98" s="159">
        <v>1</v>
      </c>
      <c r="D98" s="3" t="s">
        <v>68</v>
      </c>
      <c r="E98" s="3" t="s">
        <v>69</v>
      </c>
      <c r="F98" s="3" t="str">
        <f>UnitControlCenter!$B$19</f>
        <v>trillion passenger-miles / year</v>
      </c>
      <c r="G98" s="3" t="s">
        <v>765</v>
      </c>
      <c r="H98" s="3" t="s">
        <v>1079</v>
      </c>
      <c r="I98" s="3" t="s">
        <v>1080</v>
      </c>
    </row>
    <row r="99" spans="1:19" ht="43.1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57">
      <c r="A100" s="2" t="s">
        <v>752</v>
      </c>
      <c r="B100" s="2" t="s">
        <v>1291</v>
      </c>
      <c r="C100" s="159">
        <v>1</v>
      </c>
      <c r="D100" s="3" t="s">
        <v>68</v>
      </c>
      <c r="E100" s="3" t="s">
        <v>69</v>
      </c>
      <c r="F100" s="3" t="str">
        <f>UnitControlCenter!$B$25</f>
        <v>quads / year</v>
      </c>
      <c r="G100" s="3" t="s">
        <v>1130</v>
      </c>
      <c r="H100" s="3" t="s">
        <v>1127</v>
      </c>
      <c r="I100" s="3" t="s">
        <v>1128</v>
      </c>
    </row>
    <row r="101" spans="1:19" ht="71.25">
      <c r="A101" s="2" t="s">
        <v>752</v>
      </c>
      <c r="B101" s="2" t="s">
        <v>1292</v>
      </c>
      <c r="C101" s="159">
        <v>1</v>
      </c>
      <c r="D101" s="3" t="s">
        <v>68</v>
      </c>
      <c r="E101" s="3" t="s">
        <v>69</v>
      </c>
      <c r="F101" s="3" t="str">
        <f>UnitControlCenter!$B$25</f>
        <v>quads / year</v>
      </c>
      <c r="G101" s="3" t="s">
        <v>1288</v>
      </c>
      <c r="H101" s="3" t="s">
        <v>1289</v>
      </c>
      <c r="I101" s="3" t="s">
        <v>1290</v>
      </c>
    </row>
    <row r="102" spans="1:19" ht="71.25">
      <c r="A102" s="2" t="s">
        <v>752</v>
      </c>
      <c r="B102" s="2" t="s">
        <v>1293</v>
      </c>
      <c r="C102" s="159">
        <v>1</v>
      </c>
      <c r="D102" s="3" t="s">
        <v>68</v>
      </c>
      <c r="E102" s="3" t="s">
        <v>69</v>
      </c>
      <c r="F102" s="3" t="str">
        <f>UnitControlCenter!$B$25</f>
        <v>quads / year</v>
      </c>
      <c r="G102" s="3" t="s">
        <v>1295</v>
      </c>
      <c r="H102" s="3" t="s">
        <v>1127</v>
      </c>
      <c r="I102" s="3" t="s">
        <v>1128</v>
      </c>
    </row>
    <row r="103" spans="1:19" ht="100.1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57">
      <c r="A104" s="2" t="s">
        <v>1407</v>
      </c>
      <c r="B104" s="2" t="s">
        <v>802</v>
      </c>
      <c r="C104" s="159">
        <v>1</v>
      </c>
      <c r="D104" s="3" t="s">
        <v>68</v>
      </c>
      <c r="E104" s="3" t="s">
        <v>69</v>
      </c>
      <c r="F104" s="3" t="str">
        <f>UnitControlCenter!$B$3</f>
        <v>million metric tons / year</v>
      </c>
      <c r="G104" s="3" t="s">
        <v>1126</v>
      </c>
      <c r="H104" s="3" t="s">
        <v>1127</v>
      </c>
      <c r="I104" s="3" t="s">
        <v>1128</v>
      </c>
    </row>
    <row r="105" spans="1:19" ht="42.75">
      <c r="A105" s="2" t="s">
        <v>1407</v>
      </c>
      <c r="B105" s="2" t="s">
        <v>803</v>
      </c>
      <c r="C105" s="159">
        <v>1</v>
      </c>
      <c r="D105" s="3" t="s">
        <v>68</v>
      </c>
      <c r="E105" s="3" t="s">
        <v>69</v>
      </c>
      <c r="F105" s="3" t="str">
        <f>UnitControlCenter!$B$3</f>
        <v>million metric tons / year</v>
      </c>
      <c r="G105" s="3" t="s">
        <v>1135</v>
      </c>
      <c r="H105" s="3" t="s">
        <v>1133</v>
      </c>
      <c r="I105" s="3" t="s">
        <v>1134</v>
      </c>
    </row>
    <row r="106" spans="1:19" ht="57">
      <c r="A106" s="2" t="s">
        <v>1407</v>
      </c>
      <c r="B106" s="2" t="s">
        <v>804</v>
      </c>
      <c r="C106" s="159">
        <v>1</v>
      </c>
      <c r="D106" s="3" t="s">
        <v>68</v>
      </c>
      <c r="E106" s="3" t="s">
        <v>69</v>
      </c>
      <c r="F106" s="3" t="str">
        <f>UnitControlCenter!$B$3</f>
        <v>million metric tons / year</v>
      </c>
      <c r="G106" s="3" t="s">
        <v>1129</v>
      </c>
      <c r="H106" s="3" t="s">
        <v>1127</v>
      </c>
      <c r="I106" s="3" t="s">
        <v>1128</v>
      </c>
    </row>
    <row r="107" spans="1:19" ht="28.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71.25">
      <c r="A108" s="2" t="s">
        <v>1407</v>
      </c>
      <c r="B108" s="2" t="s">
        <v>1405</v>
      </c>
      <c r="C108" s="159">
        <v>1</v>
      </c>
      <c r="D108" s="3" t="s">
        <v>68</v>
      </c>
      <c r="E108" s="3" t="s">
        <v>69</v>
      </c>
      <c r="F108" s="3" t="str">
        <f>UnitControlCenter!$B$3</f>
        <v>million metric tons / year</v>
      </c>
      <c r="G108" s="3" t="s">
        <v>1410</v>
      </c>
      <c r="H108" s="3" t="s">
        <v>1127</v>
      </c>
      <c r="I108" s="3" t="s">
        <v>1128</v>
      </c>
    </row>
    <row r="109" spans="1:19" ht="28.9"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42.75">
      <c r="A110" s="2" t="s">
        <v>753</v>
      </c>
      <c r="B110" s="2" t="s">
        <v>754</v>
      </c>
      <c r="C110" s="159">
        <v>1</v>
      </c>
      <c r="D110" s="3" t="s">
        <v>68</v>
      </c>
      <c r="E110" s="3" t="s">
        <v>69</v>
      </c>
      <c r="F110" s="3" t="str">
        <f>UnitControlCenter!$B$25</f>
        <v>quads / year</v>
      </c>
      <c r="G110" s="3" t="s">
        <v>768</v>
      </c>
      <c r="H110" s="3" t="s">
        <v>769</v>
      </c>
      <c r="I110" s="3" t="s">
        <v>1111</v>
      </c>
    </row>
    <row r="111" spans="1:19" ht="28.5">
      <c r="A111" s="2" t="s">
        <v>753</v>
      </c>
      <c r="B111" s="2" t="s">
        <v>755</v>
      </c>
      <c r="C111" s="159">
        <v>1</v>
      </c>
      <c r="D111" s="3" t="s">
        <v>68</v>
      </c>
      <c r="E111" s="3" t="s">
        <v>69</v>
      </c>
      <c r="F111" s="3" t="str">
        <f>UnitControlCenter!$B$25</f>
        <v>quads / year</v>
      </c>
      <c r="G111" s="3" t="s">
        <v>786</v>
      </c>
      <c r="H111" s="3" t="s">
        <v>770</v>
      </c>
      <c r="I111" s="3" t="s">
        <v>771</v>
      </c>
    </row>
    <row r="112" spans="1:19" ht="71.650000000000006"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85.5">
      <c r="A113" s="2" t="s">
        <v>834</v>
      </c>
      <c r="B113" s="2" t="s">
        <v>835</v>
      </c>
      <c r="C113" s="159">
        <v>1</v>
      </c>
      <c r="D113" s="3" t="s">
        <v>68</v>
      </c>
      <c r="E113" s="3" t="s">
        <v>69</v>
      </c>
      <c r="F113" s="3" t="str">
        <f>UnitControlCenter!$B$25</f>
        <v>quads / year</v>
      </c>
      <c r="G113" s="3" t="s">
        <v>1178</v>
      </c>
      <c r="H113" s="3" t="s">
        <v>1179</v>
      </c>
      <c r="I113" s="3" t="s">
        <v>1180</v>
      </c>
    </row>
    <row r="114" spans="1:19" ht="57">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28.5">
      <c r="A123" s="2" t="s">
        <v>834</v>
      </c>
      <c r="B123" s="2" t="s">
        <v>1161</v>
      </c>
      <c r="C123" s="159">
        <v>1</v>
      </c>
      <c r="D123" s="3" t="s">
        <v>66</v>
      </c>
      <c r="E123" s="3" t="s">
        <v>67</v>
      </c>
      <c r="F123" s="3" t="str">
        <f>UnitControlCenter!$B$30</f>
        <v>million gallons / year</v>
      </c>
      <c r="G123" s="3" t="s">
        <v>1165</v>
      </c>
    </row>
    <row r="124" spans="1:19" ht="28.5">
      <c r="A124" s="2" t="s">
        <v>834</v>
      </c>
      <c r="B124" s="2" t="s">
        <v>1162</v>
      </c>
      <c r="C124" s="159">
        <v>1</v>
      </c>
      <c r="D124" s="3" t="s">
        <v>66</v>
      </c>
      <c r="E124" s="3" t="s">
        <v>67</v>
      </c>
      <c r="F124" s="3" t="str">
        <f>UnitControlCenter!$B$27</f>
        <v>millions of short tons / year</v>
      </c>
      <c r="G124" s="3" t="s">
        <v>1166</v>
      </c>
    </row>
    <row r="125" spans="1:19" ht="14.6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42.75">
      <c r="A126" s="2" t="s">
        <v>1320</v>
      </c>
      <c r="B126" s="2" t="s">
        <v>1173</v>
      </c>
      <c r="C126" s="159">
        <v>1</v>
      </c>
      <c r="D126" s="3" t="s">
        <v>68</v>
      </c>
      <c r="E126" s="3" t="s">
        <v>69</v>
      </c>
      <c r="F126" s="3" t="str">
        <f>UnitControlCenter!$B$31</f>
        <v>trillion BTU / year</v>
      </c>
      <c r="G126" s="3" t="s">
        <v>1181</v>
      </c>
      <c r="H126" s="3" t="s">
        <v>1182</v>
      </c>
      <c r="I126" s="3" t="s">
        <v>1183</v>
      </c>
    </row>
    <row r="127" spans="1:19" ht="57">
      <c r="A127" s="2" t="s">
        <v>1320</v>
      </c>
      <c r="B127" s="2" t="s">
        <v>844</v>
      </c>
      <c r="C127" s="159">
        <v>1</v>
      </c>
      <c r="D127" s="3" t="s">
        <v>68</v>
      </c>
      <c r="E127" s="3" t="s">
        <v>67</v>
      </c>
      <c r="F127" s="3" t="str">
        <f>UnitControlCenter!$B$31</f>
        <v>trillion BTU / year</v>
      </c>
      <c r="G127" s="3" t="s">
        <v>1184</v>
      </c>
      <c r="H127" s="3" t="s">
        <v>1182</v>
      </c>
      <c r="I127" s="3" t="s">
        <v>1183</v>
      </c>
    </row>
    <row r="128" spans="1:19" ht="57">
      <c r="A128" s="2" t="s">
        <v>1320</v>
      </c>
      <c r="B128" s="2" t="s">
        <v>1174</v>
      </c>
      <c r="C128" s="159">
        <v>1</v>
      </c>
      <c r="D128" s="3" t="s">
        <v>68</v>
      </c>
      <c r="E128" s="3" t="s">
        <v>69</v>
      </c>
      <c r="F128" s="3" t="str">
        <f>UnitControlCenter!$B$8</f>
        <v>billion 2019 dollars / year</v>
      </c>
      <c r="G128" s="3" t="s">
        <v>1185</v>
      </c>
      <c r="H128" s="3" t="s">
        <v>1182</v>
      </c>
      <c r="I128" s="3" t="s">
        <v>1183</v>
      </c>
    </row>
    <row r="129" spans="1:19" ht="57">
      <c r="A129" s="2" t="s">
        <v>1320</v>
      </c>
      <c r="B129" s="2" t="s">
        <v>1171</v>
      </c>
      <c r="C129" s="159">
        <v>1</v>
      </c>
      <c r="D129" s="3" t="s">
        <v>68</v>
      </c>
      <c r="E129" s="3" t="s">
        <v>67</v>
      </c>
      <c r="F129" s="3" t="str">
        <f>UnitControlCenter!$B$8</f>
        <v>billion 2019 dollars / year</v>
      </c>
      <c r="G129" s="3" t="s">
        <v>1186</v>
      </c>
      <c r="H129" s="3" t="s">
        <v>1182</v>
      </c>
      <c r="I129" s="3" t="s">
        <v>1183</v>
      </c>
    </row>
    <row r="130" spans="1:19" ht="42.75">
      <c r="A130" s="2" t="s">
        <v>1320</v>
      </c>
      <c r="B130" s="2" t="s">
        <v>1496</v>
      </c>
      <c r="C130" s="159">
        <v>1</v>
      </c>
      <c r="D130" s="3" t="s">
        <v>68</v>
      </c>
      <c r="E130" s="3" t="s">
        <v>69</v>
      </c>
      <c r="F130" s="3" t="str">
        <f>UnitControlCenter!B3</f>
        <v>million metric tons / year</v>
      </c>
      <c r="G130" s="3" t="s">
        <v>1500</v>
      </c>
      <c r="H130" s="3" t="s">
        <v>1498</v>
      </c>
      <c r="I130" s="3" t="s">
        <v>1499</v>
      </c>
    </row>
    <row r="131" spans="1:19" ht="57">
      <c r="A131" s="2" t="s">
        <v>1320</v>
      </c>
      <c r="B131" s="2" t="s">
        <v>1497</v>
      </c>
      <c r="C131" s="159">
        <v>1</v>
      </c>
      <c r="D131" s="3" t="s">
        <v>68</v>
      </c>
      <c r="E131" s="3" t="s">
        <v>67</v>
      </c>
      <c r="F131" s="3" t="str">
        <f>UnitControlCenter!B3</f>
        <v>million metric tons / year</v>
      </c>
      <c r="G131" s="3" t="s">
        <v>1501</v>
      </c>
      <c r="H131" s="3" t="s">
        <v>1498</v>
      </c>
      <c r="I131" s="3" t="s">
        <v>1499</v>
      </c>
    </row>
    <row r="132" spans="1:19" ht="57">
      <c r="A132" s="2" t="s">
        <v>1320</v>
      </c>
      <c r="B132" s="2" t="s">
        <v>1175</v>
      </c>
      <c r="C132" s="159">
        <v>1</v>
      </c>
      <c r="D132" s="3" t="s">
        <v>68</v>
      </c>
      <c r="E132" s="3" t="s">
        <v>69</v>
      </c>
      <c r="F132" s="3" t="str">
        <f>UnitControlCenter!$B$31</f>
        <v>trillion BTU / year</v>
      </c>
      <c r="G132" s="3" t="s">
        <v>1283</v>
      </c>
      <c r="H132" s="3" t="s">
        <v>1278</v>
      </c>
      <c r="I132" s="3" t="s">
        <v>1279</v>
      </c>
    </row>
    <row r="133" spans="1:19" ht="71.25">
      <c r="A133" s="2" t="s">
        <v>1320</v>
      </c>
      <c r="B133" s="2" t="s">
        <v>845</v>
      </c>
      <c r="C133" s="159">
        <v>1</v>
      </c>
      <c r="D133" s="3" t="s">
        <v>68</v>
      </c>
      <c r="E133" s="3" t="s">
        <v>67</v>
      </c>
      <c r="F133" s="3" t="str">
        <f>UnitControlCenter!$B$31</f>
        <v>trillion BTU / year</v>
      </c>
      <c r="G133" s="3" t="s">
        <v>1284</v>
      </c>
      <c r="H133" s="3" t="s">
        <v>1278</v>
      </c>
      <c r="I133" s="3" t="s">
        <v>1280</v>
      </c>
    </row>
    <row r="134" spans="1:19" ht="71.25">
      <c r="A134" s="2" t="s">
        <v>1320</v>
      </c>
      <c r="B134" s="2" t="s">
        <v>1176</v>
      </c>
      <c r="C134" s="159">
        <v>1</v>
      </c>
      <c r="D134" s="3" t="s">
        <v>68</v>
      </c>
      <c r="E134" s="3" t="s">
        <v>69</v>
      </c>
      <c r="F134" s="3" t="str">
        <f>UnitControlCenter!$B$8</f>
        <v>billion 2019 dollars / year</v>
      </c>
      <c r="G134" s="3" t="s">
        <v>1285</v>
      </c>
      <c r="H134" s="3" t="s">
        <v>1278</v>
      </c>
      <c r="I134" s="3" t="s">
        <v>1281</v>
      </c>
    </row>
    <row r="135" spans="1:19" ht="71.25">
      <c r="A135" s="2" t="s">
        <v>1320</v>
      </c>
      <c r="B135" s="2" t="s">
        <v>1172</v>
      </c>
      <c r="C135" s="159">
        <v>1</v>
      </c>
      <c r="D135" s="3" t="s">
        <v>68</v>
      </c>
      <c r="E135" s="3" t="s">
        <v>67</v>
      </c>
      <c r="F135" s="3" t="str">
        <f>UnitControlCenter!$B$8</f>
        <v>billion 2019 dollars / year</v>
      </c>
      <c r="G135" s="3" t="s">
        <v>1286</v>
      </c>
      <c r="H135" s="3" t="s">
        <v>1278</v>
      </c>
      <c r="I135" s="3" t="s">
        <v>1282</v>
      </c>
    </row>
    <row r="136" spans="1:19" ht="85.5">
      <c r="A136" s="2" t="s">
        <v>1320</v>
      </c>
      <c r="B136" s="2" t="s">
        <v>1321</v>
      </c>
      <c r="C136" s="159">
        <v>1</v>
      </c>
      <c r="D136" s="3" t="s">
        <v>68</v>
      </c>
      <c r="E136" s="3" t="s">
        <v>69</v>
      </c>
      <c r="F136" s="3" t="str">
        <f>UnitControlCenter!$B$25</f>
        <v>quads / year</v>
      </c>
      <c r="G136" s="3" t="s">
        <v>1323</v>
      </c>
      <c r="H136" s="3" t="s">
        <v>1325</v>
      </c>
      <c r="I136" s="3" t="s">
        <v>1326</v>
      </c>
    </row>
    <row r="137" spans="1:19" ht="100.1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57">
      <c r="A138" s="2" t="s">
        <v>757</v>
      </c>
      <c r="B138" s="2" t="s">
        <v>99</v>
      </c>
      <c r="C138" s="159">
        <v>1</v>
      </c>
      <c r="D138" s="3" t="s">
        <v>68</v>
      </c>
      <c r="E138" s="3" t="s">
        <v>764</v>
      </c>
      <c r="F138" s="3" t="str">
        <f>UnitControlCenter!$B$17</f>
        <v>2019 dollars / megawatt-hour (MWh)</v>
      </c>
      <c r="G138" s="3" t="s">
        <v>1187</v>
      </c>
      <c r="H138" s="3" t="s">
        <v>1428</v>
      </c>
      <c r="I138" s="3" t="s">
        <v>1188</v>
      </c>
    </row>
    <row r="139" spans="1:19" ht="42.7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1.2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71.25">
      <c r="A143" s="2" t="s">
        <v>757</v>
      </c>
      <c r="B143" s="2" t="s">
        <v>102</v>
      </c>
      <c r="C143" s="159">
        <v>1</v>
      </c>
      <c r="D143" s="3" t="s">
        <v>68</v>
      </c>
      <c r="E143" s="3" t="s">
        <v>764</v>
      </c>
      <c r="F143" s="3" t="str">
        <f>UnitControlCenter!$B$34</f>
        <v>2019 dollars / gallon</v>
      </c>
      <c r="G143" s="3" t="s">
        <v>1192</v>
      </c>
      <c r="H143" s="3" t="s">
        <v>1190</v>
      </c>
      <c r="I143" s="3" t="s">
        <v>1191</v>
      </c>
    </row>
    <row r="144" spans="1:19" ht="57">
      <c r="A144" s="2" t="s">
        <v>757</v>
      </c>
      <c r="B144" s="2" t="s">
        <v>98</v>
      </c>
      <c r="C144" s="159">
        <v>1</v>
      </c>
      <c r="D144" s="3" t="s">
        <v>68</v>
      </c>
      <c r="E144" s="3" t="s">
        <v>764</v>
      </c>
      <c r="F144" s="3" t="str">
        <f>UnitControlCenter!$B$32</f>
        <v>2019 dollars / short ton</v>
      </c>
      <c r="G144" s="3" t="s">
        <v>1193</v>
      </c>
      <c r="H144" s="3" t="s">
        <v>1194</v>
      </c>
      <c r="I144" s="3" t="s">
        <v>1195</v>
      </c>
    </row>
    <row r="145" spans="1:19" ht="57">
      <c r="A145" s="2" t="s">
        <v>757</v>
      </c>
      <c r="B145" s="2" t="s">
        <v>1114</v>
      </c>
      <c r="C145" s="159">
        <v>1</v>
      </c>
      <c r="D145" s="3" t="s">
        <v>68</v>
      </c>
      <c r="E145" s="3" t="s">
        <v>764</v>
      </c>
      <c r="F145" s="3" t="str">
        <f>UnitControlCenter!$B$35</f>
        <v>2019 dollars / barrel</v>
      </c>
      <c r="G145" s="3" t="s">
        <v>1275</v>
      </c>
      <c r="H145" s="3" t="s">
        <v>1276</v>
      </c>
      <c r="I145" s="3" t="s">
        <v>1277</v>
      </c>
    </row>
    <row r="146" spans="1:19" ht="57">
      <c r="A146" s="2" t="s">
        <v>757</v>
      </c>
      <c r="B146" s="2" t="s">
        <v>1196</v>
      </c>
      <c r="C146" s="159">
        <v>1</v>
      </c>
      <c r="D146" s="3" t="s">
        <v>68</v>
      </c>
      <c r="E146" s="3" t="s">
        <v>764</v>
      </c>
      <c r="F146" s="3" t="str">
        <f>UnitControlCenter!$B$34</f>
        <v>2019 dollars / gallon</v>
      </c>
      <c r="G146" s="3" t="s">
        <v>1200</v>
      </c>
      <c r="H146" s="3" t="s">
        <v>776</v>
      </c>
      <c r="I146" s="3" t="s">
        <v>1110</v>
      </c>
    </row>
    <row r="147" spans="1:19" ht="28.9"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28.5">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c r="A150" s="2" t="s">
        <v>758</v>
      </c>
      <c r="B150" s="2" t="s">
        <v>761</v>
      </c>
      <c r="C150" s="159">
        <v>1</v>
      </c>
      <c r="D150" s="3" t="s">
        <v>66</v>
      </c>
      <c r="E150" s="3" t="s">
        <v>67</v>
      </c>
      <c r="F150" s="3" t="str">
        <f>UnitControlCenter!$B$39</f>
        <v>million 2019 dollars / megawatt (MW)</v>
      </c>
      <c r="G150" s="3" t="s">
        <v>781</v>
      </c>
    </row>
    <row r="151" spans="1:19">
      <c r="A151" s="2" t="s">
        <v>758</v>
      </c>
      <c r="B151" s="2" t="s">
        <v>762</v>
      </c>
      <c r="C151" s="159">
        <v>1</v>
      </c>
      <c r="D151" s="3" t="s">
        <v>66</v>
      </c>
      <c r="E151" s="3" t="s">
        <v>67</v>
      </c>
      <c r="F151" s="3" t="str">
        <f>UnitControlCenter!$B$39</f>
        <v>million 2019 dollars / megawatt (MW)</v>
      </c>
      <c r="G151" s="3" t="s">
        <v>782</v>
      </c>
    </row>
    <row r="152" spans="1:19">
      <c r="A152" s="2" t="s">
        <v>758</v>
      </c>
      <c r="B152" s="2" t="s">
        <v>763</v>
      </c>
      <c r="C152" s="159">
        <v>1</v>
      </c>
      <c r="D152" s="3" t="s">
        <v>66</v>
      </c>
      <c r="E152" s="3" t="s">
        <v>67</v>
      </c>
      <c r="F152" s="3" t="str">
        <f>UnitControlCenter!$B$39</f>
        <v>million 2019 dollars / megawatt (MW)</v>
      </c>
      <c r="G152" s="3" t="s">
        <v>783</v>
      </c>
    </row>
    <row r="153" spans="1:19" ht="28.9"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6328125" defaultRowHeight="14.25"/>
  <cols>
    <col min="1" max="1" width="31.3984375" style="6" customWidth="1"/>
    <col min="2" max="2" width="28.1328125" style="6" customWidth="1"/>
    <col min="3" max="3" width="68" style="6" customWidth="1"/>
    <col min="4" max="16384" width="8.86328125" style="6"/>
  </cols>
  <sheetData>
    <row r="1" spans="1:3">
      <c r="A1" s="20" t="s">
        <v>75</v>
      </c>
      <c r="B1" s="20" t="s">
        <v>76</v>
      </c>
    </row>
    <row r="2" spans="1:3" ht="57">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6328125" defaultRowHeight="14.25"/>
  <cols>
    <col min="1" max="1" width="20.86328125" style="58" customWidth="1"/>
    <col min="2" max="2" width="17.86328125" style="58" customWidth="1"/>
    <col min="3" max="3" width="15.73046875" style="58" customWidth="1"/>
    <col min="4" max="4" width="18.1328125" style="58" customWidth="1"/>
    <col min="5" max="5" width="17.86328125" style="58" customWidth="1"/>
    <col min="6" max="7" width="24" style="58" bestFit="1" customWidth="1"/>
    <col min="8" max="8" width="13.265625" style="58" customWidth="1"/>
    <col min="9" max="9" width="31.73046875" style="58" bestFit="1" customWidth="1"/>
    <col min="10" max="10" width="16.265625" style="58" customWidth="1"/>
    <col min="11" max="11" width="12" style="58" bestFit="1" customWidth="1"/>
    <col min="12" max="12" width="12.86328125" style="58" customWidth="1"/>
    <col min="13" max="14" width="12" style="58" bestFit="1" customWidth="1"/>
    <col min="15" max="15" width="11.73046875" style="58" customWidth="1"/>
    <col min="16" max="19" width="8.86328125" style="58"/>
    <col min="20" max="20" width="80.73046875" style="58" customWidth="1"/>
    <col min="21" max="16384" width="8.8632812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11.0098</v>
      </c>
      <c r="D4" s="197">
        <v>0.91</v>
      </c>
      <c r="E4" s="197">
        <v>0.66</v>
      </c>
      <c r="F4" s="198">
        <f t="shared" si="0"/>
        <v>0.99088199999999971</v>
      </c>
      <c r="G4" s="198">
        <f t="shared" si="0"/>
        <v>3.7433319999999997</v>
      </c>
      <c r="I4" s="150">
        <f t="shared" si="1"/>
        <v>0.96332780859226697</v>
      </c>
      <c r="J4" s="150">
        <f t="shared" si="1"/>
        <v>0.86146061023745313</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19.475000000000001</v>
      </c>
      <c r="D6" s="197">
        <v>0.48</v>
      </c>
      <c r="E6" s="197">
        <v>0.32</v>
      </c>
      <c r="F6" s="198">
        <f t="shared" si="0"/>
        <v>10.127000000000001</v>
      </c>
      <c r="G6" s="198">
        <f t="shared" si="0"/>
        <v>13.243</v>
      </c>
      <c r="I6" s="150">
        <f t="shared" si="1"/>
        <v>0.42996239854725049</v>
      </c>
      <c r="J6" s="150">
        <f t="shared" si="1"/>
        <v>0.25456621348486597</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40.088520000000003</v>
      </c>
      <c r="D10" s="217">
        <f>1-F10/$C10</f>
        <v>0.61492894723975833</v>
      </c>
      <c r="E10" s="217">
        <f>1-G10/$C10</f>
        <v>0.42909463108141677</v>
      </c>
      <c r="F10" s="198">
        <f>SUM(F3:F9)</f>
        <v>15.436928600000002</v>
      </c>
      <c r="G10" s="198">
        <f>SUM(G3:G9)</f>
        <v>22.886751300000004</v>
      </c>
      <c r="H10" s="58">
        <f>B10*0.55</f>
        <v>29.995961395995192</v>
      </c>
      <c r="I10" s="150">
        <f>1-F10/$B10</f>
        <v>0.71695153831163561</v>
      </c>
      <c r="J10" s="150">
        <f t="shared" si="1"/>
        <v>0.58035306657380192</v>
      </c>
      <c r="K10" s="58" t="str">
        <f t="shared" si="2"/>
        <v>In a scenario limiting global warming to 1.5 °C, Nevada would need to cut its total (including land use) emissions by 58 to 72 percent of 2005 levels.</v>
      </c>
    </row>
    <row r="11" spans="1:11">
      <c r="A11" s="81" t="s">
        <v>1918</v>
      </c>
      <c r="B11" s="201">
        <f>SUM(B3:B9)-B8</f>
        <v>60.008111629082158</v>
      </c>
      <c r="C11" s="201">
        <f>SUM(C3:C9)-C8</f>
        <v>45.558520000000001</v>
      </c>
      <c r="D11" s="217">
        <f>1-F11/$C11</f>
        <v>0.54109728323044737</v>
      </c>
      <c r="E11" s="217">
        <f>1-G11/$C11</f>
        <v>0.37757523071425492</v>
      </c>
      <c r="F11" s="198">
        <f>F10-F8</f>
        <v>20.906928600000001</v>
      </c>
      <c r="G11" s="198">
        <f>G10-G8</f>
        <v>28.356751300000003</v>
      </c>
      <c r="H11" s="58">
        <f>B11*0.55</f>
        <v>33.004461395995193</v>
      </c>
      <c r="I11" s="150">
        <f>1-F11/$B11</f>
        <v>0.65159829175714767</v>
      </c>
      <c r="J11" s="150">
        <f t="shared" si="1"/>
        <v>0.52745136398764347</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65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activeCell="M10" sqref="M10"/>
    </sheetView>
  </sheetViews>
  <sheetFormatPr defaultColWidth="9.1328125" defaultRowHeight="14.25"/>
  <cols>
    <col min="1" max="16384" width="9.13281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4.4146799999999997</v>
      </c>
      <c r="F2" s="58">
        <v>19.475000000000001</v>
      </c>
      <c r="G2" s="58">
        <v>11.0098</v>
      </c>
      <c r="H2" s="58">
        <v>7.0401300000000004</v>
      </c>
      <c r="I2" s="58">
        <v>0</v>
      </c>
      <c r="J2" s="58">
        <v>-5.47</v>
      </c>
    </row>
    <row r="3" spans="1:10">
      <c r="A3" s="58">
        <v>2020</v>
      </c>
      <c r="B3" s="58">
        <v>0</v>
      </c>
      <c r="C3" s="58">
        <v>1.3129599999999999</v>
      </c>
      <c r="D3" s="58">
        <v>1.95251</v>
      </c>
      <c r="E3" s="58">
        <v>4.2606299999999999</v>
      </c>
      <c r="F3" s="58">
        <v>16.793399999999998</v>
      </c>
      <c r="G3" s="58">
        <v>9.8640600000000003</v>
      </c>
      <c r="H3" s="58">
        <v>6.2985699999999998</v>
      </c>
      <c r="I3" s="58">
        <v>0</v>
      </c>
      <c r="J3" s="58">
        <v>-5.52</v>
      </c>
    </row>
    <row r="4" spans="1:10">
      <c r="A4" s="58">
        <v>2021</v>
      </c>
      <c r="B4" s="58">
        <v>0</v>
      </c>
      <c r="C4" s="58">
        <v>1.36494</v>
      </c>
      <c r="D4" s="58">
        <v>2.0242100000000001</v>
      </c>
      <c r="E4" s="58">
        <v>4.3161899999999997</v>
      </c>
      <c r="F4" s="58">
        <v>17.5381</v>
      </c>
      <c r="G4" s="58">
        <v>9.9438899999999997</v>
      </c>
      <c r="H4" s="58">
        <v>6.6744500000000002</v>
      </c>
      <c r="I4" s="58">
        <v>0</v>
      </c>
      <c r="J4" s="58">
        <v>-5.56</v>
      </c>
    </row>
    <row r="5" spans="1:10">
      <c r="A5" s="58">
        <v>2022</v>
      </c>
      <c r="B5" s="58">
        <v>0</v>
      </c>
      <c r="C5" s="58">
        <v>1.40184</v>
      </c>
      <c r="D5" s="58">
        <v>2.0733799999999998</v>
      </c>
      <c r="E5" s="58">
        <v>4.3598699999999999</v>
      </c>
      <c r="F5" s="58">
        <v>17.866700000000002</v>
      </c>
      <c r="G5" s="58">
        <v>9.8612900000000003</v>
      </c>
      <c r="H5" s="58">
        <v>6.99953</v>
      </c>
      <c r="I5" s="58">
        <v>0</v>
      </c>
      <c r="J5" s="58">
        <v>-5.61</v>
      </c>
    </row>
    <row r="6" spans="1:10">
      <c r="A6" s="58">
        <v>2023</v>
      </c>
      <c r="B6" s="58">
        <v>0</v>
      </c>
      <c r="C6" s="58">
        <v>1.42584</v>
      </c>
      <c r="D6" s="58">
        <v>2.1022400000000001</v>
      </c>
      <c r="E6" s="58">
        <v>4.3883900000000002</v>
      </c>
      <c r="F6" s="58">
        <v>17.9666</v>
      </c>
      <c r="G6" s="58">
        <v>9.76098</v>
      </c>
      <c r="H6" s="58">
        <v>7.2370999999999999</v>
      </c>
      <c r="I6" s="58">
        <v>0</v>
      </c>
      <c r="J6" s="58">
        <v>-5.66</v>
      </c>
    </row>
    <row r="7" spans="1:10">
      <c r="A7" s="58">
        <v>2024</v>
      </c>
      <c r="B7" s="58">
        <v>0</v>
      </c>
      <c r="C7" s="58">
        <v>1.4531400000000001</v>
      </c>
      <c r="D7" s="58">
        <v>2.1359900000000001</v>
      </c>
      <c r="E7" s="58">
        <v>4.4183700000000004</v>
      </c>
      <c r="F7" s="58">
        <v>18.087199999999999</v>
      </c>
      <c r="G7" s="58">
        <v>9.7017799999999994</v>
      </c>
      <c r="H7" s="58">
        <v>7.4807300000000003</v>
      </c>
      <c r="I7" s="58">
        <v>0</v>
      </c>
      <c r="J7" s="58">
        <v>-5.7</v>
      </c>
    </row>
    <row r="8" spans="1:10">
      <c r="A8" s="58">
        <v>2025</v>
      </c>
      <c r="B8" s="58">
        <v>0</v>
      </c>
      <c r="C8" s="58">
        <v>1.48251</v>
      </c>
      <c r="D8" s="58">
        <v>2.17272</v>
      </c>
      <c r="E8" s="58">
        <v>4.4497400000000003</v>
      </c>
      <c r="F8" s="58">
        <v>18.206600000000002</v>
      </c>
      <c r="G8" s="58">
        <v>9.4534900000000004</v>
      </c>
      <c r="H8" s="58">
        <v>7.7301200000000003</v>
      </c>
      <c r="I8" s="58">
        <v>0</v>
      </c>
      <c r="J8" s="58">
        <v>-5.75</v>
      </c>
    </row>
    <row r="9" spans="1:10">
      <c r="A9" s="58">
        <v>2026</v>
      </c>
      <c r="B9" s="58">
        <v>0</v>
      </c>
      <c r="C9" s="58">
        <v>1.51207</v>
      </c>
      <c r="D9" s="58">
        <v>2.20465</v>
      </c>
      <c r="E9" s="58">
        <v>4.4800599999999999</v>
      </c>
      <c r="F9" s="58">
        <v>18.252500000000001</v>
      </c>
      <c r="G9" s="58">
        <v>9.33005</v>
      </c>
      <c r="H9" s="58">
        <v>7.9599299999999999</v>
      </c>
      <c r="I9" s="58">
        <v>0</v>
      </c>
      <c r="J9" s="58">
        <v>-5.75</v>
      </c>
    </row>
    <row r="10" spans="1:10">
      <c r="A10" s="58">
        <v>2027</v>
      </c>
      <c r="B10" s="58">
        <v>2.5248E-5</v>
      </c>
      <c r="C10" s="58">
        <v>1.5383599999999999</v>
      </c>
      <c r="D10" s="58">
        <v>2.2312699999999999</v>
      </c>
      <c r="E10" s="58">
        <v>4.5072200000000002</v>
      </c>
      <c r="F10" s="58">
        <v>18.171399999999998</v>
      </c>
      <c r="G10" s="58">
        <v>9.1404899999999998</v>
      </c>
      <c r="H10" s="58">
        <v>8.14968</v>
      </c>
      <c r="I10" s="58">
        <v>0</v>
      </c>
      <c r="J10" s="58">
        <v>-5.75</v>
      </c>
    </row>
    <row r="11" spans="1:10">
      <c r="A11" s="58">
        <v>2028</v>
      </c>
      <c r="B11" s="58">
        <v>5.4490000000000002E-5</v>
      </c>
      <c r="C11" s="58">
        <v>1.5629</v>
      </c>
      <c r="D11" s="58">
        <v>2.2551899999999998</v>
      </c>
      <c r="E11" s="58">
        <v>4.5346799999999998</v>
      </c>
      <c r="F11" s="58">
        <v>18.060300000000002</v>
      </c>
      <c r="G11" s="58">
        <v>8.9422300000000003</v>
      </c>
      <c r="H11" s="58">
        <v>8.3421599999999998</v>
      </c>
      <c r="I11" s="58">
        <v>0</v>
      </c>
      <c r="J11" s="58">
        <v>-5.75</v>
      </c>
    </row>
    <row r="12" spans="1:10">
      <c r="A12" s="58">
        <v>2029</v>
      </c>
      <c r="B12" s="58">
        <v>8.3504000000000006E-5</v>
      </c>
      <c r="C12" s="58">
        <v>1.5811299999999999</v>
      </c>
      <c r="D12" s="58">
        <v>2.2700100000000001</v>
      </c>
      <c r="E12" s="58">
        <v>4.5557800000000004</v>
      </c>
      <c r="F12" s="58">
        <v>17.850000000000001</v>
      </c>
      <c r="G12" s="58">
        <v>8.6598100000000002</v>
      </c>
      <c r="H12" s="58">
        <v>8.4947800000000004</v>
      </c>
      <c r="I12" s="58">
        <v>0</v>
      </c>
      <c r="J12" s="58">
        <v>-5.75</v>
      </c>
    </row>
    <row r="13" spans="1:10">
      <c r="A13" s="58">
        <v>2030</v>
      </c>
      <c r="B13" s="58">
        <v>1.3730400000000001E-4</v>
      </c>
      <c r="C13" s="58">
        <v>1.5985499999999999</v>
      </c>
      <c r="D13" s="58">
        <v>2.2837200000000002</v>
      </c>
      <c r="E13" s="58">
        <v>4.5777299999999999</v>
      </c>
      <c r="F13" s="58">
        <v>17.6158</v>
      </c>
      <c r="G13" s="58">
        <v>8.3031100000000002</v>
      </c>
      <c r="H13" s="58">
        <v>8.6385199999999998</v>
      </c>
      <c r="I13" s="58">
        <v>0</v>
      </c>
      <c r="J13" s="58">
        <v>-5.75</v>
      </c>
    </row>
    <row r="14" spans="1:10">
      <c r="A14" s="58">
        <v>2031</v>
      </c>
      <c r="B14" s="58">
        <v>1.9086400000000001E-4</v>
      </c>
      <c r="C14" s="58">
        <v>1.6158699999999999</v>
      </c>
      <c r="D14" s="58">
        <v>2.2875700000000001</v>
      </c>
      <c r="E14" s="58">
        <v>4.5988100000000003</v>
      </c>
      <c r="F14" s="58">
        <v>17.3432</v>
      </c>
      <c r="G14" s="58">
        <v>8.4018700000000006</v>
      </c>
      <c r="H14" s="58">
        <v>8.7326499999999996</v>
      </c>
      <c r="I14" s="58">
        <v>0</v>
      </c>
      <c r="J14" s="58">
        <v>-5.75</v>
      </c>
    </row>
    <row r="15" spans="1:10">
      <c r="A15" s="58">
        <v>2032</v>
      </c>
      <c r="B15" s="58">
        <v>2.7278799999999999E-4</v>
      </c>
      <c r="C15" s="58">
        <v>1.6331899999999999</v>
      </c>
      <c r="D15" s="58">
        <v>2.2916400000000001</v>
      </c>
      <c r="E15" s="58">
        <v>4.6206100000000001</v>
      </c>
      <c r="F15" s="58">
        <v>17.0808</v>
      </c>
      <c r="G15" s="58">
        <v>8.4898399999999992</v>
      </c>
      <c r="H15" s="58">
        <v>8.8292000000000002</v>
      </c>
      <c r="I15" s="58">
        <v>0</v>
      </c>
      <c r="J15" s="58">
        <v>-5.75</v>
      </c>
    </row>
    <row r="16" spans="1:10">
      <c r="A16" s="58">
        <v>2033</v>
      </c>
      <c r="B16" s="58">
        <v>3.7916600000000001E-4</v>
      </c>
      <c r="C16" s="58">
        <v>1.6505099999999999</v>
      </c>
      <c r="D16" s="58">
        <v>2.2953000000000001</v>
      </c>
      <c r="E16" s="58">
        <v>4.6443599999999998</v>
      </c>
      <c r="F16" s="58">
        <v>16.850999999999999</v>
      </c>
      <c r="G16" s="58">
        <v>8.5894100000000009</v>
      </c>
      <c r="H16" s="58">
        <v>8.9194600000000008</v>
      </c>
      <c r="I16" s="58">
        <v>0</v>
      </c>
      <c r="J16" s="58">
        <v>-5.75</v>
      </c>
    </row>
    <row r="17" spans="1:10">
      <c r="A17" s="58">
        <v>2034</v>
      </c>
      <c r="B17" s="58">
        <v>5.1577800000000005E-4</v>
      </c>
      <c r="C17" s="58">
        <v>1.6678299999999999</v>
      </c>
      <c r="D17" s="58">
        <v>2.2991299999999999</v>
      </c>
      <c r="E17" s="58">
        <v>4.6690899999999997</v>
      </c>
      <c r="F17" s="58">
        <v>16.6526</v>
      </c>
      <c r="G17" s="58">
        <v>8.6825200000000002</v>
      </c>
      <c r="H17" s="58">
        <v>9.0207800000000002</v>
      </c>
      <c r="I17" s="58">
        <v>0</v>
      </c>
      <c r="J17" s="58">
        <v>-5.75</v>
      </c>
    </row>
    <row r="18" spans="1:10">
      <c r="A18" s="58">
        <v>2035</v>
      </c>
      <c r="B18" s="58">
        <v>6.5565199999999995E-4</v>
      </c>
      <c r="C18" s="58">
        <v>1.6851499999999999</v>
      </c>
      <c r="D18" s="58">
        <v>2.30288</v>
      </c>
      <c r="E18" s="58">
        <v>4.6938899999999997</v>
      </c>
      <c r="F18" s="58">
        <v>16.4862</v>
      </c>
      <c r="G18" s="58">
        <v>8.8038699999999999</v>
      </c>
      <c r="H18" s="58">
        <v>9.1143599999999996</v>
      </c>
      <c r="I18" s="58">
        <v>0</v>
      </c>
      <c r="J18" s="58">
        <v>-5.75</v>
      </c>
    </row>
    <row r="19" spans="1:10">
      <c r="A19" s="58">
        <v>2036</v>
      </c>
      <c r="B19" s="58">
        <v>8.2503600000000002E-4</v>
      </c>
      <c r="C19" s="58">
        <v>1.7034</v>
      </c>
      <c r="D19" s="58">
        <v>2.3052999999999999</v>
      </c>
      <c r="E19" s="58">
        <v>4.7206000000000001</v>
      </c>
      <c r="F19" s="58">
        <v>16.331299999999999</v>
      </c>
      <c r="G19" s="58">
        <v>8.9091100000000001</v>
      </c>
      <c r="H19" s="58">
        <v>9.1972400000000007</v>
      </c>
      <c r="I19" s="58">
        <v>0</v>
      </c>
      <c r="J19" s="58">
        <v>-5.75</v>
      </c>
    </row>
    <row r="20" spans="1:10">
      <c r="A20" s="58">
        <v>2037</v>
      </c>
      <c r="B20" s="58">
        <v>1.02801E-3</v>
      </c>
      <c r="C20" s="58">
        <v>1.7216400000000001</v>
      </c>
      <c r="D20" s="58">
        <v>2.30775</v>
      </c>
      <c r="E20" s="58">
        <v>4.7486199999999998</v>
      </c>
      <c r="F20" s="58">
        <v>16.189299999999999</v>
      </c>
      <c r="G20" s="58">
        <v>9.0182300000000009</v>
      </c>
      <c r="H20" s="58">
        <v>9.2898399999999999</v>
      </c>
      <c r="I20" s="58">
        <v>0</v>
      </c>
      <c r="J20" s="58">
        <v>-5.75</v>
      </c>
    </row>
    <row r="21" spans="1:10">
      <c r="A21" s="58">
        <v>2038</v>
      </c>
      <c r="B21" s="58">
        <v>1.2557899999999999E-3</v>
      </c>
      <c r="C21" s="58">
        <v>1.7398899999999999</v>
      </c>
      <c r="D21" s="58">
        <v>2.3101799999999999</v>
      </c>
      <c r="E21" s="58">
        <v>4.7788399999999998</v>
      </c>
      <c r="F21" s="58">
        <v>16.059200000000001</v>
      </c>
      <c r="G21" s="58">
        <v>9.12791</v>
      </c>
      <c r="H21" s="58">
        <v>9.3761899999999994</v>
      </c>
      <c r="I21" s="58">
        <v>0</v>
      </c>
      <c r="J21" s="58">
        <v>-5.75</v>
      </c>
    </row>
    <row r="22" spans="1:10">
      <c r="A22" s="58">
        <v>2039</v>
      </c>
      <c r="B22" s="58">
        <v>1.4919899999999999E-3</v>
      </c>
      <c r="C22" s="58">
        <v>1.75813</v>
      </c>
      <c r="D22" s="58">
        <v>2.3125900000000001</v>
      </c>
      <c r="E22" s="58">
        <v>4.8092300000000003</v>
      </c>
      <c r="F22" s="58">
        <v>15.962</v>
      </c>
      <c r="G22" s="58">
        <v>9.2196599999999993</v>
      </c>
      <c r="H22" s="58">
        <v>9.4612300000000005</v>
      </c>
      <c r="I22" s="58">
        <v>0</v>
      </c>
      <c r="J22" s="58">
        <v>-5.75</v>
      </c>
    </row>
    <row r="23" spans="1:10">
      <c r="A23" s="58">
        <v>2040</v>
      </c>
      <c r="B23" s="58">
        <v>1.75639E-3</v>
      </c>
      <c r="C23" s="58">
        <v>1.77637</v>
      </c>
      <c r="D23" s="58">
        <v>2.3150200000000001</v>
      </c>
      <c r="E23" s="58">
        <v>4.8410799999999998</v>
      </c>
      <c r="F23" s="58">
        <v>15.8728</v>
      </c>
      <c r="G23" s="58">
        <v>9.3442799999999995</v>
      </c>
      <c r="H23" s="58">
        <v>9.5552499999999991</v>
      </c>
      <c r="I23" s="58">
        <v>0</v>
      </c>
      <c r="J23" s="58">
        <v>-5.75</v>
      </c>
    </row>
    <row r="24" spans="1:10">
      <c r="A24" s="58">
        <v>2041</v>
      </c>
      <c r="B24" s="58">
        <v>2.01746E-3</v>
      </c>
      <c r="C24" s="58">
        <v>1.7949600000000001</v>
      </c>
      <c r="D24" s="58">
        <v>2.31501</v>
      </c>
      <c r="E24" s="58">
        <v>4.8653700000000004</v>
      </c>
      <c r="F24" s="58">
        <v>15.797499999999999</v>
      </c>
      <c r="G24" s="58">
        <v>9.4386500000000009</v>
      </c>
      <c r="H24" s="58">
        <v>9.6426999999999996</v>
      </c>
      <c r="I24" s="58">
        <v>0</v>
      </c>
      <c r="J24" s="58">
        <v>-5.75</v>
      </c>
    </row>
    <row r="25" spans="1:10">
      <c r="A25" s="58">
        <v>2042</v>
      </c>
      <c r="B25" s="58">
        <v>2.3152099999999998E-3</v>
      </c>
      <c r="C25" s="58">
        <v>1.8135600000000001</v>
      </c>
      <c r="D25" s="58">
        <v>2.3149899999999999</v>
      </c>
      <c r="E25" s="58">
        <v>4.8911300000000004</v>
      </c>
      <c r="F25" s="58">
        <v>15.752000000000001</v>
      </c>
      <c r="G25" s="58">
        <v>9.53383</v>
      </c>
      <c r="H25" s="58">
        <v>9.7339800000000007</v>
      </c>
      <c r="I25" s="58">
        <v>0</v>
      </c>
      <c r="J25" s="58">
        <v>-5.75</v>
      </c>
    </row>
    <row r="26" spans="1:10">
      <c r="A26" s="58">
        <v>2043</v>
      </c>
      <c r="B26" s="58">
        <v>2.6148999999999999E-3</v>
      </c>
      <c r="C26" s="58">
        <v>1.8321499999999999</v>
      </c>
      <c r="D26" s="58">
        <v>2.3150200000000001</v>
      </c>
      <c r="E26" s="58">
        <v>4.9173200000000001</v>
      </c>
      <c r="F26" s="58">
        <v>15.728300000000001</v>
      </c>
      <c r="G26" s="58">
        <v>9.6060400000000001</v>
      </c>
      <c r="H26" s="58">
        <v>9.8235299999999999</v>
      </c>
      <c r="I26" s="58">
        <v>0</v>
      </c>
      <c r="J26" s="58">
        <v>-5.75</v>
      </c>
    </row>
    <row r="27" spans="1:10">
      <c r="A27" s="58">
        <v>2044</v>
      </c>
      <c r="B27" s="58">
        <v>2.9455599999999998E-3</v>
      </c>
      <c r="C27" s="58">
        <v>1.8507400000000001</v>
      </c>
      <c r="D27" s="58">
        <v>2.31507</v>
      </c>
      <c r="E27" s="58">
        <v>4.9446899999999996</v>
      </c>
      <c r="F27" s="58">
        <v>15.739000000000001</v>
      </c>
      <c r="G27" s="58">
        <v>9.7149900000000002</v>
      </c>
      <c r="H27" s="58">
        <v>9.9178599999999992</v>
      </c>
      <c r="I27" s="58">
        <v>0</v>
      </c>
      <c r="J27" s="58">
        <v>-5.75</v>
      </c>
    </row>
    <row r="28" spans="1:10">
      <c r="A28" s="58">
        <v>2045</v>
      </c>
      <c r="B28" s="58">
        <v>3.27912E-3</v>
      </c>
      <c r="C28" s="58">
        <v>1.8693299999999999</v>
      </c>
      <c r="D28" s="58">
        <v>2.3151700000000002</v>
      </c>
      <c r="E28" s="58">
        <v>4.9722799999999996</v>
      </c>
      <c r="F28" s="58">
        <v>15.768599999999999</v>
      </c>
      <c r="G28" s="58">
        <v>9.7870500000000007</v>
      </c>
      <c r="H28" s="58">
        <v>10.014699999999999</v>
      </c>
      <c r="I28" s="58">
        <v>0</v>
      </c>
      <c r="J28" s="58">
        <v>-5.75</v>
      </c>
    </row>
    <row r="29" spans="1:10">
      <c r="A29" s="58">
        <v>2046</v>
      </c>
      <c r="B29" s="58">
        <v>3.6112200000000001E-3</v>
      </c>
      <c r="C29" s="58">
        <v>1.8880300000000001</v>
      </c>
      <c r="D29" s="58">
        <v>2.31426</v>
      </c>
      <c r="E29" s="58">
        <v>5.00068</v>
      </c>
      <c r="F29" s="58">
        <v>15.824199999999999</v>
      </c>
      <c r="G29" s="58">
        <v>9.8715399999999995</v>
      </c>
      <c r="H29" s="58">
        <v>10.1015</v>
      </c>
      <c r="I29" s="58">
        <v>0</v>
      </c>
      <c r="J29" s="58">
        <v>-5.75</v>
      </c>
    </row>
    <row r="30" spans="1:10">
      <c r="A30" s="58">
        <v>2047</v>
      </c>
      <c r="B30" s="58">
        <v>3.94116E-3</v>
      </c>
      <c r="C30" s="58">
        <v>1.9067400000000001</v>
      </c>
      <c r="D30" s="58">
        <v>2.3133499999999998</v>
      </c>
      <c r="E30" s="58">
        <v>5.0291300000000003</v>
      </c>
      <c r="F30" s="58">
        <v>15.899900000000001</v>
      </c>
      <c r="G30" s="58">
        <v>9.9461099999999991</v>
      </c>
      <c r="H30" s="58">
        <v>10.1937</v>
      </c>
      <c r="I30" s="58">
        <v>0</v>
      </c>
      <c r="J30" s="58">
        <v>-5.75</v>
      </c>
    </row>
    <row r="31" spans="1:10">
      <c r="A31" s="58">
        <v>2048</v>
      </c>
      <c r="B31" s="58">
        <v>4.2833200000000002E-3</v>
      </c>
      <c r="C31" s="58">
        <v>1.9254500000000001</v>
      </c>
      <c r="D31" s="58">
        <v>2.3124699999999998</v>
      </c>
      <c r="E31" s="58">
        <v>5.0583200000000001</v>
      </c>
      <c r="F31" s="58">
        <v>15.982200000000001</v>
      </c>
      <c r="G31" s="58">
        <v>10.0092</v>
      </c>
      <c r="H31" s="58">
        <v>10.281599999999999</v>
      </c>
      <c r="I31" s="58">
        <v>0</v>
      </c>
      <c r="J31" s="58">
        <v>-5.75</v>
      </c>
    </row>
    <row r="32" spans="1:10">
      <c r="A32" s="58">
        <v>2049</v>
      </c>
      <c r="B32" s="58">
        <v>4.6213599999999997E-3</v>
      </c>
      <c r="C32" s="58">
        <v>1.9441600000000001</v>
      </c>
      <c r="D32" s="58">
        <v>2.3116099999999999</v>
      </c>
      <c r="E32" s="58">
        <v>5.08786</v>
      </c>
      <c r="F32" s="58">
        <v>16.0747</v>
      </c>
      <c r="G32" s="58">
        <v>10.113300000000001</v>
      </c>
      <c r="H32" s="58">
        <v>10.3704</v>
      </c>
      <c r="I32" s="58">
        <v>0</v>
      </c>
      <c r="J32" s="58">
        <v>-5.75</v>
      </c>
    </row>
    <row r="33" spans="1:10">
      <c r="A33" s="58">
        <v>2050</v>
      </c>
      <c r="B33" s="58">
        <v>4.9675199999999996E-3</v>
      </c>
      <c r="C33" s="58">
        <v>1.9628699999999999</v>
      </c>
      <c r="D33" s="58">
        <v>2.3107700000000002</v>
      </c>
      <c r="E33" s="58">
        <v>5.1178900000000001</v>
      </c>
      <c r="F33" s="58">
        <v>16.191199999999998</v>
      </c>
      <c r="G33" s="58">
        <v>10.1257</v>
      </c>
      <c r="H33" s="58">
        <v>10.446400000000001</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6328125" defaultRowHeight="15.75"/>
  <cols>
    <col min="1" max="1" width="24.86328125" style="203" customWidth="1"/>
    <col min="2" max="2" width="10.86328125" style="203"/>
    <col min="3" max="3" width="16.265625" style="203" customWidth="1"/>
    <col min="4" max="6" width="10.86328125" style="203" customWidth="1"/>
    <col min="7" max="7" width="10.86328125" style="203"/>
    <col min="8" max="8" width="21.1328125" style="203" customWidth="1"/>
    <col min="9" max="9" width="17.3984375" style="203" customWidth="1"/>
    <col min="10" max="16384" width="10.8632812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4.25"/>
  <cols>
    <col min="1" max="1" width="64.86328125" style="58" customWidth="1"/>
    <col min="2" max="2" width="11.398437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81"/>
    <col min="4" max="4" width="46" customWidth="1"/>
    <col min="5" max="5" width="9.13281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328125" defaultRowHeight="14.25"/>
  <cols>
    <col min="1" max="1" width="79.73046875" style="58" customWidth="1"/>
    <col min="2" max="2" width="12.73046875" style="58" bestFit="1" customWidth="1"/>
    <col min="3" max="3" width="17.3984375" style="58" customWidth="1"/>
    <col min="4" max="4" width="22" style="58" customWidth="1"/>
    <col min="5" max="5" width="19.3984375" style="58" customWidth="1"/>
    <col min="6" max="6" width="14.3984375" style="58" customWidth="1"/>
    <col min="7" max="7" width="26.1328125" style="58" customWidth="1"/>
    <col min="8" max="8" width="26.73046875" style="58" bestFit="1" customWidth="1"/>
    <col min="9" max="9" width="17.86328125" style="58" bestFit="1" customWidth="1"/>
    <col min="10" max="14" width="9.1328125" style="58"/>
    <col min="15" max="15" width="25.86328125" style="58" customWidth="1"/>
    <col min="16" max="16" width="12.3984375" style="58" customWidth="1"/>
    <col min="17" max="17" width="19.86328125" style="58" customWidth="1"/>
    <col min="18" max="19" width="12.3984375" style="58" customWidth="1"/>
    <col min="20" max="21" width="16.265625" style="58" customWidth="1"/>
    <col min="22" max="22" width="10.86328125" style="58" bestFit="1" customWidth="1"/>
    <col min="23" max="16384" width="9.1328125" style="58"/>
  </cols>
  <sheetData>
    <row r="1" spans="1:5">
      <c r="A1" s="227" t="s">
        <v>11</v>
      </c>
      <c r="B1" s="227"/>
      <c r="C1" s="227"/>
      <c r="D1" s="227"/>
      <c r="E1" s="227"/>
    </row>
    <row r="2" spans="1:5">
      <c r="A2" s="228" t="s">
        <v>173</v>
      </c>
      <c r="B2" s="228"/>
      <c r="C2" s="228"/>
      <c r="D2" s="228"/>
      <c r="E2" s="228"/>
    </row>
    <row r="19" spans="1:5">
      <c r="A19" s="58" t="s">
        <v>174</v>
      </c>
    </row>
    <row r="20" spans="1:5">
      <c r="A20" s="58">
        <v>155400</v>
      </c>
      <c r="B20" s="58" t="s">
        <v>175</v>
      </c>
    </row>
    <row r="21" spans="1:5">
      <c r="A21" s="228" t="s">
        <v>176</v>
      </c>
      <c r="B21" s="228"/>
      <c r="C21" s="228"/>
      <c r="D21" s="228"/>
      <c r="E21" s="228"/>
    </row>
    <row r="38" spans="1:5">
      <c r="A38" s="58" t="s">
        <v>174</v>
      </c>
    </row>
    <row r="39" spans="1:5">
      <c r="A39" s="58">
        <v>100800</v>
      </c>
      <c r="B39" s="58" t="s">
        <v>175</v>
      </c>
    </row>
    <row r="40" spans="1:5">
      <c r="A40" s="228" t="s">
        <v>177</v>
      </c>
      <c r="B40" s="228"/>
      <c r="C40" s="228"/>
      <c r="D40" s="228"/>
      <c r="E40" s="228"/>
    </row>
    <row r="57" spans="1:5" ht="14.65" thickBot="1">
      <c r="A57" s="58" t="s">
        <v>174</v>
      </c>
    </row>
    <row r="58" spans="1:5" ht="14.65" thickBot="1">
      <c r="A58" s="163">
        <v>194000</v>
      </c>
      <c r="B58" s="58" t="s">
        <v>178</v>
      </c>
    </row>
    <row r="60" spans="1:5">
      <c r="A60" s="227" t="s">
        <v>179</v>
      </c>
      <c r="B60" s="227"/>
      <c r="C60" s="227"/>
      <c r="D60" s="227"/>
      <c r="E60" s="227"/>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4.65" thickBot="1"/>
    <row r="88" spans="1:37" ht="14.65" thickBot="1">
      <c r="A88" s="78" t="s">
        <v>407</v>
      </c>
      <c r="B88" s="165">
        <f>(B86-B85)/B85</f>
        <v>1.0254083484573502</v>
      </c>
    </row>
    <row r="89" spans="1:37">
      <c r="A89" s="227" t="s">
        <v>180</v>
      </c>
      <c r="B89" s="227"/>
      <c r="C89" s="227"/>
      <c r="D89" s="227"/>
      <c r="E89" s="227"/>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4.65" thickBot="1">
      <c r="A95" s="58">
        <v>8.0274920000000005</v>
      </c>
      <c r="B95" s="58" t="s">
        <v>409</v>
      </c>
      <c r="E95" s="58" t="s">
        <v>418</v>
      </c>
      <c r="J95" s="9"/>
    </row>
    <row r="96" spans="1:37" ht="14.65" thickBot="1">
      <c r="A96" s="10">
        <f>(A94-A95)/A95</f>
        <v>0.65158059329115492</v>
      </c>
      <c r="B96" s="58" t="s">
        <v>410</v>
      </c>
      <c r="C96" s="166"/>
      <c r="E96" s="58" t="s">
        <v>185</v>
      </c>
    </row>
    <row r="98" spans="1:5">
      <c r="A98" s="227" t="s">
        <v>181</v>
      </c>
      <c r="B98" s="227"/>
      <c r="C98" s="227"/>
      <c r="D98" s="227"/>
      <c r="E98" s="227"/>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4.65" thickBot="1">
      <c r="A106" s="58">
        <f>1/A105</f>
        <v>139.56043956043956</v>
      </c>
      <c r="B106" s="58" t="s">
        <v>426</v>
      </c>
    </row>
    <row r="107" spans="1:5" ht="14.65" thickBot="1">
      <c r="A107" s="10">
        <f>(A106-A103)/A103</f>
        <v>0.53846153846153832</v>
      </c>
      <c r="B107" s="58" t="s">
        <v>428</v>
      </c>
    </row>
    <row r="108" spans="1:5">
      <c r="A108" s="11"/>
    </row>
    <row r="109" spans="1:5">
      <c r="A109" s="227" t="s">
        <v>183</v>
      </c>
      <c r="B109" s="227"/>
      <c r="C109" s="227"/>
      <c r="D109" s="227"/>
      <c r="E109" s="227"/>
    </row>
    <row r="110" spans="1:5" ht="14.65" thickBot="1"/>
    <row r="111" spans="1:5" ht="14.65" thickBot="1">
      <c r="A111" s="10">
        <f>A122</f>
        <v>0.20481927710843381</v>
      </c>
      <c r="B111" s="58" t="s">
        <v>430</v>
      </c>
    </row>
    <row r="113" spans="1:12">
      <c r="A113" s="227" t="s">
        <v>182</v>
      </c>
      <c r="B113" s="227"/>
      <c r="C113" s="227"/>
      <c r="D113" s="227"/>
      <c r="E113" s="227"/>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4.65" thickBot="1">
      <c r="A121" s="58">
        <f>1/A120</f>
        <v>2.9367469879518069</v>
      </c>
      <c r="B121" s="58" t="s">
        <v>426</v>
      </c>
    </row>
    <row r="122" spans="1:12" ht="14.65" thickBot="1">
      <c r="A122" s="10">
        <f>(A121-A118)/A118</f>
        <v>0.20481927710843381</v>
      </c>
      <c r="B122" s="58" t="s">
        <v>428</v>
      </c>
    </row>
    <row r="124" spans="1:12">
      <c r="A124" s="227" t="s">
        <v>431</v>
      </c>
      <c r="B124" s="227"/>
      <c r="C124" s="227"/>
      <c r="D124" s="227"/>
      <c r="E124" s="227"/>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4.65" thickBot="1">
      <c r="A130" s="58">
        <f>1/A129</f>
        <v>0.93457943925233644</v>
      </c>
      <c r="B130" s="58" t="s">
        <v>436</v>
      </c>
      <c r="F130" s="169"/>
      <c r="K130" s="9"/>
      <c r="L130" s="9"/>
    </row>
    <row r="131" spans="1:12" ht="14.65" thickBot="1">
      <c r="A131" s="10">
        <f>(A130-A128)/A128</f>
        <v>0.73592369435785332</v>
      </c>
      <c r="B131" s="58" t="s">
        <v>428</v>
      </c>
      <c r="F131" s="169"/>
    </row>
    <row r="133" spans="1:12">
      <c r="A133" s="168"/>
      <c r="B133" s="9"/>
      <c r="C133" s="9"/>
    </row>
    <row r="134" spans="1:12">
      <c r="A134" s="227" t="s">
        <v>106</v>
      </c>
      <c r="B134" s="227"/>
      <c r="C134" s="227"/>
      <c r="D134" s="227"/>
      <c r="E134" s="227"/>
    </row>
    <row r="135" spans="1:12">
      <c r="A135" s="170" t="s">
        <v>450</v>
      </c>
      <c r="B135" s="81"/>
      <c r="C135" s="81"/>
      <c r="D135" s="81"/>
      <c r="E135" s="81"/>
      <c r="F135" s="81"/>
      <c r="G135" s="81"/>
    </row>
    <row r="136" spans="1:12">
      <c r="A136" s="12"/>
      <c r="B136" s="224" t="s">
        <v>451</v>
      </c>
      <c r="C136" s="225"/>
      <c r="D136" s="225"/>
      <c r="E136" s="226"/>
      <c r="F136" s="81"/>
      <c r="G136" s="81"/>
    </row>
    <row r="137" spans="1:12">
      <c r="A137" s="13"/>
      <c r="B137" s="224" t="s">
        <v>452</v>
      </c>
      <c r="C137" s="226"/>
      <c r="D137" s="224" t="s">
        <v>453</v>
      </c>
      <c r="E137" s="226"/>
      <c r="F137" s="81"/>
      <c r="G137" s="81"/>
    </row>
    <row r="138" spans="1:12">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7" t="s">
        <v>186</v>
      </c>
      <c r="B165" s="227"/>
      <c r="C165" s="227"/>
      <c r="D165" s="227"/>
      <c r="E165" s="227"/>
    </row>
    <row r="166" spans="1:7" ht="14.65" thickBot="1">
      <c r="A166" s="58" t="s">
        <v>187</v>
      </c>
      <c r="B166" s="166">
        <v>0.4</v>
      </c>
    </row>
    <row r="167" spans="1:7" ht="14.65" thickBot="1">
      <c r="A167" s="58" t="s">
        <v>188</v>
      </c>
      <c r="B167" s="16">
        <f>(1+B166)^(1/(2020-2010))-1</f>
        <v>3.4219694129380196E-2</v>
      </c>
    </row>
    <row r="168" spans="1:7">
      <c r="B168" s="17"/>
    </row>
    <row r="169" spans="1:7">
      <c r="A169" s="227" t="s">
        <v>439</v>
      </c>
      <c r="B169" s="227"/>
    </row>
    <row r="170" spans="1:7">
      <c r="A170" s="58" t="s">
        <v>440</v>
      </c>
      <c r="B170" s="155">
        <v>972.7</v>
      </c>
    </row>
    <row r="171" spans="1:7" ht="14.65" thickBot="1">
      <c r="A171" s="58" t="s">
        <v>441</v>
      </c>
      <c r="B171" s="18">
        <f>400.9+53.5+276.5+255.7+63.5+462.5+B170+975.4+227.6+436.5</f>
        <v>4124.8</v>
      </c>
    </row>
    <row r="172" spans="1:7" ht="14.65" thickBot="1">
      <c r="A172" s="58" t="s">
        <v>442</v>
      </c>
      <c r="B172" s="16">
        <f>B170/B171</f>
        <v>0.23581749418153608</v>
      </c>
    </row>
    <row r="173" spans="1:7">
      <c r="B173" s="17"/>
    </row>
    <row r="174" spans="1:7">
      <c r="A174" s="227" t="s">
        <v>195</v>
      </c>
      <c r="B174" s="227"/>
      <c r="C174" s="227"/>
      <c r="D174" s="227"/>
      <c r="E174" s="227"/>
    </row>
    <row r="175" spans="1:7" ht="14.65" thickBot="1">
      <c r="A175" s="58" t="s">
        <v>449</v>
      </c>
      <c r="B175" s="17">
        <v>0.1246</v>
      </c>
    </row>
    <row r="176" spans="1:7" ht="14.65" thickBot="1">
      <c r="A176" s="58" t="s">
        <v>444</v>
      </c>
      <c r="B176" s="16">
        <f>1-B175</f>
        <v>0.87539999999999996</v>
      </c>
    </row>
    <row r="178" spans="1:5">
      <c r="A178" s="227" t="s">
        <v>189</v>
      </c>
      <c r="B178" s="227"/>
      <c r="C178" s="227"/>
      <c r="D178" s="227"/>
      <c r="E178" s="227"/>
    </row>
    <row r="179" spans="1:5">
      <c r="A179" s="58" t="s">
        <v>446</v>
      </c>
      <c r="B179" s="58">
        <v>197000</v>
      </c>
    </row>
    <row r="180" spans="1:5" ht="14.65" thickBot="1">
      <c r="A180" s="58" t="s">
        <v>447</v>
      </c>
      <c r="B180" s="58">
        <v>175000</v>
      </c>
    </row>
    <row r="181" spans="1:5" ht="14.65" thickBot="1">
      <c r="A181" s="58" t="s">
        <v>190</v>
      </c>
      <c r="B181" s="10">
        <f>B179/B180</f>
        <v>1.1257142857142857</v>
      </c>
    </row>
    <row r="183" spans="1:5">
      <c r="A183" s="227" t="s">
        <v>191</v>
      </c>
      <c r="B183" s="227"/>
      <c r="C183" s="227"/>
      <c r="D183" s="227"/>
      <c r="E183" s="227"/>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4.65" thickBot="1">
      <c r="A188" s="58" t="s">
        <v>560</v>
      </c>
      <c r="B188" s="9">
        <f>(1-B185)^B186</f>
        <v>0.44858421050781644</v>
      </c>
    </row>
    <row r="189" spans="1:5" ht="14.65" thickBot="1">
      <c r="A189" s="58" t="s">
        <v>561</v>
      </c>
      <c r="B189" s="10">
        <f>(B187-B188)/B187</f>
        <v>0.33186409400289502</v>
      </c>
    </row>
    <row r="191" spans="1:5">
      <c r="A191" s="227" t="s">
        <v>205</v>
      </c>
      <c r="B191" s="227"/>
      <c r="C191" s="227"/>
      <c r="D191" s="227"/>
      <c r="E191" s="227"/>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4.65" thickBot="1">
      <c r="A196" s="58" t="s">
        <v>203</v>
      </c>
      <c r="B196" s="157">
        <f>B195*B194</f>
        <v>6800000</v>
      </c>
    </row>
    <row r="197" spans="1:9" ht="14.65" thickBot="1">
      <c r="A197" s="58" t="s">
        <v>204</v>
      </c>
      <c r="B197" s="10">
        <f>B196/B193</f>
        <v>0.44509090909090909</v>
      </c>
    </row>
    <row r="199" spans="1:9">
      <c r="A199" s="184" t="s">
        <v>1863</v>
      </c>
    </row>
    <row r="201" spans="1:9">
      <c r="A201" s="185" t="s">
        <v>1871</v>
      </c>
      <c r="B201" s="229" t="s">
        <v>1872</v>
      </c>
      <c r="C201" s="229"/>
      <c r="D201" s="229"/>
      <c r="E201" s="229"/>
      <c r="F201" s="229"/>
      <c r="G201" s="229"/>
      <c r="H201" s="229"/>
      <c r="I201" s="22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4.6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4.65" thickBot="1">
      <c r="A206" s="58" t="s">
        <v>1883</v>
      </c>
      <c r="B206" s="10">
        <f>SUM(G205:H205)/SUM(G203:H203)</f>
        <v>-0.26013513513513514</v>
      </c>
    </row>
    <row r="207" spans="1:9" ht="14.65" thickBot="1">
      <c r="A207" s="58" t="s">
        <v>1884</v>
      </c>
      <c r="B207" s="10">
        <f>I205/I203</f>
        <v>-0.29850746268656714</v>
      </c>
    </row>
    <row r="209" spans="1:9">
      <c r="A209" s="185" t="s">
        <v>1885</v>
      </c>
      <c r="B209" s="229" t="s">
        <v>1872</v>
      </c>
      <c r="C209" s="229"/>
      <c r="D209" s="229"/>
      <c r="E209" s="229"/>
      <c r="F209" s="229"/>
      <c r="G209" s="229"/>
      <c r="H209" s="229"/>
      <c r="I209" s="22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4.6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4.65" thickBot="1">
      <c r="A214" s="58" t="s">
        <v>1883</v>
      </c>
      <c r="B214" s="10">
        <f>SUM(G213:H213)/SUM(G211:H211)</f>
        <v>-0.27659574468085107</v>
      </c>
    </row>
    <row r="215" spans="1:9" ht="14.65" thickBot="1">
      <c r="A215" s="58" t="s">
        <v>1884</v>
      </c>
      <c r="B215" s="10">
        <f>I213/I211</f>
        <v>-9.5238095238095233E-2</v>
      </c>
    </row>
    <row r="217" spans="1:9">
      <c r="A217" s="185" t="s">
        <v>1886</v>
      </c>
      <c r="B217" s="229" t="s">
        <v>1872</v>
      </c>
      <c r="C217" s="229"/>
      <c r="D217" s="229"/>
      <c r="E217" s="22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4.65" thickBot="1">
      <c r="A221" s="53" t="s">
        <v>1882</v>
      </c>
      <c r="B221" s="58">
        <f>B220-B219</f>
        <v>-25</v>
      </c>
      <c r="C221" s="58">
        <f t="shared" ref="C221:E221" si="3">C220-C219</f>
        <v>1</v>
      </c>
      <c r="D221" s="58">
        <f t="shared" si="3"/>
        <v>0</v>
      </c>
      <c r="E221" s="58">
        <f t="shared" si="3"/>
        <v>17</v>
      </c>
    </row>
    <row r="222" spans="1:9" ht="14.65" thickBot="1">
      <c r="A222" s="58" t="s">
        <v>1890</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2021-02-04T18:25:33Z</dcterms:modified>
</cp:coreProperties>
</file>