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A93B5339-2268-4A80-8C42-6666F809590A}" xr6:coauthVersionLast="45" xr6:coauthVersionMax="45" xr10:uidLastSave="{00000000-0000-0000-0000-000000000000}"/>
  <bookViews>
    <workbookView xWindow="-90" yWindow="240" windowWidth="23475" windowHeight="16425" firstSheet="1"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<sst xmlns="http://schemas.openxmlformats.org/spreadsheetml/2006/main" count="7669" uniqueCount="2063">
  <si>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</si>
  <si>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</si>
  <si>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</si>
  <si>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</si>
  <si>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</si>
  <si>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</si>
  <si>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</si>
  <si>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</si>
  <si>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</si>
  <si>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</si>
  <si>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</si>
  <si>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</si>
  <si>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</si>
  <si>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</si>
  <si>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</si>
  <si>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</si>
  <si>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</si>
  <si>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</si>
  <si>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</si>
  <si>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</si>
  <si>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</si>
  <si>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</si>
  <si>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</si>
  <si>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</si>
  <si>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</si>
  <si>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</si>
  <si>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</si>
  <si>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</si>
  <si>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</si>
  <si>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</si>
  <si>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</si>
  <si>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</si>
  <si>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</si>
  <si>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</si>
  <si>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</si>
  <si>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</si>
  <si>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</si>
  <si>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</si>
  <si>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</si>
  <si>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</si>
  <si>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</si>
  <si>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</si>
  <si>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</si>
  <si>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</si>
  <si>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</si>
  <si>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</si>
  <si>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</si>
  <si>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</si>
  <si>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</si>
  <si>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</si>
  <si>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</si>
  <si>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</si>
  <si>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</si>
  <si>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</si>
  <si>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</si>
  <si>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</si>
  <si>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</si>
  <si>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</si>
  <si>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</si>
  <si>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</si>
  <si>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</si>
  <si>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</si>
  <si>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</si>
  <si>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</si>
  <si>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</si>
  <si>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</si>
  <si>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</si>
  <si>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</si>
  <si>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</si>
  <si>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</si>
  <si>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</si>
  <si>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</si>
  <si>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</si>
  <si>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</si>
  <si>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</si>
  <si>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</si>
  <si>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</si>
  <si>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</si>
  <si>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</si>
  <si>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</si>
  <si>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</si>
  <si>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</si>
  <si>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</si>
  <si>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</si>
  <si>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</si>
  <si>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</si>
  <si>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</si>
  <si>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</si>
  <si>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</si>
  <si>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</si>
  <si>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</si>
  <si>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</si>
  <si>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</si>
  <si>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</si>
  <si>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</si>
  <si>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</si>
  <si>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</si>
  <si>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</si>
  <si>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</si>
  <si>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</si>
  <si>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</si>
  <si>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</si>
  <si>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</si>
  <si>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</si>
  <si>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</si>
  <si>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</si>
  <si>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</si>
  <si>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</si>
  <si>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</si>
  <si>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</si>
  <si>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</si>
  <si>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</si>
  <si>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</si>
  <si>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</si>
  <si>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</si>
  <si>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</si>
  <si>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</si>
  <si>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</si>
  <si>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</si>
  <si>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</si>
  <si>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</si>
  <si>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</si>
  <si>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</si>
  <si>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</si>
  <si>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</si>
  <si>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</si>
  <si>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</si>
  <si>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</si>
  <si>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</si>
  <si>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</si>
  <si>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</si>
  <si>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</si>
  <si>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</si>
  <si>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</si>
  <si>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</si>
  <si>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</si>
  <si>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</si>
  <si>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</si>
  <si>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</si>
  <si>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</si>
  <si>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</si>
  <si>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</si>
  <si>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</si>
  <si>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</si>
  <si>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</si>
  <si>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</si>
  <si>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</si>
  <si>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</si>
  <si>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</si>
  <si>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</si>
  <si>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</si>
  <si>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</si>
  <si>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</si>
  <si>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</si>
  <si>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</si>
  <si>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</si>
  <si>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</si>
  <si>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</si>
  <si>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</si>
  <si>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</si>
  <si>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</si>
  <si>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</si>
  <si>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</si>
  <si>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</si>
  <si>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</si>
  <si>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</si>
  <si>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</si>
  <si>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</si>
  <si>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</si>
  <si>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</si>
  <si>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</si>
  <si>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</si>
  <si>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</si>
  <si>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</si>
  <si>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</si>
  <si>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</si>
  <si>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</si>
  <si>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</si>
  <si>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</si>
  <si>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</si>
  <si>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</si>
  <si>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</si>
  <si>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</si>
  <si>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</si>
  <si>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</si>
  <si>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</si>
  <si>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</si>
  <si>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</si>
  <si>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</si>
  <si>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</si>
  <si>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</si>
  <si>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</si>
  <si>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</si>
  <si>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</si>
  <si>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</si>
  <si>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</si>
  <si>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</si>
  <si>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</si>
  <si>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</si>
  <si>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</si>
  <si>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</si>
  <si>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</si>
  <si>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</si>
  <si>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</si>
  <si>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</si>
  <si>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</si>
  <si>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</si>
  <si>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</si>
  <si>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</si>
  <si>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</si>
  <si>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</si>
  <si>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</si>
  <si>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</si>
  <si>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</si>
  <si>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</si>
  <si>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</si>
  <si>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</si>
  <si>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</si>
  <si>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</si>
  <si>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</si>
  <si>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</si>
  <si>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</si>
  <si>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</si>
  <si>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</si>
  <si>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</si>
  <si>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</si>
  <si>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</si>
  <si>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</si>
  <si>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</si>
  <si>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</si>
  <si>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</si>
  <si>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</si>
  <si>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</si>
  <si>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</si>
  <si>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</si>
  <si>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</si>
  <si>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</si>
  <si>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</si>
  <si>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</si>
  <si>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</si>
  <si>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</si>
  <si>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</si>
  <si>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</si>
  <si>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</si>
  <si>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</si>
  <si>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</si>
  <si>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</si>
  <si>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</si>
  <si>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</si>
  <si>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</si>
  <si>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</si>
  <si>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</si>
  <si>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</si>
  <si>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</si>
  <si>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</si>
  <si>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</si>
  <si>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</si>
  <si>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</si>
  <si>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</si>
  <si>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</si>
  <si>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</si>
  <si>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</si>
  <si>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</si>
  <si>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</si>
  <si>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</si>
  <si>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</si>
  <si>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</si>
  <si>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</si>
  <si>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</si>
  <si>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</si>
  <si>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</si>
  <si>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</si>
  <si>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</si>
  <si>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</si>
  <si>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</si>
  <si>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</si>
  <si>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</si>
  <si>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</si>
  <si>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</si>
  <si>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</si>
  <si>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</si>
  <si>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</si>
  <si>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</si>
  <si>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</si>
  <si>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</si>
  <si>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</si>
  <si>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</si>
  <si>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</si>
  <si>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</si>
  <si>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</si>
  <si>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</si>
  <si>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</si>
  <si>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</si>
  <si>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</si>
  <si>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</si>
  <si>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</si>
  <si>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</si>
  <si>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</si>
  <si>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</si>
  <si>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</si>
  <si>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</si>
  <si>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</si>
  <si>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</si>
  <si>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</si>
  <si>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</si>
  <si>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</si>
  <si>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</si>
  <si>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</si>
  <si>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</si>
  <si>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</si>
  <si>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</si>
  <si>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</si>
  <si>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</si>
  <si>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</si>
  <si>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</si>
  <si>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</si>
  <si>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</si>
  <si>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</si>
  <si>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</si>
  <si>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</si>
  <si>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</si>
  <si>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</si>
  <si>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</si>
  <si>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</si>
  <si>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</si>
  <si>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</si>
  <si>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</si>
  <si>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</si>
  <si>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</si>
  <si>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</si>
  <si>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</si>
  <si>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</si>
  <si>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</si>
  <si>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</si>
  <si>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</si>
  <si>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</si>
  <si>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</si>
  <si>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</si>
  <si>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</si>
  <si>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</si>
  <si>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</si>
  <si>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</si>
  <si>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</si>
  <si>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</si>
  <si>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</si>
  <si>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</si>
  <si>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</si>
  <si>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</si>
  <si>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</si>
  <si>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</si>
  <si>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</si>
  <si>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</si>
  <si>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</si>
  <si>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</si>
  <si>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</si>
  <si>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</si>
  <si>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</si>
  <si>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</si>
  <si>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</si>
  <si>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</si>
  <si>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</si>
  <si>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</si>
  <si>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</si>
  <si>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</si>
  <si>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</si>
  <si>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</si>
  <si>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</si>
  <si>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</si>
  <si>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</si>
  <si>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</si>
  <si>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</si>
  <si>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</si>
  <si>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</si>
  <si>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</si>
  <si>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</si>
  <si>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</si>
  <si>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</si>
  <si>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</si>
  <si>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</si>
  <si>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</si>
  <si>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</si>
  <si>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</si>
  <si>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</si>
  <si>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</si>
  <si>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</si>
  <si>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</si>
  <si>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</si>
  <si>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</si>
  <si>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</si>
  <si>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</si>
  <si>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</si>
  <si>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</si>
  <si>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</si>
  <si>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</si>
  <si>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</si>
  <si>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</si>
  <si>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</si>
  <si>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</si>
  <si>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</si>
  <si>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</si>
  <si>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</si>
  <si>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</si>
  <si>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</si>
  <si>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</si>
  <si>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</si>
  <si>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</si>
  <si>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</si>
  <si>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</si>
  <si>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</si>
  <si>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</si>
  <si>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</si>
  <si>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</si>
  <si>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</si>
  <si>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</si>
  <si>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</si>
  <si>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</si>
  <si>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</si>
  <si>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</si>
  <si>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</si>
  <si>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</si>
  <si>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</si>
  <si>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</si>
  <si>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</si>
  <si>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</si>
  <si>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</si>
  <si>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</si>
  <si>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</si>
  <si>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</si>
  <si>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</si>
  <si>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</si>
  <si>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</si>
  <si>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</si>
  <si>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</si>
  <si>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</si>
  <si>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</si>
  <si>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</si>
  <si>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</si>
  <si>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</si>
  <si>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</si>
  <si>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</si>
  <si>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</si>
  <si>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</si>
  <si>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</si>
  <si>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</si>
  <si>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</si>
  <si>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</si>
  <si>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</si>
  <si>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</si>
  <si>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</si>
  <si>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</si>
  <si>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</si>
  <si>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</si>
  <si>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</si>
  <si>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</si>
  <si>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</si>
  <si>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</si>
  <si>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</si>
  <si>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</si>
  <si>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</si>
  <si>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</si>
  <si>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</si>
  <si>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</si>
  <si>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</si>
  <si>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</si>
  <si>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</si>
  <si>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</si>
  <si>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</si>
  <si>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</si>
  <si>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</si>
  <si>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</si>
  <si>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</si>
  <si>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</si>
  <si>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</si>
  <si>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</si>
  <si>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</si>
  <si>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</si>
  <si>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</si>
  <si>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</si>
  <si>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</si>
  <si>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</si>
  <si>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</si>
  <si>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</si>
  <si>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</si>
  <si>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</si>
  <si>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</si>
  <si>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</si>
  <si>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</si>
  <si>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</si>
  <si>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</si>
  <si>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</si>
  <si>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</si>
  <si>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</si>
  <si>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</si>
  <si>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</si>
  <si>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</si>
  <si>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</si>
  <si>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</si>
  <si>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</si>
  <si>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</si>
  <si>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</si>
  <si>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</si>
  <si>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</si>
  <si>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</si>
  <si>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</si>
  <si>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</si>
  <si>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</si>
  <si>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</si>
  <si>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</si>
  <si>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</si>
  <si>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</si>
  <si>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</si>
  <si>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</si>
  <si>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</si>
  <si>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</si>
  <si>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</si>
  <si>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</si>
  <si>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</si>
  <si>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</si>
  <si>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</si>
  <si>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</si>
  <si>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</si>
  <si>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</si>
  <si>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</si>
  <si>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</si>
  <si>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</si>
  <si>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</si>
  <si>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</si>
  <si>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</si>
  <si>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</si>
  <si>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</si>
  <si>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</si>
  <si>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</si>
  <si>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</si>
  <si>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</si>
  <si>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</si>
  <si>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</si>
  <si>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</si>
  <si>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</si>
  <si>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</si>
  <si>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</si>
  <si>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</si>
  <si>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</si>
  <si>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</si>
  <si>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</si>
  <si>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</si>
  <si>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</si>
  <si>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</si>
  <si>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</si>
  <si>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</si>
  <si>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</si>
  <si>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</si>
  <si>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</si>
  <si>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</si>
  <si>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</si>
  <si>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</si>
  <si>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</si>
  <si>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</si>
  <si>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</si>
  <si>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</si>
  <si>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</si>
  <si>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</si>
  <si>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</si>
  <si>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</si>
  <si>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</si>
  <si>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</si>
  <si>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</si>
  <si>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</si>
  <si>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</si>
  <si>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</si>
  <si>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</si>
  <si>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</si>
  <si>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</si>
  <si>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</si>
  <si>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</si>
  <si>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</si>
  <si>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</si>
  <si>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</si>
  <si>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</si>
  <si>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</si>
  <si>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</si>
  <si>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</si>
  <si>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</si>
  <si>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</si>
  <si>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</si>
  <si>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</si>
  <si>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</si>
  <si>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</si>
  <si>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</si>
  <si>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</si>
  <si>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</si>
  <si>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</si>
  <si>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</si>
  <si>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</si>
  <si>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</si>
  <si>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</si>
  <si>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</si>
  <si>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</si>
  <si>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</si>
  <si>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</si>
  <si>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</si>
  <si>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</si>
  <si>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</si>
  <si>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</si>
  <si>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</si>
  <si>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</si>
  <si>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</si>
  <si>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</si>
  <si>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</si>
  <si>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</si>
  <si>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</si>
  <si>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</si>
  <si>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</si>
  <si>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</si>
  <si>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</si>
  <si>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</si>
  <si>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</si>
  <si>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</si>
  <si>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</si>
  <si>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</si>
  <si>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</si>
  <si>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</si>
  <si>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</si>
  <si>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</si>
  <si>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</si>
  <si>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</si>
  <si>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</si>
  <si>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</si>
  <si>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</si>
  <si>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</si>
  <si>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</si>
  <si>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</si>
  <si>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</si>
  <si>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</si>
  <si>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</si>
  <si>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</si>
  <si>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</si>
  <si>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</si>
  <si>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</si>
  <si>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</si>
  <si>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</si>
  <si>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</si>
  <si>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</si>
  <si>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</si>
  <si>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</si>
  <si>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</si>
  <si>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</si>
  <si>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</si>
  <si>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</si>
  <si>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</si>
  <si>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</si>
  <si>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</si>
  <si>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</si>
  <si>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</si>
  <si>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</si>
  <si>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</si>
  <si>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</si>
  <si>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</si>
  <si>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</si>
  <si>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</si>
  <si>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</si>
  <si>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</si>
  <si>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</si>
  <si>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</si>
  <si>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</si>
  <si>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</si>
  <si>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</si>
  <si>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</si>
  <si>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</si>
  <si>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</si>
  <si>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</si>
  <si>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</si>
  <si>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</si>
  <si>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</si>
  <si>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</si>
  <si>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</si>
  <si>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</si>
  <si>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</si>
  <si>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</si>
  <si>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</si>
  <si>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</si>
  <si>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</si>
  <si>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</si>
  <si>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</si>
  <si>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</si>
  <si>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</si>
  <si>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</si>
  <si>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</si>
  <si>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</si>
  <si>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</si>
  <si>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</si>
  <si>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</si>
  <si>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</si>
  <si>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</si>
  <si>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</si>
  <si>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</si>
  <si>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</si>
  <si>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</si>
  <si>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</si>
  <si>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</si>
  <si>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</si>
  <si>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</si>
  <si>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</si>
  <si>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</si>
  <si>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</si>
  <si>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</si>
  <si>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</si>
  <si>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</si>
  <si>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</si>
  <si>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</si>
  <si>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</si>
  <si>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</si>
  <si>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</si>
  <si>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</si>
  <si>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</si>
  <si>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</si>
  <si>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</si>
  <si>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</si>
  <si>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</si>
  <si>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</si>
  <si>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</si>
  <si>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</si>
  <si>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</si>
  <si>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</si>
  <si>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</si>
  <si>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</si>
  <si>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</si>
  <si>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</si>
  <si>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</si>
  <si>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</si>
  <si>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</si>
  <si>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</si>
  <si>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</si>
  <si>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</si>
  <si>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</si>
  <si>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</si>
  <si>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</si>
  <si>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</si>
  <si>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</si>
  <si>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</si>
  <si>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</si>
  <si>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</si>
  <si>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</si>
  <si>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</si>
  <si>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</si>
  <si>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</si>
  <si>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</si>
  <si>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</si>
  <si>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</si>
  <si>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</si>
  <si>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</si>
  <si>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</si>
  <si>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</si>
  <si>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</si>
  <si>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</si>
  <si>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</si>
  <si>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</si>
  <si>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</si>
  <si>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</si>
  <si>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</si>
  <si>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</si>
  <si>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</si>
  <si>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</si>
  <si>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</si>
  <si>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</si>
  <si>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</si>
  <si>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</si>
  <si>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</si>
  <si>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</si>
  <si>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</si>
  <si>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</si>
  <si>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</si>
  <si>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</si>
  <si>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</si>
  <si>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</si>
  <si>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</si>
  <si>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</si>
  <si>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</si>
  <si>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</si>
  <si>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</si>
  <si>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</si>
  <si>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</si>
  <si>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</si>
  <si>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</si>
  <si>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</si>
  <si>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</si>
  <si>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</si>
  <si>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</si>
  <si>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</si>
  <si>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</si>
  <si>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</si>
  <si>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</si>
  <si>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</si>
  <si>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</si>
  <si>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</si>
  <si>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</si>
  <si>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</si>
  <si>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</si>
  <si>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</si>
  <si>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</si>
  <si>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</si>
  <si>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</si>
  <si>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</si>
  <si>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</si>
  <si>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</si>
  <si>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</si>
  <si>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</si>
  <si>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</si>
  <si>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</si>
  <si>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</si>
  <si>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</si>
  <si>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</si>
  <si>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</si>
  <si>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</si>
  <si>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</si>
  <si>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</si>
  <si>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</si>
  <si>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</si>
  <si>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</si>
  <si>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</si>
  <si>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</si>
  <si>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</si>
  <si>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</si>
  <si>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</si>
  <si>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</si>
  <si>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</si>
  <si>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</si>
  <si>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</si>
  <si>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</si>
  <si>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</si>
  <si>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</si>
  <si>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</si>
  <si>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</si>
  <si>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</si>
  <si>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</si>
  <si>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</si>
  <si>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</si>
  <si>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</si>
  <si>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</si>
  <si>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</si>
  <si>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</si>
  <si>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</si>
  <si>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</si>
  <si>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</si>
  <si>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</si>
  <si>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</si>
  <si>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</si>
  <si>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</si>
  <si>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</si>
  <si>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</si>
  <si>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</si>
  <si>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</si>
  <si>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</si>
  <si>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</si>
  <si>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</si>
  <si>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</si>
  <si>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</si>
  <si>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</si>
  <si>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</si>
  <si>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</si>
  <si>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</si>
  <si>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</si>
  <si>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</si>
  <si>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</si>
  <si>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</si>
  <si>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</si>
  <si>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</si>
  <si>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</si>
  <si>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</si>
  <si>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</si>
  <si>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</si>
  <si>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</si>
  <si>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</si>
  <si>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</si>
  <si>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</si>
  <si>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</si>
  <si>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</si>
  <si>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</si>
  <si>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</si>
  <si>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</si>
  <si>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</si>
  <si>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</si>
  <si>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</si>
  <si>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</si>
  <si>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</si>
  <si>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</si>
  <si>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</si>
  <si>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</si>
  <si>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</si>
  <si>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</si>
  <si>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</si>
  <si>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</si>
  <si>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</si>
  <si>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</si>
  <si>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</si>
  <si>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</si>
  <si>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</si>
  <si>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</si>
  <si>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</si>
  <si>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</si>
  <si>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</si>
  <si>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</si>
  <si>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</si>
  <si>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</si>
  <si>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</si>
  <si>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</si>
  <si>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</si>
  <si>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</si>
  <si>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</si>
  <si>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</si>
  <si>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</si>
  <si>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</si>
  <si>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</si>
  <si>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</si>
  <si>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</si>
  <si>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</si>
  <si>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</si>
  <si>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</si>
  <si>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</si>
  <si>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</si>
  <si>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</si>
  <si>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</si>
  <si>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</si>
  <si>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</si>
  <si>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</si>
  <si>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</si>
  <si>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</si>
  <si>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</si>
  <si>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</si>
  <si>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</si>
  <si>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</si>
  <si>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</si>
  <si>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</si>
  <si>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</si>
  <si>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</si>
  <si>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</si>
  <si>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</si>
  <si>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</si>
  <si>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</si>
  <si>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</si>
  <si>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</si>
  <si>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</si>
  <si>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</si>
  <si>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</si>
  <si>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</si>
  <si>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</si>
  <si>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</si>
  <si>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</si>
  <si>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</si>
  <si>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</si>
  <si>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</si>
  <si>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</si>
  <si>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</si>
  <si>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</si>
  <si>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</si>
  <si>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</si>
  <si>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</si>
  <si>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</si>
  <si>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</si>
  <si>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</si>
  <si>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</si>
  <si>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</si>
  <si>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</si>
  <si>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</si>
  <si>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</si>
  <si>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</si>
  <si>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</si>
  <si>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</si>
  <si>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</si>
  <si>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</si>
  <si>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</si>
  <si>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</si>
  <si>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</si>
  <si>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</si>
  <si>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</si>
  <si>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</si>
  <si>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</si>
  <si>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</si>
  <si>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</si>
  <si>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</si>
  <si>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</si>
  <si>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</si>
  <si>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</si>
  <si>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</si>
  <si>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</si>
  <si>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</si>
  <si>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</si>
  <si>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</si>
  <si>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</si>
  <si>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</si>
  <si>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</si>
  <si>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</si>
  <si>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</si>
  <si>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</si>
  <si>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</si>
  <si>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</si>
  <si>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</si>
  <si>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</si>
  <si>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</si>
  <si>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</si>
  <si>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</si>
  <si>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</si>
  <si>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</si>
  <si>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</si>
  <si>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</si>
  <si>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</si>
  <si>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</si>
  <si>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</si>
  <si>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</si>
  <si>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</si>
  <si>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</si>
  <si>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</si>
  <si>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</si>
  <si>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</si>
  <si>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</si>
  <si>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</si>
  <si>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</si>
  <si>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</si>
  <si>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</si>
  <si>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</si>
  <si>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</si>
  <si>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</si>
  <si>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</si>
  <si>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</si>
  <si>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</si>
  <si>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</si>
  <si>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</si>
  <si>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</si>
  <si>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</si>
  <si>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</si>
  <si>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</si>
  <si>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</si>
  <si>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</si>
  <si>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</si>
  <si>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</si>
  <si>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</si>
  <si>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</si>
  <si>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</si>
  <si>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</si>
  <si>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</si>
  <si>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</si>
  <si>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</si>
  <si>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</si>
  <si>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</si>
  <si>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</si>
  <si>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</si>
  <si>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</si>
  <si>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</si>
  <si>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</si>
  <si>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</si>
  <si>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</si>
  <si>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</si>
  <si>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</si>
  <si>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</si>
  <si>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</si>
  <si>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</si>
  <si>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</si>
  <si>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</si>
  <si>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</si>
  <si>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</si>
  <si>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</si>
  <si>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</si>
  <si>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</si>
  <si>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</si>
  <si>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</si>
  <si>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</si>
  <si>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</si>
  <si>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</si>
  <si>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</si>
  <si>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</si>
  <si>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</si>
  <si>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</si>
  <si>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</si>
  <si>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</si>
  <si>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</si>
  <si>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</si>
  <si>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</si>
  <si>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</si>
  <si>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</si>
  <si>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</si>
  <si>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</si>
  <si>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</si>
  <si>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</si>
  <si>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</si>
  <si>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</si>
  <si>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</si>
  <si>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</si>
  <si>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</si>
  <si>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</si>
  <si>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</si>
  <si>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</si>
  <si>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</si>
  <si>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</si>
  <si>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</si>
  <si>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</si>
  <si>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</si>
  <si>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</si>
  <si>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</si>
  <si>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</si>
  <si>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</si>
  <si>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</si>
  <si>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</si>
  <si>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</si>
  <si>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</si>
  <si>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</si>
  <si>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</si>
  <si>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</si>
  <si>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</si>
  <si>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</si>
  <si>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</si>
  <si>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</si>
  <si>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</si>
  <si>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</si>
  <si>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</si>
  <si>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</si>
  <si>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</si>
  <si>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</si>
  <si>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</si>
  <si>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</si>
  <si>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</si>
  <si>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</si>
  <si>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</si>
  <si>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</si>
  <si>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</si>
  <si>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</si>
  <si>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</si>
  <si>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</si>
  <si>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</si>
  <si>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</si>
  <si>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</si>
  <si>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</si>
  <si>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</si>
  <si>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</si>
  <si>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</si>
  <si>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</si>
  <si>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</si>
  <si>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</si>
  <si>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</si>
  <si>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</si>
  <si>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</si>
  <si>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</si>
  <si>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</si>
  <si>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</si>
  <si>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</si>
  <si>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</si>
  <si>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</si>
  <si>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</si>
  <si>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</si>
  <si>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</si>
  <si>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</si>
  <si>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</si>
  <si>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</si>
  <si>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</si>
  <si>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</si>
  <si>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</si>
  <si>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</si>
  <si>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</si>
  <si>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</si>
  <si>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</si>
  <si>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</si>
  <si>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</si>
  <si>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</si>
  <si>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</si>
  <si>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</si>
  <si>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</si>
  <si>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</si>
  <si>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</si>
  <si>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</si>
  <si>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</si>
  <si>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</si>
  <si>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</si>
  <si>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</si>
  <si>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</si>
  <si>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</si>
  <si>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</si>
  <si>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</si>
  <si>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</si>
  <si>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</si>
  <si>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</si>
  <si>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</si>
  <si>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</si>
  <si>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</si>
  <si>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</si>
  <si>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</si>
  <si>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</si>
  <si>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</si>
  <si>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</si>
  <si>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</si>
  <si>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</si>
  <si>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</si>
  <si>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</si>
  <si>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</si>
  <si>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</si>
  <si>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</si>
  <si>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</si>
  <si>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</si>
  <si>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</si>
  <si>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</si>
  <si>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</si>
  <si>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</si>
  <si>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</si>
  <si>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</si>
  <si>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</si>
  <si>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</si>
  <si>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</si>
  <si>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</si>
  <si>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</si>
  <si>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</si>
  <si>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</si>
  <si>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</si>
  <si>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</si>
  <si>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</si>
  <si>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</si>
  <si>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</si>
  <si>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</si>
  <si>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</si>
  <si>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</si>
  <si>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</si>
  <si>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</si>
  <si>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</si>
  <si>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</si>
  <si>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</si>
  <si>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</si>
  <si>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</si>
  <si>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</si>
  <si>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</si>
  <si>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</si>
  <si>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</si>
  <si>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</si>
  <si>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</si>
  <si>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</si>
  <si>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</si>
  <si>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</si>
  <si>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</si>
  <si>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</si>
  <si>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</si>
  <si>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</si>
  <si>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</si>
  <si>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</si>
  <si>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</si>
  <si>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</si>
  <si>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</si>
  <si>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</si>
  <si>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</si>
  <si>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</si>
  <si>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</si>
  <si>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</si>
  <si>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</si>
  <si>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</si>
  <si>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</si>
  <si>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</si>
  <si>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</si>
  <si>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</si>
  <si>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</si>
  <si>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</si>
  <si>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</si>
  <si>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</si>
  <si>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</si>
  <si>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</si>
  <si>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</si>
  <si>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</si>
  <si>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</si>
  <si>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</si>
  <si>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</si>
  <si>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</si>
  <si>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</si>
  <si>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</si>
  <si>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</si>
  <si>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</si>
  <si>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</si>
  <si>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</si>
  <si>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</si>
  <si>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</si>
  <si>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</si>
  <si>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</si>
  <si>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</si>
  <si>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</si>
  <si>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</si>
  <si>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</si>
  <si>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</si>
  <si>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</si>
  <si>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</si>
  <si>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</si>
  <si>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</si>
  <si>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</si>
  <si>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</si>
  <si>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</si>
  <si>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</si>
  <si>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</si>
  <si>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</si>
  <si>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</si>
  <si>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</si>
  <si>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</si>
  <si>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</si>
  <si>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</si>
  <si>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</si>
  <si>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</si>
  <si>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</si>
  <si>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</si>
  <si>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</si>
  <si>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</si>
  <si>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</si>
  <si>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</si>
  <si>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</si>
  <si>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</si>
  <si>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</si>
  <si>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</si>
  <si>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</si>
  <si>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</si>
  <si>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</si>
  <si>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</si>
  <si>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</si>
  <si>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</si>
  <si>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</si>
  <si>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</si>
  <si>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</si>
  <si>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</si>
  <si>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</si>
  <si>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</si>
  <si>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</si>
  <si>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</si>
  <si>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</si>
  <si>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</si>
  <si>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</si>
  <si>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</si>
  <si>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</si>
  <si>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</si>
  <si>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</si>
  <si>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</si>
  <si>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</si>
  <si>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</si>
  <si>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</si>
  <si>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</si>
  <si>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</si>
  <si>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</si>
  <si>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</si>
  <si>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</si>
  <si>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</si>
  <si>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</si>
  <si>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</si>
  <si>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</si>
  <si>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</si>
  <si>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</si>
  <si>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</si>
  <si>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</si>
  <si>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</si>
  <si>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</si>
  <si>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</si>
  <si>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</si>
  <si>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</si>
  <si>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</si>
  <si>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</si>
  <si>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</si>
  <si>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</si>
  <si>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</si>
  <si>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</si>
  <si>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</si>
  <si>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</si>
  <si>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</si>
  <si>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</si>
  <si>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</si>
  <si>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</si>
  <si>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</si>
  <si>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</si>
  <si>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</si>
  <si>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</si>
  <si>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</si>
  <si>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</si>
  <si>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</si>
  <si>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</si>
  <si>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</si>
  <si>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</si>
  <si>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</si>
  <si>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</si>
  <si>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</si>
  <si>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</si>
  <si>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</si>
  <si>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</si>
  <si>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</si>
  <si>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</si>
  <si>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</si>
  <si>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</si>
  <si>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</si>
  <si>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</si>
  <si>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</si>
  <si>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</si>
  <si>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</si>
  <si>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</si>
  <si>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</si>
  <si>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</si>
  <si>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</si>
  <si>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</si>
  <si>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</si>
  <si>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</si>
  <si>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</si>
  <si>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</si>
  <si>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</si>
  <si>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</si>
  <si>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</si>
  <si>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</si>
  <si>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</si>
  <si>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</si>
  <si>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</si>
  <si>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</si>
  <si>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</si>
  <si>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</si>
  <si>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</si>
  <si>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</si>
  <si>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</si>
  <si>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</si>
  <si>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</si>
  <si>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</si>
  <si>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</si>
  <si>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</si>
  <si>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</si>
  <si>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</si>
  <si>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</si>
  <si>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</si>
  <si>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</si>
  <si>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</si>
  <si>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</si>
  <si>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</si>
  <si>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</si>
  <si>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</si>
  <si>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</si>
  <si>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</si>
  <si>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</si>
  <si>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</si>
  <si>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</si>
  <si>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</si>
  <si>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</si>
  <si>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</si>
  <si>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</si>
  <si>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</si>
  <si>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</si>
  <si>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</si>
  <si>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</si>
  <si>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</si>
  <si>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</si>
  <si>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</si>
  <si>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</si>
  <si>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</si>
  <si>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</si>
  <si>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</si>
  <si>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</si>
  <si>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</si>
  <si>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</si>
  <si>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</si>
  <si>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</si>
  <si>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</si>
  <si>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</si>
  <si>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</si>
  <si>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</si>
  <si>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</si>
  <si>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</si>
  <si>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</si>
  <si>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</si>
  <si>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</si>
  <si>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</si>
  <si>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</si>
  <si>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</si>
  <si>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</si>
  <si>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</si>
  <si>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</si>
  <si>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</si>
  <si>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</si>
  <si>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</si>
  <si>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</si>
  <si>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</si>
  <si>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</si>
  <si>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</si>
  <si>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</si>
  <si>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</si>
  <si>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</si>
  <si>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</si>
  <si>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</si>
  <si>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</si>
  <si>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</si>
  <si>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</si>
  <si>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</si>
  <si>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</si>
  <si>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</si>
  <si>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</si>
  <si>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</si>
  <si>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</si>
  <si>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</si>
  <si>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</si>
  <si>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</si>
  <si>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</si>
  <si>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</si>
  <si>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</si>
  <si>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</si>
  <si>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</si>
  <si>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</si>
  <si>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</si>
  <si>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</si>
  <si>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</si>
  <si>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</si>
  <si>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</si>
  <si>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</si>
  <si>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</si>
  <si>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</si>
  <si>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</si>
  <si>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</si>
  <si>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</si>
  <si>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</si>
  <si>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</si>
  <si>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</si>
  <si>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</si>
  <si>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</si>
  <si>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</si>
  <si>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</si>
  <si>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</si>
  <si>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</si>
  <si>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</si>
  <si>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</si>
  <si>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</si>
  <si>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</si>
  <si>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</si>
  <si>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</si>
  <si>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</si>
  <si>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</si>
  <si>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</si>
  <si>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</si>
  <si>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</si>
  <si>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</si>
  <si>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</si>
  <si>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</si>
  <si>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</si>
  <si>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</si>
  <si>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</si>
  <si>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</si>
  <si>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</si>
  <si>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</si>
  <si>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</si>
  <si>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</si>
  <si>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</si>
  <si>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</si>
  <si>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</si>
  <si>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</si>
  <si>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</si>
  <si>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</si>
  <si>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</si>
  <si>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</si>
  <si>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</si>
  <si>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</si>
  <si>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</si>
  <si>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</si>
  <si>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</si>
  <si>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</si>
  <si>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</si>
  <si>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</si>
  <si>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</si>
  <si>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</si>
  <si>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</si>
  <si>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</si>
  <si>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</si>
  <si>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</si>
  <si>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</si>
  <si>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</si>
  <si>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</si>
  <si>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</si>
  <si>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</si>
  <si>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</si>
  <si>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</si>
  <si>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</si>
  <si>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</si>
  <si>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</si>
  <si>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</si>
  <si>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</si>
  <si>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</si>
  <si>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</si>
  <si>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</si>
  <si>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</si>
  <si>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</si>
  <si>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</si>
  <si>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</si>
  <si>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</si>
  <si>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</si>
  <si>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</si>
  <si>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</si>
  <si>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</si>
  <si>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</si>
  <si>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</si>
  <si>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</si>
  <si>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</si>
  <si>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</si>
  <si>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</si>
  <si>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</si>
  <si>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</si>
  <si>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</si>
  <si>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</si>
  <si>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</si>
  <si>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</si>
  <si>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</si>
  <si>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</si>
  <si>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</si>
  <si>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</si>
  <si>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</si>
  <si>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</si>
  <si>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</si>
  <si>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</si>
  <si>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</si>
  <si>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</si>
  <si>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</si>
  <si>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</si>
  <si>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</si>
  <si>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</si>
  <si>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</si>
  <si>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</si>
  <si>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</si>
  <si>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</si>
  <si>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</si>
  <si>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</si>
  <si>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</si>
  <si>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</si>
  <si>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</si>
  <si>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</si>
  <si>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</si>
  <si>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</si>
  <si>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</si>
  <si>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</si>
  <si>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</si>
  <si>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</si>
  <si>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</si>
  <si>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</si>
  <si>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</si>
  <si>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</si>
  <si>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</si>
  <si>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</si>
  <si>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</si>
  <si>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</si>
  <si>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</si>
  <si>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</si>
  <si>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</si>
  <si>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</si>
  <si>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</si>
  <si>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</si>
  <si>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</si>
  <si>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</si>
  <si>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</si>
  <si>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</si>
  <si>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</si>
  <si>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</si>
  <si>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</si>
  <si>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</si>
  <si>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</si>
  <si>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</si>
  <si>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</si>
  <si>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</si>
  <si>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</si>
  <si>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</si>
  <si>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</si>
  <si>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</si>
  <si>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</si>
  <si>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</si>
  <si>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</si>
  <si>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</si>
  <si>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</si>
  <si>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</si>
  <si>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</si>
  <si>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</si>
  <si>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</si>
  <si>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</si>
  <si>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</si>
  <si>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</si>
  <si>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</si>
  <si>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</si>
  <si>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</si>
  <si>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</si>
  <si>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</si>
  <si>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</si>
  <si>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</si>
  <si>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</si>
  <si>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</si>
  <si>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</si>
  <si>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</si>
  <si>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</si>
  <si>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</si>
  <si>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</si>
  <si>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</si>
  <si>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</si>
  <si>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</si>
  <si>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</si>
  <si>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</si>
  <si>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</si>
  <si>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</si>
  <si>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</si>
  <si>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</si>
  <si>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</si>
  <si>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</si>
  <si>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</si>
  <si>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</si>
  <si>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</si>
  <si>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</si>
  <si>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</si>
  <si>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</si>
  <si>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</si>
  <si>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</si>
  <si>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</si>
  <si>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</si>
  <si>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</si>
  <si>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</si>
  <si>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</si>
  <si>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</si>
  <si>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</si>
  <si>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</si>
  <si>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</si>
  <si>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</si>
  <si>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</si>
  <si>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</si>
  <si>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</si>
  <si>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</si>
  <si>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</si>
  <si>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</si>
  <si>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</si>
  <si>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</si>
  <si>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</si>
  <si>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</si>
  <si>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</si>
  <si>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</si>
  <si>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</si>
  <si>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</si>
  <si>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</si>
  <si>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</si>
  <si>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</si>
  <si>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</si>
  <si>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</si>
  <si>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</si>
  <si>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</si>
  <si>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</si>
  <si>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</si>
  <si>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</si>
  <si>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</si>
  <si>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</si>
  <si>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</si>
  <si>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</si>
  <si>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</si>
  <si>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</si>
  <si>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</si>
  <si>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</si>
  <si>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</si>
  <si>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</si>
  <si>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</si>
  <si>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</si>
  <si>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</si>
  <si>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</si>
  <si>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</si>
  <si>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</si>
  <si>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</si>
  <si>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</si>
  <si>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</si>
  <si>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</si>
  <si>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</si>
  <si>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</si>
  <si>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</si>
  <si>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</si>
  <si>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</si>
  <si>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</si>
  <si>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</si>
  <si>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</si>
  <si>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</si>
  <si>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</si>
  <si>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</si>
  <si>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</si>
  <si>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</si>
  <si>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</si>
  <si>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</si>
  <si>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</si>
  <si>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</si>
  <si>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</si>
  <si>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</si>
  <si>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</si>
  <si>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</si>
  <si>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</si>
  <si>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</si>
  <si>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</si>
  <si>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</si>
  <si>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</si>
  <si>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</si>
  <si>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</si>
  <si>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</si>
  <si>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</si>
  <si>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</si>
  <si>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</si>
  <si>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</si>
  <si>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</si>
  <si>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</si>
  <si>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</si>
  <si>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</si>
  <si>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</si>
  <si>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</si>
  <si>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</si>
  <si>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</si>
  <si>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</si>
  <si>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</si>
  <si>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</si>
  <si>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</si>
  <si>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</si>
  <si>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</si>
  <si>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</si>
  <si>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</si>
  <si>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</si>
  <si>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</si>
  <si>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</si>
  <si>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</si>
  <si>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</si>
  <si>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</si>
  <si>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</si>
  <si>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</si>
  <si>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</si>
  <si>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</si>
  <si>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</si>
  <si>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</si>
  <si>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</si>
  <si>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</si>
  <si>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</si>
  <si>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</si>
  <si>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</si>
  <si>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</si>
  <si>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</si>
  <si>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</si>
  <si>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</si>
  <si>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</si>
  <si>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</si>
  <si>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</si>
  <si>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</si>
  <si>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</si>
  <si>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</si>
  <si>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</si>
  <si>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</si>
  <si>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</si>
  <si>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</si>
  <si>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</si>
  <si>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</si>
  <si>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</si>
  <si>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</si>
  <si>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</si>
  <si>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</si>
  <si>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</si>
  <si>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</si>
  <si>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</si>
  <si>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</si>
  <si>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</si>
  <si>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</si>
  <si>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</si>
  <si>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</si>
  <si>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</si>
  <si>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</si>
  <si>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</si>
  <si>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</si>
  <si>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</si>
  <si>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</si>
  <si>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</si>
  <si>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</si>
  <si>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</si>
  <si>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</si>
  <si>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</si>
  <si>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</si>
  <si>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</si>
  <si>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</si>
  <si>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</si>
  <si>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</si>
  <si>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</si>
  <si>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</si>
  <si>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</si>
  <si>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</si>
  <si>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</si>
  <si>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</si>
  <si>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</si>
  <si>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</si>
  <si>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</si>
  <si>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</si>
  <si>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</si>
  <si>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</si>
  <si>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</si>
  <si>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</si>
  <si>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</si>
  <si>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</si>
  <si>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</si>
  <si>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</si>
  <si>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</si>
  <si>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</si>
  <si>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</si>
  <si>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</si>
  <si>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</si>
  <si>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</si>
  <si>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</si>
  <si>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</si>
  <si>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</si>
  <si>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</si>
  <si>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</si>
  <si>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</si>
  <si>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</si>
  <si>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</si>
  <si>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</si>
  <si>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</si>
  <si>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</si>
  <si>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</si>
  <si>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</si>
  <si>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</si>
  <si>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</si>
  <si>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</si>
  <si>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</si>
  <si>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</si>
  <si>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</si>
  <si>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</si>
  <si>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</si>
  <si>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</si>
  <si>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</si>
  <si>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</si>
  <si>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</si>
  <si>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</si>
  <si>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</si>
  <si>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</si>
  <si>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</si>
  <si>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</si>
  <si>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</si>
  <si>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</si>
  <si>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</si>
  <si>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</si>
  <si>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</si>
  <si>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</si>
  <si>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</si>
  <si>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</si>
  <si>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</si>
  <si>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</si>
  <si>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</si>
  <si>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</si>
  <si>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</si>
  <si>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</si>
  <si>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</si>
  <si>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</si>
  <si>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</si>
  <si>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</si>
  <si>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</si>
  <si>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</si>
  <si>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</si>
  <si>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</si>
  <si>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</si>
  <si>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</si>
  <si>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</si>
  <si>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</si>
  <si>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</si>
  <si>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</si>
  <si>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</si>
  <si>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</si>
  <si>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</si>
  <si>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</si>
  <si>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</si>
  <si>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</si>
  <si>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</si>
  <si>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</si>
  <si>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</si>
  <si>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</si>
  <si>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</si>
  <si>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</si>
  <si>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</si>
  <si>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</si>
  <si>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</si>
  <si>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</si>
  <si>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</si>
  <si>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</si>
  <si>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</si>
  <si>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</si>
  <si>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</si>
  <si>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</si>
  <si>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</si>
  <si>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</si>
  <si>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</si>
  <si>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</si>
  <si>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</si>
  <si>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</si>
  <si>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</si>
  <si>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</si>
  <si>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</si>
  <si>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</si>
  <si>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</si>
  <si>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</si>
  <si>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</si>
  <si>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</si>
  <si>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</si>
  <si>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</si>
  <si>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</si>
  <si>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</si>
  <si>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</si>
  <si>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</si>
  <si>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</si>
  <si>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</si>
  <si>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</si>
  <si>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</si>
  <si>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</si>
  <si>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</si>
  <si>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</si>
  <si>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</si>
  <si>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</si>
  <si>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</si>
  <si>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</si>
  <si>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</si>
  <si>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</si>
  <si>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</si>
  <si>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</si>
  <si>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</si>
  <si>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</si>
  <si>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</si>
  <si>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</si>
  <si>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</si>
  <si>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</si>
  <si>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</si>
  <si>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</si>
  <si>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</si>
  <si>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</si>
  <si>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</si>
  <si>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</si>
  <si>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</si>
  <si>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</si>
  <si>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</si>
  <si>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</si>
  <si>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</si>
  <si>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</si>
  <si>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</si>
  <si>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</si>
  <si>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</si>
  <si>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</si>
  <si>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</si>
  <si>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</si>
  <si>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</si>
  <si>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</si>
  <si>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</si>
  <si>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</si>
  <si>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</si>
  <si>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</si>
  <si>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</si>
  <si>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</si>
  <si>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</si>
  <si>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</si>
  <si>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</si>
  <si>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</si>
  <si>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</si>
  <si>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</si>
  <si>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</si>
  <si>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</si>
  <si>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</si>
  <si>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</si>
  <si>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</si>
  <si>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</si>
  <si>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</si>
  <si>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</si>
  <si>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</si>
  <si>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</si>
  <si>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</si>
  <si>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</si>
  <si>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</si>
  <si>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</si>
  <si>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</si>
  <si>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</si>
  <si>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</si>
  <si>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</si>
  <si>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</si>
  <si>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</si>
  <si>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</si>
  <si>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Scenario_Reference.cin</t>
  </si>
  <si>
    <t>NRDC and Gridlab Scenario</t>
  </si>
  <si>
    <t>Scenario_Gridlab.cin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</si>
</sst>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I1" zoomScale="90" zoomScaleNormal="90" workbookViewId="0">
      <pane ySplit="1" topLeftCell="A218" activePane="bottomLeft" state="frozen"/>
      <selection pane="bottomLeft" activeCell="P225" sqref="P225"/>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1887</v>
      </c>
      <c r="C114" s="3" t="s">
        <v>1888</v>
      </c>
      <c r="D114" s="164" t="s">
        <v>48</v>
      </c>
      <c r="E114" s="164" t="s">
        <v>40</v>
      </c>
      <c r="F114" s="164" t="s">
        <v>89</v>
      </c>
      <c r="G114" s="164" t="s">
        <v>40</v>
      </c>
      <c r="H114" s="179">
        <v>848</v>
      </c>
      <c r="I114" s="164" t="s">
        <v>46</v>
      </c>
      <c r="J114" s="3" t="s">
        <v>1887</v>
      </c>
      <c r="K114" s="3" t="s">
        <v>1889</v>
      </c>
      <c r="L114" s="143">
        <v>0</v>
      </c>
      <c r="M114" s="143">
        <f>-ROUND(MaxBoundCalculations!$B$206,2)</f>
        <v>0.26</v>
      </c>
      <c r="N114" s="143">
        <v>0.01</v>
      </c>
      <c r="O114" s="164" t="s">
        <v>1890</v>
      </c>
      <c r="P114" s="164" t="s">
        <v>1891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2058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1739</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1740</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1740</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1741</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1746</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1747</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1924</v>
      </c>
      <c r="C551" s="2" t="s">
        <v>1280</v>
      </c>
      <c r="D551" s="180" t="s">
        <v>502</v>
      </c>
      <c r="E551" s="164"/>
      <c r="F551" s="180" t="s">
        <v>499</v>
      </c>
      <c r="G551" s="180"/>
      <c r="H551" s="66">
        <v>836</v>
      </c>
      <c r="I551" s="180" t="s">
        <v>47</v>
      </c>
      <c r="J551" s="2" t="s">
        <v>1924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1915</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1916</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1917</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1918</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1919</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1920</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1921</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1922</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1923</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Q33" sqref="Q33"/>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2057</v>
      </c>
      <c r="P2" s="3">
        <v>2030</v>
      </c>
      <c r="Q2" s="236">
        <f>'Target Calculations'!H10</f>
        <v>29.995961395995192</v>
      </c>
      <c r="R2" s="236">
        <f>Q2</f>
        <v>29.995961395995192</v>
      </c>
      <c r="S2" s="3" t="s">
        <v>2055</v>
      </c>
    </row>
    <row r="3" spans="1:19" ht="60">
      <c r="A3" s="64" t="s">
        <v>735</v>
      </c>
      <c r="B3" s="62" t="s">
        <v>737</v>
      </c>
      <c r="C3" s="66">
        <v>1</v>
      </c>
      <c r="D3" s="63" t="s">
        <v>67</v>
      </c>
      <c r="E3" s="63" t="s">
        <v>68</v>
      </c>
      <c r="F3" s="3" t="str">
        <f>UnitControlCenter!$B$3</f>
        <v>million metric tons / year</v>
      </c>
      <c r="G3" s="62" t="s">
        <v>703</v>
      </c>
      <c r="I3" s="62"/>
      <c r="J3" s="3" t="s">
        <v>2054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2057</v>
      </c>
      <c r="P3" s="3">
        <v>2030</v>
      </c>
      <c r="Q3" s="236">
        <f>'Target Calculations'!H11</f>
        <v>33.004461395995193</v>
      </c>
      <c r="R3" s="236">
        <f>Q3</f>
        <v>33.004461395995193</v>
      </c>
      <c r="S3" s="3" t="s">
        <v>2055</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2057</v>
      </c>
      <c r="P32" s="3">
        <v>2030</v>
      </c>
      <c r="Q32" s="236">
        <f>'Target Calculations'!H10</f>
        <v>29.995961395995192</v>
      </c>
      <c r="R32" s="236">
        <f>Q32</f>
        <v>29.995961395995192</v>
      </c>
      <c r="S32" s="3" t="s">
        <v>2055</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tabSelected="1" workbookViewId="0">
      <selection activeCell="A17" sqref="A17"/>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1885</v>
      </c>
      <c r="B3" s="61" t="s">
        <v>1886</v>
      </c>
    </row>
    <row r="4" spans="1:3">
      <c r="A4" s="61" t="s">
        <v>1925</v>
      </c>
      <c r="B4" s="61" t="s">
        <v>1926</v>
      </c>
    </row>
    <row r="5" spans="1:3">
      <c r="A5" s="6" t="s">
        <v>2059</v>
      </c>
      <c r="B5" s="6" t="s">
        <v>2060</v>
      </c>
    </row>
    <row r="6" spans="1:3">
      <c r="A6" s="6" t="s">
        <v>2061</v>
      </c>
      <c r="B6" s="6" t="s">
        <v>2062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1758</v>
      </c>
      <c r="B1" s="61" t="str">
        <f>'State 2005 Data'!J4</f>
        <v>Nevada</v>
      </c>
    </row>
    <row r="2" spans="1:11" ht="47.1" customHeight="1">
      <c r="B2" s="3">
        <v>2005</v>
      </c>
      <c r="C2" s="3" t="s">
        <v>1927</v>
      </c>
      <c r="D2" s="3" t="s">
        <v>1928</v>
      </c>
      <c r="E2" s="3" t="s">
        <v>1929</v>
      </c>
      <c r="F2" s="3" t="s">
        <v>1930</v>
      </c>
      <c r="G2" s="3" t="s">
        <v>1931</v>
      </c>
      <c r="H2" s="3" t="s">
        <v>1932</v>
      </c>
      <c r="I2" s="3" t="s">
        <v>1933</v>
      </c>
      <c r="J2" s="3" t="s">
        <v>1934</v>
      </c>
      <c r="K2" s="61" t="s">
        <v>1935</v>
      </c>
    </row>
    <row r="3" spans="1:11">
      <c r="A3" s="85" t="s">
        <v>1936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1941</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1942</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1943</v>
      </c>
      <c r="D12" s="219"/>
    </row>
    <row r="14" spans="1:11">
      <c r="A14" s="85" t="s">
        <v>1944</v>
      </c>
      <c r="B14" s="61">
        <f>CONVERT(2000,"lbm","kg")/1000</f>
        <v>0.90718474000000004</v>
      </c>
    </row>
    <row r="16" spans="1:11">
      <c r="A16" s="85" t="s">
        <v>1945</v>
      </c>
      <c r="B16" s="61" t="s">
        <v>1946</v>
      </c>
      <c r="C16" s="61" t="s">
        <v>1947</v>
      </c>
    </row>
    <row r="17" spans="1:10">
      <c r="A17" s="85" t="s">
        <v>542</v>
      </c>
      <c r="B17" s="61">
        <v>1</v>
      </c>
      <c r="C17" s="61" t="s">
        <v>1948</v>
      </c>
    </row>
    <row r="18" spans="1:10">
      <c r="A18" s="85" t="s">
        <v>551</v>
      </c>
      <c r="B18" s="61">
        <f>265/298</f>
        <v>0.88926174496644295</v>
      </c>
    </row>
    <row r="19" spans="1:10">
      <c r="A19" s="85" t="s">
        <v>550</v>
      </c>
      <c r="B19" s="61">
        <f>28/25</f>
        <v>1.1200000000000001</v>
      </c>
    </row>
    <row r="20" spans="1:10">
      <c r="A20" s="85" t="s">
        <v>1949</v>
      </c>
      <c r="B20" s="61">
        <v>1</v>
      </c>
      <c r="C20" s="61" t="s">
        <v>1950</v>
      </c>
    </row>
    <row r="21" spans="1:10">
      <c r="A21" s="85" t="s">
        <v>1951</v>
      </c>
      <c r="B21" s="61">
        <v>1</v>
      </c>
      <c r="C21" s="61" t="s">
        <v>1950</v>
      </c>
    </row>
    <row r="22" spans="1:10">
      <c r="A22" s="85" t="s">
        <v>540</v>
      </c>
      <c r="B22" s="61">
        <f>23500/22800</f>
        <v>1.0307017543859649</v>
      </c>
    </row>
    <row r="24" spans="1:10">
      <c r="A24" s="85" t="s">
        <v>1952</v>
      </c>
    </row>
    <row r="25" spans="1:10">
      <c r="A25" s="61" t="s">
        <v>1953</v>
      </c>
      <c r="B25" s="61" t="s">
        <v>1954</v>
      </c>
      <c r="C25" s="61" t="s">
        <v>1955</v>
      </c>
      <c r="D25" s="61" t="s">
        <v>1956</v>
      </c>
      <c r="E25" s="61" t="s">
        <v>1957</v>
      </c>
      <c r="F25" s="61" t="s">
        <v>1958</v>
      </c>
      <c r="G25" s="61" t="s">
        <v>1959</v>
      </c>
      <c r="H25" s="61" t="s">
        <v>1960</v>
      </c>
      <c r="I25" s="61" t="s">
        <v>1961</v>
      </c>
      <c r="J25" s="61" t="s">
        <v>1962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1963</v>
      </c>
      <c r="B1" s="224" t="s">
        <v>1758</v>
      </c>
      <c r="C1" s="225" t="s">
        <v>1964</v>
      </c>
      <c r="F1" s="225" t="s">
        <v>1965</v>
      </c>
    </row>
    <row r="2" spans="1:11">
      <c r="A2" s="226" t="s">
        <v>1966</v>
      </c>
      <c r="B2" s="224" t="s">
        <v>1967</v>
      </c>
      <c r="C2" s="224" t="s">
        <v>1968</v>
      </c>
      <c r="F2" s="224">
        <v>-54.651095819949695</v>
      </c>
      <c r="I2" s="227"/>
      <c r="J2" s="227"/>
      <c r="K2" s="227"/>
    </row>
    <row r="3" spans="1:11">
      <c r="A3" s="226" t="s">
        <v>1969</v>
      </c>
      <c r="B3" s="224" t="s">
        <v>1970</v>
      </c>
      <c r="C3" s="224" t="s">
        <v>1968</v>
      </c>
      <c r="F3" s="224">
        <v>-5.9427464922921054</v>
      </c>
      <c r="I3" s="227"/>
      <c r="J3" s="227"/>
      <c r="K3" s="227"/>
    </row>
    <row r="4" spans="1:11">
      <c r="A4" s="226" t="s">
        <v>1971</v>
      </c>
      <c r="B4" s="224" t="s">
        <v>1761</v>
      </c>
      <c r="C4" s="224" t="s">
        <v>1968</v>
      </c>
      <c r="F4" s="224">
        <v>14.110681388807681</v>
      </c>
      <c r="I4" s="228" t="s">
        <v>1972</v>
      </c>
      <c r="J4" s="227" t="s">
        <v>1973</v>
      </c>
      <c r="K4" s="227"/>
    </row>
    <row r="5" spans="1:11">
      <c r="A5" s="226" t="s">
        <v>1974</v>
      </c>
      <c r="B5" s="224" t="s">
        <v>1975</v>
      </c>
      <c r="C5" s="224" t="s">
        <v>1968</v>
      </c>
      <c r="F5" s="224">
        <v>-32.560941459691399</v>
      </c>
      <c r="H5" s="85" t="s">
        <v>1936</v>
      </c>
      <c r="I5" s="227" t="s">
        <v>895</v>
      </c>
      <c r="J5" s="227">
        <f>SUMIFS(F:F,A:A,$J$4,C:C,I5)</f>
        <v>4.8990297379396592</v>
      </c>
      <c r="K5" s="227"/>
    </row>
    <row r="6" spans="1:11">
      <c r="A6" s="226" t="s">
        <v>1976</v>
      </c>
      <c r="B6" s="224" t="s">
        <v>1977</v>
      </c>
      <c r="C6" s="224" t="s">
        <v>1968</v>
      </c>
      <c r="F6" s="224">
        <v>-47.127535558012717</v>
      </c>
      <c r="H6" s="85" t="s">
        <v>55</v>
      </c>
      <c r="I6" s="227" t="s">
        <v>100</v>
      </c>
      <c r="J6" s="227">
        <f>SUMIFS(F:F,A:A,$J$4,C:C,I6)</f>
        <v>27.019983316051693</v>
      </c>
      <c r="K6" s="227"/>
    </row>
    <row r="7" spans="1:11">
      <c r="A7" s="226" t="s">
        <v>1978</v>
      </c>
      <c r="B7" s="224" t="s">
        <v>537</v>
      </c>
      <c r="C7" s="224" t="s">
        <v>1968</v>
      </c>
      <c r="F7" s="224">
        <v>-2.6907445136881849</v>
      </c>
      <c r="H7" s="85" t="s">
        <v>1937</v>
      </c>
      <c r="I7" s="227" t="s">
        <v>9</v>
      </c>
      <c r="J7" s="227">
        <f t="shared" ref="J7:J8" si="0">SUMIFS(F:F,A:A,$J$4,C:C,I7)</f>
        <v>6.5877001926754373</v>
      </c>
      <c r="K7" s="227"/>
    </row>
    <row r="8" spans="1:11">
      <c r="A8" s="226" t="s">
        <v>1979</v>
      </c>
      <c r="B8" s="224" t="s">
        <v>1980</v>
      </c>
      <c r="C8" s="224" t="s">
        <v>1968</v>
      </c>
      <c r="F8" s="224">
        <v>-1.0180997139831849</v>
      </c>
      <c r="H8" s="85" t="s">
        <v>1938</v>
      </c>
      <c r="I8" s="227" t="s">
        <v>4</v>
      </c>
      <c r="J8" s="227">
        <f t="shared" si="0"/>
        <v>17.76549472208708</v>
      </c>
      <c r="K8" s="227"/>
    </row>
    <row r="9" spans="1:11">
      <c r="A9" s="226" t="s">
        <v>1981</v>
      </c>
      <c r="B9" s="224" t="s">
        <v>1982</v>
      </c>
      <c r="C9" s="224" t="s">
        <v>1968</v>
      </c>
      <c r="F9" s="224">
        <v>-1.0812503370343296</v>
      </c>
      <c r="H9" s="85" t="s">
        <v>147</v>
      </c>
      <c r="I9" s="227" t="s">
        <v>149</v>
      </c>
      <c r="J9" s="227">
        <f>SUMIFS(F:F,A:A,$J$4,C:C,I9)</f>
        <v>1.9160229338549362</v>
      </c>
      <c r="K9" s="227"/>
    </row>
    <row r="10" spans="1:11">
      <c r="A10" s="226" t="s">
        <v>1983</v>
      </c>
      <c r="B10" s="224" t="s">
        <v>1982</v>
      </c>
      <c r="C10" s="224" t="s">
        <v>1968</v>
      </c>
      <c r="F10" s="224">
        <v>-7.642627077964137E-2</v>
      </c>
      <c r="H10" s="85" t="s">
        <v>1984</v>
      </c>
      <c r="I10" s="227" t="s">
        <v>1968</v>
      </c>
      <c r="J10" s="227">
        <f>SUMIFS(F:F,A:A,$J$4,C:C,I10)</f>
        <v>1.2108036145684946</v>
      </c>
      <c r="K10" s="227"/>
    </row>
    <row r="11" spans="1:11">
      <c r="A11" s="226" t="s">
        <v>1985</v>
      </c>
      <c r="B11" s="224" t="s">
        <v>1765</v>
      </c>
      <c r="C11" s="224" t="s">
        <v>1968</v>
      </c>
      <c r="F11" s="224">
        <v>-28.801510842298832</v>
      </c>
      <c r="H11" s="85" t="s">
        <v>1940</v>
      </c>
      <c r="I11" s="227" t="s">
        <v>1986</v>
      </c>
      <c r="J11" s="227">
        <f>SUMIFS(F:F,A:A,$J$4,C:C,I11)</f>
        <v>1.8198807264733488</v>
      </c>
      <c r="K11" s="227" t="s">
        <v>1987</v>
      </c>
    </row>
    <row r="12" spans="1:11">
      <c r="A12" s="226" t="s">
        <v>1988</v>
      </c>
      <c r="B12" s="224" t="s">
        <v>1989</v>
      </c>
      <c r="C12" s="224" t="s">
        <v>1968</v>
      </c>
      <c r="F12" s="224">
        <v>-46.216384074634021</v>
      </c>
      <c r="H12" s="85" t="s">
        <v>1941</v>
      </c>
      <c r="I12" s="227" t="s">
        <v>1990</v>
      </c>
      <c r="J12" s="227">
        <f>SUM(J5:J11)</f>
        <v>61.218915243650656</v>
      </c>
      <c r="K12" s="227"/>
    </row>
    <row r="13" spans="1:11">
      <c r="A13" s="226" t="s">
        <v>1991</v>
      </c>
      <c r="B13" s="224" t="s">
        <v>1992</v>
      </c>
      <c r="C13" s="224" t="s">
        <v>1968</v>
      </c>
      <c r="F13" s="224">
        <v>-0.26087033101173585</v>
      </c>
      <c r="H13" s="85" t="s">
        <v>1942</v>
      </c>
      <c r="I13" s="227" t="s">
        <v>1993</v>
      </c>
      <c r="J13" s="227">
        <f>SUM(J5:J11)-J10</f>
        <v>60.008111629082158</v>
      </c>
      <c r="K13" s="227"/>
    </row>
    <row r="14" spans="1:11">
      <c r="A14" s="226" t="s">
        <v>1994</v>
      </c>
      <c r="B14" s="224" t="s">
        <v>1995</v>
      </c>
      <c r="C14" s="224" t="s">
        <v>1968</v>
      </c>
      <c r="F14" s="224">
        <v>-6.7326554268061942</v>
      </c>
      <c r="H14" s="224" t="s">
        <v>1996</v>
      </c>
      <c r="I14" s="227"/>
      <c r="J14" s="227"/>
      <c r="K14" s="227"/>
    </row>
    <row r="15" spans="1:11">
      <c r="A15" s="226" t="s">
        <v>1997</v>
      </c>
      <c r="B15" s="224" t="s">
        <v>1767</v>
      </c>
      <c r="C15" s="224" t="s">
        <v>1968</v>
      </c>
      <c r="F15" s="224">
        <v>-27.900813631021062</v>
      </c>
      <c r="I15" s="227"/>
      <c r="J15" s="227"/>
      <c r="K15" s="227"/>
    </row>
    <row r="16" spans="1:11">
      <c r="A16" s="226" t="s">
        <v>1998</v>
      </c>
      <c r="B16" s="224" t="s">
        <v>1768</v>
      </c>
      <c r="C16" s="224" t="s">
        <v>1968</v>
      </c>
      <c r="F16" s="224">
        <v>-18.781436361783499</v>
      </c>
      <c r="I16" s="229" t="s">
        <v>1762</v>
      </c>
      <c r="J16" s="230">
        <f>28/25</f>
        <v>1.1200000000000001</v>
      </c>
      <c r="K16" s="227"/>
    </row>
    <row r="17" spans="1:11">
      <c r="A17" s="226" t="s">
        <v>1999</v>
      </c>
      <c r="B17" s="224" t="s">
        <v>1766</v>
      </c>
      <c r="C17" s="224" t="s">
        <v>1968</v>
      </c>
      <c r="F17" s="224">
        <v>-20.063061590964892</v>
      </c>
      <c r="I17" s="231" t="s">
        <v>1763</v>
      </c>
      <c r="J17" s="232">
        <f>265/298</f>
        <v>0.88926174496644295</v>
      </c>
      <c r="K17" s="227"/>
    </row>
    <row r="18" spans="1:11">
      <c r="A18" s="226" t="s">
        <v>2000</v>
      </c>
      <c r="B18" s="224" t="s">
        <v>2001</v>
      </c>
      <c r="C18" s="224" t="s">
        <v>1968</v>
      </c>
      <c r="F18" s="224">
        <v>-16.486996944707148</v>
      </c>
      <c r="I18" s="227"/>
      <c r="J18" s="227"/>
      <c r="K18" s="227"/>
    </row>
    <row r="19" spans="1:11">
      <c r="A19" s="226" t="s">
        <v>2002</v>
      </c>
      <c r="B19" s="224" t="s">
        <v>2003</v>
      </c>
      <c r="C19" s="224" t="s">
        <v>1968</v>
      </c>
      <c r="F19" s="224">
        <v>-25.111501978196998</v>
      </c>
      <c r="I19" s="227"/>
      <c r="J19" s="227"/>
      <c r="K19" s="227"/>
    </row>
    <row r="20" spans="1:11">
      <c r="A20" s="226" t="s">
        <v>2004</v>
      </c>
      <c r="B20" s="224" t="s">
        <v>2005</v>
      </c>
      <c r="C20" s="224" t="s">
        <v>1968</v>
      </c>
      <c r="F20" s="224">
        <v>-37.349535280838843</v>
      </c>
      <c r="I20" s="227"/>
      <c r="J20" s="227"/>
      <c r="K20" s="227"/>
    </row>
    <row r="21" spans="1:11">
      <c r="A21" s="226" t="s">
        <v>2006</v>
      </c>
      <c r="B21" s="224" t="s">
        <v>1770</v>
      </c>
      <c r="C21" s="224" t="s">
        <v>1968</v>
      </c>
      <c r="F21" s="224">
        <v>-7.3855560879097961</v>
      </c>
      <c r="I21" s="227"/>
      <c r="J21" s="227"/>
      <c r="K21" s="227"/>
    </row>
    <row r="22" spans="1:11">
      <c r="A22" s="226" t="s">
        <v>2007</v>
      </c>
      <c r="B22" s="224" t="s">
        <v>1769</v>
      </c>
      <c r="C22" s="224" t="s">
        <v>1968</v>
      </c>
      <c r="F22" s="224">
        <v>-6.5303935010815559</v>
      </c>
      <c r="I22" s="227"/>
      <c r="J22" s="227"/>
      <c r="K22" s="227"/>
    </row>
    <row r="23" spans="1:11">
      <c r="A23" s="226" t="s">
        <v>2008</v>
      </c>
      <c r="B23" s="224" t="s">
        <v>2009</v>
      </c>
      <c r="C23" s="224" t="s">
        <v>1968</v>
      </c>
      <c r="F23" s="224">
        <v>-8.4989830142117846</v>
      </c>
      <c r="I23" s="227"/>
      <c r="J23" s="227"/>
      <c r="K23" s="227"/>
    </row>
    <row r="24" spans="1:11">
      <c r="A24" s="226" t="s">
        <v>2010</v>
      </c>
      <c r="B24" s="224" t="s">
        <v>1771</v>
      </c>
      <c r="C24" s="224" t="s">
        <v>1968</v>
      </c>
      <c r="F24" s="224">
        <v>-56.70289430803291</v>
      </c>
      <c r="I24" s="227"/>
      <c r="J24" s="227"/>
      <c r="K24" s="227"/>
    </row>
    <row r="25" spans="1:11">
      <c r="A25" s="226" t="s">
        <v>2011</v>
      </c>
      <c r="B25" s="224" t="s">
        <v>1772</v>
      </c>
      <c r="C25" s="224" t="s">
        <v>1968</v>
      </c>
      <c r="F25" s="224">
        <v>-49.028525742820364</v>
      </c>
      <c r="I25" s="227"/>
      <c r="J25" s="227"/>
      <c r="K25" s="227"/>
    </row>
    <row r="26" spans="1:11">
      <c r="A26" s="226" t="s">
        <v>2012</v>
      </c>
      <c r="B26" s="224" t="s">
        <v>2013</v>
      </c>
      <c r="C26" s="224" t="s">
        <v>1968</v>
      </c>
      <c r="F26" s="224">
        <v>-55.486154452498113</v>
      </c>
      <c r="I26" s="227"/>
      <c r="J26" s="227"/>
      <c r="K26" s="227"/>
    </row>
    <row r="27" spans="1:11">
      <c r="A27" s="226" t="s">
        <v>2014</v>
      </c>
      <c r="B27" s="224" t="s">
        <v>2015</v>
      </c>
      <c r="C27" s="224" t="s">
        <v>1968</v>
      </c>
      <c r="F27" s="224">
        <v>-53.379403038433814</v>
      </c>
      <c r="I27" s="227"/>
      <c r="J27" s="227"/>
      <c r="K27" s="227"/>
    </row>
    <row r="28" spans="1:11">
      <c r="A28" s="226" t="s">
        <v>2016</v>
      </c>
      <c r="B28" s="224" t="s">
        <v>2017</v>
      </c>
      <c r="C28" s="224" t="s">
        <v>1968</v>
      </c>
      <c r="F28" s="224">
        <v>-23.903308552550214</v>
      </c>
      <c r="I28" s="227"/>
      <c r="J28" s="227"/>
      <c r="K28" s="227"/>
    </row>
    <row r="29" spans="1:11">
      <c r="A29" s="226" t="s">
        <v>2018</v>
      </c>
      <c r="B29" s="224" t="s">
        <v>538</v>
      </c>
      <c r="C29" s="224" t="s">
        <v>1968</v>
      </c>
      <c r="F29" s="224">
        <v>-10.834429612762822</v>
      </c>
      <c r="I29" s="227"/>
      <c r="J29" s="227"/>
      <c r="K29" s="227"/>
    </row>
    <row r="30" spans="1:11">
      <c r="A30" s="226" t="s">
        <v>1973</v>
      </c>
      <c r="B30" s="224" t="s">
        <v>1776</v>
      </c>
      <c r="C30" s="224" t="s">
        <v>1968</v>
      </c>
      <c r="F30" s="224">
        <v>1.2108036145684946</v>
      </c>
      <c r="I30" s="227"/>
      <c r="J30" s="227"/>
      <c r="K30" s="227"/>
    </row>
    <row r="31" spans="1:11">
      <c r="A31" s="226" t="s">
        <v>2019</v>
      </c>
      <c r="B31" s="224" t="s">
        <v>2020</v>
      </c>
      <c r="C31" s="224" t="s">
        <v>1968</v>
      </c>
      <c r="F31" s="224">
        <v>-7.7674235575247339</v>
      </c>
      <c r="I31" s="227"/>
      <c r="J31" s="227"/>
      <c r="K31" s="227"/>
    </row>
    <row r="32" spans="1:11">
      <c r="A32" s="226" t="s">
        <v>2021</v>
      </c>
      <c r="B32" s="224" t="s">
        <v>1774</v>
      </c>
      <c r="C32" s="224" t="s">
        <v>1968</v>
      </c>
      <c r="F32" s="224">
        <v>-5.804732152172404</v>
      </c>
      <c r="I32" s="227"/>
      <c r="J32" s="227"/>
      <c r="K32" s="227"/>
    </row>
    <row r="33" spans="1:11">
      <c r="A33" s="226" t="s">
        <v>2022</v>
      </c>
      <c r="B33" s="224" t="s">
        <v>1775</v>
      </c>
      <c r="C33" s="224" t="s">
        <v>1968</v>
      </c>
      <c r="F33" s="224">
        <v>4.7124774749117764</v>
      </c>
      <c r="I33" s="227"/>
      <c r="J33" s="227"/>
      <c r="K33" s="227"/>
    </row>
    <row r="34" spans="1:11">
      <c r="A34" s="226" t="s">
        <v>2023</v>
      </c>
      <c r="B34" s="224" t="s">
        <v>2024</v>
      </c>
      <c r="C34" s="224" t="s">
        <v>1968</v>
      </c>
      <c r="F34" s="224">
        <v>-35.075700183663436</v>
      </c>
      <c r="I34" s="227"/>
      <c r="J34" s="227"/>
      <c r="K34" s="227"/>
    </row>
    <row r="35" spans="1:11">
      <c r="A35" s="226" t="s">
        <v>2025</v>
      </c>
      <c r="B35" s="224" t="s">
        <v>1773</v>
      </c>
      <c r="C35" s="224" t="s">
        <v>1968</v>
      </c>
      <c r="F35" s="224">
        <v>-31.785830777054354</v>
      </c>
      <c r="I35" s="227"/>
      <c r="J35" s="227"/>
      <c r="K35" s="227"/>
    </row>
    <row r="36" spans="1:11">
      <c r="A36" s="226" t="s">
        <v>2026</v>
      </c>
      <c r="B36" s="224" t="s">
        <v>2027</v>
      </c>
      <c r="C36" s="224" t="s">
        <v>1968</v>
      </c>
      <c r="F36" s="224">
        <v>-3.5034355364398513</v>
      </c>
      <c r="I36" s="227"/>
      <c r="J36" s="227"/>
      <c r="K36" s="227"/>
    </row>
    <row r="37" spans="1:11">
      <c r="A37" s="226" t="s">
        <v>2028</v>
      </c>
      <c r="B37" s="224" t="s">
        <v>1777</v>
      </c>
      <c r="C37" s="224" t="s">
        <v>1968</v>
      </c>
      <c r="F37" s="224">
        <v>-24.94604556045255</v>
      </c>
      <c r="I37" s="227"/>
      <c r="J37" s="227"/>
      <c r="K37" s="227"/>
    </row>
    <row r="38" spans="1:11">
      <c r="A38" s="226" t="s">
        <v>2029</v>
      </c>
      <c r="B38" s="224" t="s">
        <v>2030</v>
      </c>
      <c r="C38" s="224" t="s">
        <v>1968</v>
      </c>
      <c r="F38" s="224">
        <v>-11.0495049974502</v>
      </c>
      <c r="I38" s="227"/>
      <c r="J38" s="227"/>
      <c r="K38" s="227"/>
    </row>
    <row r="39" spans="1:11">
      <c r="A39" s="226" t="s">
        <v>2031</v>
      </c>
      <c r="B39" s="224" t="s">
        <v>1778</v>
      </c>
      <c r="C39" s="224" t="s">
        <v>1968</v>
      </c>
      <c r="F39" s="224">
        <v>-1.9247945673542708</v>
      </c>
      <c r="I39" s="227"/>
      <c r="J39" s="227"/>
      <c r="K39" s="227"/>
    </row>
    <row r="40" spans="1:11">
      <c r="A40" s="226" t="s">
        <v>2032</v>
      </c>
      <c r="B40" s="224" t="s">
        <v>1779</v>
      </c>
      <c r="C40" s="224" t="s">
        <v>1968</v>
      </c>
      <c r="F40" s="224">
        <v>-34.910378078828131</v>
      </c>
      <c r="I40" s="227"/>
      <c r="J40" s="227"/>
      <c r="K40" s="227"/>
    </row>
    <row r="41" spans="1:11">
      <c r="A41" s="226" t="s">
        <v>2033</v>
      </c>
      <c r="B41" s="224" t="s">
        <v>2034</v>
      </c>
      <c r="C41" s="224" t="s">
        <v>1968</v>
      </c>
      <c r="F41" s="224">
        <v>-1.1039440581407975</v>
      </c>
      <c r="I41" s="227"/>
      <c r="J41" s="227"/>
      <c r="K41" s="227"/>
    </row>
    <row r="42" spans="1:11">
      <c r="A42" s="226" t="s">
        <v>2035</v>
      </c>
      <c r="B42" s="224" t="s">
        <v>2036</v>
      </c>
      <c r="C42" s="224" t="s">
        <v>1968</v>
      </c>
      <c r="F42" s="224">
        <v>-37.742136268725602</v>
      </c>
      <c r="I42" s="227"/>
      <c r="J42" s="227"/>
      <c r="K42" s="227"/>
    </row>
    <row r="43" spans="1:11">
      <c r="A43" s="226" t="s">
        <v>2037</v>
      </c>
      <c r="B43" s="224" t="s">
        <v>2038</v>
      </c>
      <c r="C43" s="224" t="s">
        <v>1968</v>
      </c>
      <c r="F43" s="224">
        <v>-6.6822163373437879</v>
      </c>
      <c r="I43" s="227"/>
      <c r="J43" s="227"/>
      <c r="K43" s="227"/>
    </row>
    <row r="44" spans="1:11">
      <c r="A44" s="226" t="s">
        <v>2039</v>
      </c>
      <c r="B44" s="224" t="s">
        <v>2040</v>
      </c>
      <c r="C44" s="224" t="s">
        <v>1968</v>
      </c>
      <c r="F44" s="224">
        <v>-29.682095892093724</v>
      </c>
      <c r="I44" s="227"/>
      <c r="J44" s="227"/>
      <c r="K44" s="227"/>
    </row>
    <row r="45" spans="1:11">
      <c r="A45" s="226" t="s">
        <v>2041</v>
      </c>
      <c r="B45" s="224" t="s">
        <v>1780</v>
      </c>
      <c r="C45" s="224" t="s">
        <v>1968</v>
      </c>
      <c r="F45" s="224">
        <v>-36.10534957119485</v>
      </c>
      <c r="I45" s="227"/>
      <c r="J45" s="227"/>
      <c r="K45" s="227"/>
    </row>
    <row r="46" spans="1:11">
      <c r="A46" s="226" t="s">
        <v>2042</v>
      </c>
      <c r="B46" s="224" t="s">
        <v>2043</v>
      </c>
      <c r="C46" s="224" t="s">
        <v>1968</v>
      </c>
      <c r="F46" s="224">
        <v>-2.84145008544307</v>
      </c>
      <c r="I46" s="227"/>
      <c r="J46" s="227"/>
      <c r="K46" s="227"/>
    </row>
    <row r="47" spans="1:11">
      <c r="A47" s="226" t="s">
        <v>2044</v>
      </c>
      <c r="B47" s="224" t="s">
        <v>2045</v>
      </c>
      <c r="C47" s="224" t="s">
        <v>1968</v>
      </c>
      <c r="F47" s="224">
        <v>-3.9111105022045773</v>
      </c>
      <c r="I47" s="227"/>
      <c r="J47" s="227"/>
      <c r="K47" s="227"/>
    </row>
    <row r="48" spans="1:11">
      <c r="A48" s="226" t="s">
        <v>2046</v>
      </c>
      <c r="B48" s="224" t="s">
        <v>1764</v>
      </c>
      <c r="C48" s="224" t="s">
        <v>1968</v>
      </c>
      <c r="F48" s="224">
        <v>-33.373670736872697</v>
      </c>
      <c r="I48" s="227"/>
      <c r="J48" s="227"/>
      <c r="K48" s="227"/>
    </row>
    <row r="49" spans="1:11">
      <c r="A49" s="226" t="s">
        <v>2047</v>
      </c>
      <c r="B49" s="224" t="s">
        <v>2048</v>
      </c>
      <c r="C49" s="224" t="s">
        <v>1968</v>
      </c>
      <c r="F49" s="224">
        <v>-35.75729607062145</v>
      </c>
      <c r="I49" s="227"/>
      <c r="J49" s="227"/>
      <c r="K49" s="227"/>
    </row>
    <row r="50" spans="1:11">
      <c r="A50" s="226" t="s">
        <v>2049</v>
      </c>
      <c r="B50" s="224" t="s">
        <v>2050</v>
      </c>
      <c r="C50" s="224" t="s">
        <v>1968</v>
      </c>
      <c r="F50" s="224">
        <v>-32.799968592237171</v>
      </c>
      <c r="I50" s="227"/>
      <c r="J50" s="227"/>
      <c r="K50" s="227"/>
    </row>
    <row r="51" spans="1:11">
      <c r="A51" s="226" t="s">
        <v>2051</v>
      </c>
      <c r="B51" s="224" t="s">
        <v>1781</v>
      </c>
      <c r="C51" s="224" t="s">
        <v>1968</v>
      </c>
      <c r="F51" s="224">
        <v>-54.633842204065907</v>
      </c>
      <c r="I51" s="227"/>
      <c r="J51" s="227"/>
      <c r="K51" s="227"/>
    </row>
    <row r="52" spans="1:11">
      <c r="A52" s="226" t="s">
        <v>2052</v>
      </c>
      <c r="B52" s="224" t="s">
        <v>2053</v>
      </c>
      <c r="C52" s="224" t="s">
        <v>1968</v>
      </c>
      <c r="F52" s="224">
        <v>20.200073916406961</v>
      </c>
    </row>
    <row r="53" spans="1:11">
      <c r="A53" s="226" t="s">
        <v>1966</v>
      </c>
      <c r="B53" s="224" t="s">
        <v>1967</v>
      </c>
      <c r="C53" s="224" t="s">
        <v>1986</v>
      </c>
      <c r="F53" s="224">
        <v>5.2008180013742411</v>
      </c>
    </row>
    <row r="54" spans="1:11">
      <c r="A54" s="226" t="s">
        <v>1969</v>
      </c>
      <c r="B54" s="224" t="s">
        <v>1970</v>
      </c>
      <c r="C54" s="224" t="s">
        <v>1986</v>
      </c>
      <c r="F54" s="224">
        <v>0.6328789577415137</v>
      </c>
    </row>
    <row r="55" spans="1:11">
      <c r="A55" s="226" t="s">
        <v>1971</v>
      </c>
      <c r="B55" s="224" t="s">
        <v>1761</v>
      </c>
      <c r="C55" s="224" t="s">
        <v>1986</v>
      </c>
      <c r="F55" s="224">
        <v>2.7580660261091943</v>
      </c>
    </row>
    <row r="56" spans="1:11">
      <c r="A56" s="226" t="s">
        <v>1974</v>
      </c>
      <c r="B56" s="224" t="s">
        <v>1975</v>
      </c>
      <c r="C56" s="224" t="s">
        <v>1986</v>
      </c>
      <c r="F56" s="224">
        <v>2.1091321704415291</v>
      </c>
    </row>
    <row r="57" spans="1:11">
      <c r="A57" s="226" t="s">
        <v>1976</v>
      </c>
      <c r="B57" s="224" t="s">
        <v>1977</v>
      </c>
      <c r="C57" s="224" t="s">
        <v>1986</v>
      </c>
      <c r="F57" s="224">
        <v>17.946700622194555</v>
      </c>
    </row>
    <row r="58" spans="1:11">
      <c r="A58" s="226" t="s">
        <v>1978</v>
      </c>
      <c r="B58" s="224" t="s">
        <v>537</v>
      </c>
      <c r="C58" s="224" t="s">
        <v>1986</v>
      </c>
      <c r="F58" s="224">
        <v>2.9640601206629897</v>
      </c>
    </row>
    <row r="59" spans="1:11">
      <c r="A59" s="226" t="s">
        <v>1979</v>
      </c>
      <c r="B59" s="224" t="s">
        <v>1980</v>
      </c>
      <c r="C59" s="224" t="s">
        <v>1986</v>
      </c>
      <c r="F59" s="224">
        <v>2.5849577210723842</v>
      </c>
    </row>
    <row r="60" spans="1:11">
      <c r="A60" s="226" t="s">
        <v>1981</v>
      </c>
      <c r="B60" s="224" t="s">
        <v>1982</v>
      </c>
      <c r="C60" s="224" t="s">
        <v>1986</v>
      </c>
      <c r="F60" s="224">
        <v>0.30260757417010287</v>
      </c>
    </row>
    <row r="61" spans="1:11">
      <c r="A61" s="226" t="s">
        <v>1983</v>
      </c>
      <c r="B61" s="224" t="s">
        <v>1982</v>
      </c>
      <c r="C61" s="224" t="s">
        <v>1986</v>
      </c>
      <c r="F61" s="224">
        <v>6.7943009351264433E-2</v>
      </c>
    </row>
    <row r="62" spans="1:11">
      <c r="A62" s="226" t="s">
        <v>1985</v>
      </c>
      <c r="B62" s="224" t="s">
        <v>1765</v>
      </c>
      <c r="C62" s="224" t="s">
        <v>1986</v>
      </c>
      <c r="F62" s="224">
        <v>14.439305994878847</v>
      </c>
    </row>
    <row r="63" spans="1:11">
      <c r="A63" s="226" t="s">
        <v>1988</v>
      </c>
      <c r="B63" s="224" t="s">
        <v>1989</v>
      </c>
      <c r="C63" s="224" t="s">
        <v>1986</v>
      </c>
      <c r="F63" s="224">
        <v>6.5240301625524797</v>
      </c>
    </row>
    <row r="64" spans="1:11">
      <c r="A64" s="226" t="s">
        <v>1991</v>
      </c>
      <c r="B64" s="224" t="s">
        <v>1992</v>
      </c>
      <c r="C64" s="224" t="s">
        <v>1986</v>
      </c>
      <c r="F64" s="224">
        <v>1.4701335135613653</v>
      </c>
    </row>
    <row r="65" spans="1:6">
      <c r="A65" s="226" t="s">
        <v>1994</v>
      </c>
      <c r="B65" s="224" t="s">
        <v>1995</v>
      </c>
      <c r="C65" s="224" t="s">
        <v>1986</v>
      </c>
      <c r="F65" s="224">
        <v>0.66657946908537102</v>
      </c>
    </row>
    <row r="66" spans="1:6">
      <c r="A66" s="226" t="s">
        <v>1997</v>
      </c>
      <c r="B66" s="224" t="s">
        <v>1767</v>
      </c>
      <c r="C66" s="224" t="s">
        <v>1986</v>
      </c>
      <c r="F66" s="224">
        <v>10.130164839970606</v>
      </c>
    </row>
    <row r="67" spans="1:6">
      <c r="A67" s="226" t="s">
        <v>1998</v>
      </c>
      <c r="B67" s="224" t="s">
        <v>1768</v>
      </c>
      <c r="C67" s="224" t="s">
        <v>1986</v>
      </c>
      <c r="F67" s="224">
        <v>5.8264303160598896</v>
      </c>
    </row>
    <row r="68" spans="1:6">
      <c r="A68" s="226" t="s">
        <v>1999</v>
      </c>
      <c r="B68" s="224" t="s">
        <v>1766</v>
      </c>
      <c r="C68" s="224" t="s">
        <v>1986</v>
      </c>
      <c r="F68" s="224">
        <v>2.939352039286903</v>
      </c>
    </row>
    <row r="69" spans="1:6">
      <c r="A69" s="226" t="s">
        <v>2000</v>
      </c>
      <c r="B69" s="224" t="s">
        <v>2001</v>
      </c>
      <c r="C69" s="224" t="s">
        <v>1986</v>
      </c>
      <c r="F69" s="224">
        <v>3.0939893467968829</v>
      </c>
    </row>
    <row r="70" spans="1:6">
      <c r="A70" s="226" t="s">
        <v>2002</v>
      </c>
      <c r="B70" s="224" t="s">
        <v>2003</v>
      </c>
      <c r="C70" s="224" t="s">
        <v>1986</v>
      </c>
      <c r="F70" s="224">
        <v>4.8395685471114378</v>
      </c>
    </row>
    <row r="71" spans="1:6">
      <c r="A71" s="226" t="s">
        <v>2004</v>
      </c>
      <c r="B71" s="224" t="s">
        <v>2005</v>
      </c>
      <c r="C71" s="224" t="s">
        <v>1986</v>
      </c>
      <c r="F71" s="224">
        <v>3.8008074147584487</v>
      </c>
    </row>
    <row r="72" spans="1:6">
      <c r="A72" s="226" t="s">
        <v>2006</v>
      </c>
      <c r="B72" s="224" t="s">
        <v>1770</v>
      </c>
      <c r="C72" s="224" t="s">
        <v>1986</v>
      </c>
      <c r="F72" s="224">
        <v>0.60554749065435198</v>
      </c>
    </row>
    <row r="73" spans="1:6">
      <c r="A73" s="226" t="s">
        <v>2007</v>
      </c>
      <c r="B73" s="224" t="s">
        <v>1769</v>
      </c>
      <c r="C73" s="224" t="s">
        <v>1986</v>
      </c>
      <c r="F73" s="224">
        <v>5.2152830624009434</v>
      </c>
    </row>
    <row r="74" spans="1:6">
      <c r="A74" s="226" t="s">
        <v>2008</v>
      </c>
      <c r="B74" s="224" t="s">
        <v>2009</v>
      </c>
      <c r="C74" s="224" t="s">
        <v>1986</v>
      </c>
      <c r="F74" s="224">
        <v>4.0453988612728908</v>
      </c>
    </row>
    <row r="75" spans="1:6">
      <c r="A75" s="226" t="s">
        <v>2010</v>
      </c>
      <c r="B75" s="224" t="s">
        <v>1771</v>
      </c>
      <c r="C75" s="224" t="s">
        <v>1986</v>
      </c>
      <c r="F75" s="224">
        <v>9.3754617640042408</v>
      </c>
    </row>
    <row r="76" spans="1:6">
      <c r="A76" s="226" t="s">
        <v>2011</v>
      </c>
      <c r="B76" s="224" t="s">
        <v>1772</v>
      </c>
      <c r="C76" s="224" t="s">
        <v>1986</v>
      </c>
      <c r="F76" s="224">
        <v>2.3464141456829308</v>
      </c>
    </row>
    <row r="77" spans="1:6">
      <c r="A77" s="226" t="s">
        <v>2012</v>
      </c>
      <c r="B77" s="224" t="s">
        <v>2013</v>
      </c>
      <c r="C77" s="224" t="s">
        <v>1986</v>
      </c>
      <c r="F77" s="224">
        <v>2.6841045544812623</v>
      </c>
    </row>
    <row r="78" spans="1:6">
      <c r="A78" s="226" t="s">
        <v>2014</v>
      </c>
      <c r="B78" s="224" t="s">
        <v>2015</v>
      </c>
      <c r="C78" s="224" t="s">
        <v>1986</v>
      </c>
      <c r="F78" s="224">
        <v>6.3000654739569519</v>
      </c>
    </row>
    <row r="79" spans="1:6">
      <c r="A79" s="226" t="s">
        <v>2016</v>
      </c>
      <c r="B79" s="224" t="s">
        <v>2017</v>
      </c>
      <c r="C79" s="224" t="s">
        <v>1986</v>
      </c>
      <c r="F79" s="224">
        <v>0.60666007392788868</v>
      </c>
    </row>
    <row r="80" spans="1:6">
      <c r="A80" s="226" t="s">
        <v>2018</v>
      </c>
      <c r="B80" s="224" t="s">
        <v>538</v>
      </c>
      <c r="C80" s="224" t="s">
        <v>1986</v>
      </c>
      <c r="F80" s="224">
        <v>1.6227547817201033</v>
      </c>
    </row>
    <row r="81" spans="1:6">
      <c r="A81" s="226" t="s">
        <v>1973</v>
      </c>
      <c r="B81" s="224" t="s">
        <v>1776</v>
      </c>
      <c r="C81" s="224" t="s">
        <v>1986</v>
      </c>
      <c r="F81" s="224">
        <v>1.8198807264733488</v>
      </c>
    </row>
    <row r="82" spans="1:6">
      <c r="A82" s="226" t="s">
        <v>2019</v>
      </c>
      <c r="B82" s="224" t="s">
        <v>2020</v>
      </c>
      <c r="C82" s="224" t="s">
        <v>1986</v>
      </c>
      <c r="F82" s="224">
        <v>0.47721577053519176</v>
      </c>
    </row>
    <row r="83" spans="1:6">
      <c r="A83" s="226" t="s">
        <v>2021</v>
      </c>
      <c r="B83" s="224" t="s">
        <v>1774</v>
      </c>
      <c r="C83" s="224" t="s">
        <v>1986</v>
      </c>
      <c r="F83" s="224">
        <v>4.607864068231283</v>
      </c>
    </row>
    <row r="84" spans="1:6">
      <c r="A84" s="226" t="s">
        <v>2022</v>
      </c>
      <c r="B84" s="224" t="s">
        <v>1775</v>
      </c>
      <c r="C84" s="224" t="s">
        <v>1986</v>
      </c>
      <c r="F84" s="224">
        <v>1.5819243221093804</v>
      </c>
    </row>
    <row r="85" spans="1:6">
      <c r="A85" s="226" t="s">
        <v>2023</v>
      </c>
      <c r="B85" s="224" t="s">
        <v>2024</v>
      </c>
      <c r="C85" s="224" t="s">
        <v>1986</v>
      </c>
      <c r="F85" s="224">
        <v>20.085159730983829</v>
      </c>
    </row>
    <row r="86" spans="1:6">
      <c r="A86" s="226" t="s">
        <v>2025</v>
      </c>
      <c r="B86" s="224" t="s">
        <v>1773</v>
      </c>
      <c r="C86" s="224" t="s">
        <v>1986</v>
      </c>
      <c r="F86" s="224">
        <v>7.1722213404621709</v>
      </c>
    </row>
    <row r="87" spans="1:6">
      <c r="A87" s="226" t="s">
        <v>2026</v>
      </c>
      <c r="B87" s="224" t="s">
        <v>2027</v>
      </c>
      <c r="C87" s="224" t="s">
        <v>1986</v>
      </c>
      <c r="F87" s="224">
        <v>0.4261605140062793</v>
      </c>
    </row>
    <row r="88" spans="1:6">
      <c r="A88" s="226" t="s">
        <v>2028</v>
      </c>
      <c r="B88" s="224" t="s">
        <v>1777</v>
      </c>
      <c r="C88" s="224" t="s">
        <v>1986</v>
      </c>
      <c r="F88" s="224">
        <v>10.253090538509772</v>
      </c>
    </row>
    <row r="89" spans="1:6">
      <c r="A89" s="226" t="s">
        <v>2029</v>
      </c>
      <c r="B89" s="224" t="s">
        <v>2030</v>
      </c>
      <c r="C89" s="224" t="s">
        <v>1986</v>
      </c>
      <c r="F89" s="224">
        <v>4.1247065545534278</v>
      </c>
    </row>
    <row r="90" spans="1:6">
      <c r="A90" s="226" t="s">
        <v>2031</v>
      </c>
      <c r="B90" s="224" t="s">
        <v>1778</v>
      </c>
      <c r="C90" s="224" t="s">
        <v>1986</v>
      </c>
      <c r="F90" s="224">
        <v>2.4144168013148564</v>
      </c>
    </row>
    <row r="91" spans="1:6">
      <c r="A91" s="226" t="s">
        <v>2032</v>
      </c>
      <c r="B91" s="224" t="s">
        <v>1779</v>
      </c>
      <c r="C91" s="224" t="s">
        <v>1986</v>
      </c>
      <c r="F91" s="224">
        <v>4.859659728010298</v>
      </c>
    </row>
    <row r="92" spans="1:6">
      <c r="A92" s="226" t="s">
        <v>2033</v>
      </c>
      <c r="B92" s="224" t="s">
        <v>2034</v>
      </c>
      <c r="C92" s="224" t="s">
        <v>1986</v>
      </c>
      <c r="F92" s="224">
        <v>0.1966129758619389</v>
      </c>
    </row>
    <row r="93" spans="1:6">
      <c r="A93" s="226" t="s">
        <v>2035</v>
      </c>
      <c r="B93" s="224" t="s">
        <v>2036</v>
      </c>
      <c r="C93" s="224" t="s">
        <v>1986</v>
      </c>
      <c r="F93" s="224">
        <v>4.2522465468662585</v>
      </c>
    </row>
    <row r="94" spans="1:6">
      <c r="A94" s="226" t="s">
        <v>2037</v>
      </c>
      <c r="B94" s="224" t="s">
        <v>2038</v>
      </c>
      <c r="C94" s="224" t="s">
        <v>1986</v>
      </c>
      <c r="F94" s="224">
        <v>0.61400939308951641</v>
      </c>
    </row>
    <row r="95" spans="1:6">
      <c r="A95" s="226" t="s">
        <v>2039</v>
      </c>
      <c r="B95" s="224" t="s">
        <v>2040</v>
      </c>
      <c r="C95" s="224" t="s">
        <v>1986</v>
      </c>
      <c r="F95" s="224">
        <v>4.0286596256362603</v>
      </c>
    </row>
    <row r="96" spans="1:6">
      <c r="A96" s="226" t="s">
        <v>2041</v>
      </c>
      <c r="B96" s="224" t="s">
        <v>1780</v>
      </c>
      <c r="C96" s="224" t="s">
        <v>1986</v>
      </c>
      <c r="F96" s="224">
        <v>22.392963891641529</v>
      </c>
    </row>
    <row r="97" spans="1:6">
      <c r="A97" s="226" t="s">
        <v>2042</v>
      </c>
      <c r="B97" s="224" t="s">
        <v>2043</v>
      </c>
      <c r="C97" s="224" t="s">
        <v>1986</v>
      </c>
      <c r="F97" s="224">
        <v>1.1659774672426744</v>
      </c>
    </row>
    <row r="98" spans="1:6">
      <c r="A98" s="226" t="s">
        <v>2044</v>
      </c>
      <c r="B98" s="224" t="s">
        <v>2045</v>
      </c>
      <c r="C98" s="224" t="s">
        <v>1986</v>
      </c>
      <c r="F98" s="224">
        <v>0.20969392566326076</v>
      </c>
    </row>
    <row r="99" spans="1:6">
      <c r="A99" s="226" t="s">
        <v>2046</v>
      </c>
      <c r="B99" s="224" t="s">
        <v>1764</v>
      </c>
      <c r="C99" s="224" t="s">
        <v>1986</v>
      </c>
      <c r="F99" s="224">
        <v>5.7600924654091932</v>
      </c>
    </row>
    <row r="100" spans="1:6">
      <c r="A100" s="226" t="s">
        <v>2047</v>
      </c>
      <c r="B100" s="224" t="s">
        <v>2048</v>
      </c>
      <c r="C100" s="224" t="s">
        <v>1986</v>
      </c>
      <c r="F100" s="224">
        <v>2.8562106710962132</v>
      </c>
    </row>
    <row r="101" spans="1:6">
      <c r="A101" s="226" t="s">
        <v>2049</v>
      </c>
      <c r="B101" s="224" t="s">
        <v>2050</v>
      </c>
      <c r="C101" s="224" t="s">
        <v>1986</v>
      </c>
      <c r="F101" s="224">
        <v>1.9997411985456937</v>
      </c>
    </row>
    <row r="102" spans="1:6">
      <c r="A102" s="226" t="s">
        <v>2051</v>
      </c>
      <c r="B102" s="224" t="s">
        <v>1781</v>
      </c>
      <c r="C102" s="224" t="s">
        <v>1986</v>
      </c>
      <c r="F102" s="224">
        <v>2.8099739843118821</v>
      </c>
    </row>
    <row r="103" spans="1:6">
      <c r="A103" s="226" t="s">
        <v>2052</v>
      </c>
      <c r="B103" s="224" t="s">
        <v>2053</v>
      </c>
      <c r="C103" s="224" t="s">
        <v>1986</v>
      </c>
      <c r="F103" s="224">
        <v>0.39526820183314498</v>
      </c>
    </row>
    <row r="104" spans="1:6">
      <c r="A104" s="226" t="s">
        <v>1966</v>
      </c>
      <c r="B104" s="224" t="s">
        <v>1967</v>
      </c>
      <c r="C104" s="224" t="s">
        <v>149</v>
      </c>
      <c r="F104" s="224">
        <v>6.0785186757677598</v>
      </c>
    </row>
    <row r="105" spans="1:6">
      <c r="A105" s="226" t="s">
        <v>1969</v>
      </c>
      <c r="B105" s="224" t="s">
        <v>1970</v>
      </c>
      <c r="C105" s="224" t="s">
        <v>149</v>
      </c>
      <c r="F105" s="224">
        <v>7.8678964407874058E-2</v>
      </c>
    </row>
    <row r="106" spans="1:6">
      <c r="A106" s="226" t="s">
        <v>1971</v>
      </c>
      <c r="B106" s="224" t="s">
        <v>1761</v>
      </c>
      <c r="C106" s="224" t="s">
        <v>149</v>
      </c>
      <c r="F106" s="224">
        <v>5.4553256563434553</v>
      </c>
    </row>
    <row r="107" spans="1:6">
      <c r="A107" s="226" t="s">
        <v>1974</v>
      </c>
      <c r="B107" s="224" t="s">
        <v>1975</v>
      </c>
      <c r="C107" s="224" t="s">
        <v>149</v>
      </c>
      <c r="F107" s="224">
        <v>14.931089141135962</v>
      </c>
    </row>
    <row r="108" spans="1:6">
      <c r="A108" s="226" t="s">
        <v>1976</v>
      </c>
      <c r="B108" s="224" t="s">
        <v>1977</v>
      </c>
      <c r="C108" s="224" t="s">
        <v>149</v>
      </c>
      <c r="F108" s="224">
        <v>34.273494787472899</v>
      </c>
    </row>
    <row r="109" spans="1:6">
      <c r="A109" s="226" t="s">
        <v>1978</v>
      </c>
      <c r="B109" s="224" t="s">
        <v>537</v>
      </c>
      <c r="C109" s="224" t="s">
        <v>149</v>
      </c>
      <c r="F109" s="224">
        <v>11.420256865280981</v>
      </c>
    </row>
    <row r="110" spans="1:6">
      <c r="A110" s="226" t="s">
        <v>1979</v>
      </c>
      <c r="B110" s="224" t="s">
        <v>1980</v>
      </c>
      <c r="C110" s="224" t="s">
        <v>149</v>
      </c>
      <c r="F110" s="224">
        <v>0.38204183167039457</v>
      </c>
    </row>
    <row r="111" spans="1:6">
      <c r="A111" s="226" t="s">
        <v>1981</v>
      </c>
      <c r="B111" s="224" t="s">
        <v>1982</v>
      </c>
      <c r="C111" s="224" t="s">
        <v>149</v>
      </c>
      <c r="F111" s="224">
        <v>0.49594104199421107</v>
      </c>
    </row>
    <row r="112" spans="1:6">
      <c r="A112" s="226" t="s">
        <v>1983</v>
      </c>
      <c r="B112" s="224" t="s">
        <v>1982</v>
      </c>
      <c r="C112" s="224" t="s">
        <v>149</v>
      </c>
      <c r="F112" s="224">
        <v>0</v>
      </c>
    </row>
    <row r="113" spans="1:6">
      <c r="A113" s="226" t="s">
        <v>1985</v>
      </c>
      <c r="B113" s="224" t="s">
        <v>1765</v>
      </c>
      <c r="C113" s="224" t="s">
        <v>149</v>
      </c>
      <c r="F113" s="224">
        <v>8.014372658002511</v>
      </c>
    </row>
    <row r="114" spans="1:6">
      <c r="A114" s="226" t="s">
        <v>1988</v>
      </c>
      <c r="B114" s="224" t="s">
        <v>1989</v>
      </c>
      <c r="C114" s="224" t="s">
        <v>149</v>
      </c>
      <c r="F114" s="224">
        <v>7.078259139086895</v>
      </c>
    </row>
    <row r="115" spans="1:6">
      <c r="A115" s="226" t="s">
        <v>1991</v>
      </c>
      <c r="B115" s="224" t="s">
        <v>1992</v>
      </c>
      <c r="C115" s="224" t="s">
        <v>149</v>
      </c>
      <c r="F115" s="224">
        <v>0.57837849165936361</v>
      </c>
    </row>
    <row r="116" spans="1:6">
      <c r="A116" s="226" t="s">
        <v>1994</v>
      </c>
      <c r="B116" s="224" t="s">
        <v>1995</v>
      </c>
      <c r="C116" s="224" t="s">
        <v>149</v>
      </c>
      <c r="F116" s="224">
        <v>11.515133764034053</v>
      </c>
    </row>
    <row r="117" spans="1:6">
      <c r="A117" s="226" t="s">
        <v>1997</v>
      </c>
      <c r="B117" s="224" t="s">
        <v>1767</v>
      </c>
      <c r="C117" s="224" t="s">
        <v>149</v>
      </c>
      <c r="F117" s="224">
        <v>18.448807091381003</v>
      </c>
    </row>
    <row r="118" spans="1:6">
      <c r="A118" s="226" t="s">
        <v>1998</v>
      </c>
      <c r="B118" s="224" t="s">
        <v>1768</v>
      </c>
      <c r="C118" s="224" t="s">
        <v>149</v>
      </c>
      <c r="F118" s="224">
        <v>12.301707161489311</v>
      </c>
    </row>
    <row r="119" spans="1:6">
      <c r="A119" s="226" t="s">
        <v>1999</v>
      </c>
      <c r="B119" s="224" t="s">
        <v>1766</v>
      </c>
      <c r="C119" s="224" t="s">
        <v>149</v>
      </c>
      <c r="F119" s="224">
        <v>33.715469481214086</v>
      </c>
    </row>
    <row r="120" spans="1:6">
      <c r="A120" s="226" t="s">
        <v>2000</v>
      </c>
      <c r="B120" s="224" t="s">
        <v>2001</v>
      </c>
      <c r="C120" s="224" t="s">
        <v>149</v>
      </c>
      <c r="F120" s="224">
        <v>29.441177029568401</v>
      </c>
    </row>
    <row r="121" spans="1:6">
      <c r="A121" s="226" t="s">
        <v>2002</v>
      </c>
      <c r="B121" s="224" t="s">
        <v>2003</v>
      </c>
      <c r="C121" s="224" t="s">
        <v>149</v>
      </c>
      <c r="F121" s="224">
        <v>9.5819015499978999</v>
      </c>
    </row>
    <row r="122" spans="1:6">
      <c r="A122" s="226" t="s">
        <v>2004</v>
      </c>
      <c r="B122" s="224" t="s">
        <v>2005</v>
      </c>
      <c r="C122" s="224" t="s">
        <v>149</v>
      </c>
      <c r="F122" s="224">
        <v>7.4822620999226395</v>
      </c>
    </row>
    <row r="123" spans="1:6">
      <c r="A123" s="226" t="s">
        <v>2006</v>
      </c>
      <c r="B123" s="224" t="s">
        <v>1770</v>
      </c>
      <c r="C123" s="224" t="s">
        <v>149</v>
      </c>
      <c r="F123" s="224">
        <v>0.57020245785021695</v>
      </c>
    </row>
    <row r="124" spans="1:6">
      <c r="A124" s="226" t="s">
        <v>2007</v>
      </c>
      <c r="B124" s="224" t="s">
        <v>1769</v>
      </c>
      <c r="C124" s="224" t="s">
        <v>149</v>
      </c>
      <c r="F124" s="224">
        <v>1.7979386529397108</v>
      </c>
    </row>
    <row r="125" spans="1:6">
      <c r="A125" s="226" t="s">
        <v>2008</v>
      </c>
      <c r="B125" s="224" t="s">
        <v>2009</v>
      </c>
      <c r="C125" s="224" t="s">
        <v>149</v>
      </c>
      <c r="F125" s="224">
        <v>0.31952172800242601</v>
      </c>
    </row>
    <row r="126" spans="1:6">
      <c r="A126" s="226" t="s">
        <v>2010</v>
      </c>
      <c r="B126" s="224" t="s">
        <v>1771</v>
      </c>
      <c r="C126" s="224" t="s">
        <v>149</v>
      </c>
      <c r="F126" s="224">
        <v>7.9167757605942288</v>
      </c>
    </row>
    <row r="127" spans="1:6">
      <c r="A127" s="226" t="s">
        <v>2011</v>
      </c>
      <c r="B127" s="224" t="s">
        <v>1772</v>
      </c>
      <c r="C127" s="224" t="s">
        <v>149</v>
      </c>
      <c r="F127" s="224">
        <v>19.667080798560153</v>
      </c>
    </row>
    <row r="128" spans="1:6">
      <c r="A128" s="226" t="s">
        <v>2012</v>
      </c>
      <c r="B128" s="224" t="s">
        <v>2013</v>
      </c>
      <c r="C128" s="224" t="s">
        <v>149</v>
      </c>
      <c r="F128" s="224">
        <v>6.9276871862912008</v>
      </c>
    </row>
    <row r="129" spans="1:6">
      <c r="A129" s="226" t="s">
        <v>2014</v>
      </c>
      <c r="B129" s="224" t="s">
        <v>2015</v>
      </c>
      <c r="C129" s="224" t="s">
        <v>149</v>
      </c>
      <c r="F129" s="224">
        <v>20.541175245149184</v>
      </c>
    </row>
    <row r="130" spans="1:6">
      <c r="A130" s="226" t="s">
        <v>2016</v>
      </c>
      <c r="B130" s="224" t="s">
        <v>2017</v>
      </c>
      <c r="C130" s="224" t="s">
        <v>149</v>
      </c>
      <c r="F130" s="224">
        <v>9.7836916467677728</v>
      </c>
    </row>
    <row r="131" spans="1:6">
      <c r="A131" s="226" t="s">
        <v>2018</v>
      </c>
      <c r="B131" s="224" t="s">
        <v>538</v>
      </c>
      <c r="C131" s="224" t="s">
        <v>149</v>
      </c>
      <c r="F131" s="224">
        <v>32.14581761399684</v>
      </c>
    </row>
    <row r="132" spans="1:6">
      <c r="A132" s="226" t="s">
        <v>1973</v>
      </c>
      <c r="B132" s="224" t="s">
        <v>1776</v>
      </c>
      <c r="C132" s="224" t="s">
        <v>149</v>
      </c>
      <c r="F132" s="224">
        <v>1.9160229338549362</v>
      </c>
    </row>
    <row r="133" spans="1:6">
      <c r="A133" s="226" t="s">
        <v>2019</v>
      </c>
      <c r="B133" s="224" t="s">
        <v>2020</v>
      </c>
      <c r="C133" s="224" t="s">
        <v>149</v>
      </c>
      <c r="F133" s="224">
        <v>0.20038224117163483</v>
      </c>
    </row>
    <row r="134" spans="1:6">
      <c r="A134" s="226" t="s">
        <v>2021</v>
      </c>
      <c r="B134" s="224" t="s">
        <v>1774</v>
      </c>
      <c r="C134" s="224" t="s">
        <v>149</v>
      </c>
      <c r="F134" s="224">
        <v>0.39596992400695857</v>
      </c>
    </row>
    <row r="135" spans="1:6">
      <c r="A135" s="226" t="s">
        <v>2022</v>
      </c>
      <c r="B135" s="224" t="s">
        <v>1775</v>
      </c>
      <c r="C135" s="224" t="s">
        <v>149</v>
      </c>
      <c r="F135" s="224">
        <v>7.3467290162071155</v>
      </c>
    </row>
    <row r="136" spans="1:6">
      <c r="A136" s="226" t="s">
        <v>2023</v>
      </c>
      <c r="B136" s="224" t="s">
        <v>2024</v>
      </c>
      <c r="C136" s="224" t="s">
        <v>149</v>
      </c>
      <c r="F136" s="224">
        <v>6.744180358536453</v>
      </c>
    </row>
    <row r="137" spans="1:6">
      <c r="A137" s="226" t="s">
        <v>2025</v>
      </c>
      <c r="B137" s="224" t="s">
        <v>1773</v>
      </c>
      <c r="C137" s="224" t="s">
        <v>149</v>
      </c>
      <c r="F137" s="224">
        <v>11.929893585805136</v>
      </c>
    </row>
    <row r="138" spans="1:6">
      <c r="A138" s="226" t="s">
        <v>2026</v>
      </c>
      <c r="B138" s="224" t="s">
        <v>2027</v>
      </c>
      <c r="C138" s="224" t="s">
        <v>149</v>
      </c>
      <c r="F138" s="224">
        <v>11.550352380744108</v>
      </c>
    </row>
    <row r="139" spans="1:6">
      <c r="A139" s="226" t="s">
        <v>2028</v>
      </c>
      <c r="B139" s="224" t="s">
        <v>1777</v>
      </c>
      <c r="C139" s="224" t="s">
        <v>149</v>
      </c>
      <c r="F139" s="224">
        <v>11.05247786920294</v>
      </c>
    </row>
    <row r="140" spans="1:6">
      <c r="A140" s="226" t="s">
        <v>2029</v>
      </c>
      <c r="B140" s="224" t="s">
        <v>2030</v>
      </c>
      <c r="C140" s="224" t="s">
        <v>149</v>
      </c>
      <c r="F140" s="224">
        <v>19.90656619203752</v>
      </c>
    </row>
    <row r="141" spans="1:6">
      <c r="A141" s="226" t="s">
        <v>2031</v>
      </c>
      <c r="B141" s="224" t="s">
        <v>1778</v>
      </c>
      <c r="C141" s="224" t="s">
        <v>149</v>
      </c>
      <c r="F141" s="224">
        <v>6.5643605396284324</v>
      </c>
    </row>
    <row r="142" spans="1:6">
      <c r="A142" s="226" t="s">
        <v>2032</v>
      </c>
      <c r="B142" s="224" t="s">
        <v>1779</v>
      </c>
      <c r="C142" s="224" t="s">
        <v>149</v>
      </c>
      <c r="F142" s="224">
        <v>7.7049237356988876</v>
      </c>
    </row>
    <row r="143" spans="1:6">
      <c r="A143" s="226" t="s">
        <v>2033</v>
      </c>
      <c r="B143" s="224" t="s">
        <v>2034</v>
      </c>
      <c r="C143" s="224" t="s">
        <v>149</v>
      </c>
      <c r="F143" s="224">
        <v>6.9835194983714849E-2</v>
      </c>
    </row>
    <row r="144" spans="1:6">
      <c r="A144" s="226" t="s">
        <v>2035</v>
      </c>
      <c r="B144" s="224" t="s">
        <v>2036</v>
      </c>
      <c r="C144" s="224" t="s">
        <v>149</v>
      </c>
      <c r="F144" s="224">
        <v>2.5452355345988806</v>
      </c>
    </row>
    <row r="145" spans="1:13">
      <c r="A145" s="226" t="s">
        <v>2037</v>
      </c>
      <c r="B145" s="224" t="s">
        <v>2038</v>
      </c>
      <c r="C145" s="224" t="s">
        <v>149</v>
      </c>
      <c r="F145" s="224">
        <v>18.553762894672349</v>
      </c>
    </row>
    <row r="146" spans="1:13">
      <c r="A146" s="226" t="s">
        <v>2039</v>
      </c>
      <c r="B146" s="224" t="s">
        <v>2040</v>
      </c>
      <c r="C146" s="224" t="s">
        <v>149</v>
      </c>
      <c r="F146" s="224">
        <v>8.3853602960643485</v>
      </c>
    </row>
    <row r="147" spans="1:13">
      <c r="A147" s="226" t="s">
        <v>2041</v>
      </c>
      <c r="B147" s="224" t="s">
        <v>1780</v>
      </c>
      <c r="C147" s="224" t="s">
        <v>149</v>
      </c>
      <c r="F147" s="224">
        <v>54.673320341150038</v>
      </c>
    </row>
    <row r="148" spans="1:13">
      <c r="A148" s="226" t="s">
        <v>2042</v>
      </c>
      <c r="B148" s="224" t="s">
        <v>2043</v>
      </c>
      <c r="C148" s="224" t="s">
        <v>149</v>
      </c>
      <c r="F148" s="224">
        <v>3.9241596840212427</v>
      </c>
    </row>
    <row r="149" spans="1:13">
      <c r="A149" s="226" t="s">
        <v>2044</v>
      </c>
      <c r="B149" s="224" t="s">
        <v>2045</v>
      </c>
      <c r="C149" s="224" t="s">
        <v>149</v>
      </c>
      <c r="F149" s="224">
        <v>1.2331066120161771</v>
      </c>
    </row>
    <row r="150" spans="1:13">
      <c r="A150" s="226" t="s">
        <v>2046</v>
      </c>
      <c r="B150" s="224" t="s">
        <v>1764</v>
      </c>
      <c r="C150" s="224" t="s">
        <v>149</v>
      </c>
      <c r="F150" s="224">
        <v>6.5586726442117129</v>
      </c>
    </row>
    <row r="151" spans="1:13">
      <c r="A151" s="226" t="s">
        <v>2047</v>
      </c>
      <c r="B151" s="224" t="s">
        <v>2048</v>
      </c>
      <c r="C151" s="224" t="s">
        <v>149</v>
      </c>
      <c r="F151" s="224">
        <v>6.739083818486761</v>
      </c>
    </row>
    <row r="152" spans="1:13">
      <c r="A152" s="226" t="s">
        <v>2049</v>
      </c>
      <c r="B152" s="224" t="s">
        <v>2050</v>
      </c>
      <c r="C152" s="224" t="s">
        <v>149</v>
      </c>
      <c r="F152" s="224">
        <v>1.6493492375157905</v>
      </c>
    </row>
    <row r="153" spans="1:13">
      <c r="A153" s="226" t="s">
        <v>2051</v>
      </c>
      <c r="B153" s="224" t="s">
        <v>1781</v>
      </c>
      <c r="C153" s="224" t="s">
        <v>149</v>
      </c>
      <c r="F153" s="224">
        <v>16.410265028440243</v>
      </c>
    </row>
    <row r="154" spans="1:13">
      <c r="A154" s="226" t="s">
        <v>2052</v>
      </c>
      <c r="B154" s="224" t="s">
        <v>2053</v>
      </c>
      <c r="C154" s="224" t="s">
        <v>149</v>
      </c>
      <c r="F154" s="224">
        <v>5.2864294409061161</v>
      </c>
    </row>
    <row r="157" spans="1:13">
      <c r="E157" s="233" t="s">
        <v>1759</v>
      </c>
      <c r="F157" s="233" t="s">
        <v>1760</v>
      </c>
    </row>
    <row r="158" spans="1:13">
      <c r="A158" s="224" t="s">
        <v>1971</v>
      </c>
      <c r="B158" s="171" t="s">
        <v>1761</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1971</v>
      </c>
      <c r="B159" s="171" t="s">
        <v>1761</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1971</v>
      </c>
      <c r="B160" s="171" t="s">
        <v>1761</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1971</v>
      </c>
      <c r="B161" s="171" t="s">
        <v>1761</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1971</v>
      </c>
      <c r="B162" s="171" t="s">
        <v>1761</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1971</v>
      </c>
      <c r="B163" s="171" t="s">
        <v>1761</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1971</v>
      </c>
      <c r="B164" s="171" t="s">
        <v>1761</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1971</v>
      </c>
      <c r="B165" s="171" t="s">
        <v>1761</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1971</v>
      </c>
      <c r="B166" s="171" t="s">
        <v>1761</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1971</v>
      </c>
      <c r="B167" s="171" t="s">
        <v>1761</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1971</v>
      </c>
      <c r="B168" s="171" t="s">
        <v>1761</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1971</v>
      </c>
      <c r="B169" s="171" t="s">
        <v>1761</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1971</v>
      </c>
      <c r="B170" s="171" t="s">
        <v>1761</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1971</v>
      </c>
      <c r="B171" s="171" t="s">
        <v>1761</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1971</v>
      </c>
      <c r="B172" s="171" t="s">
        <v>1761</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1971</v>
      </c>
      <c r="B173" s="171" t="s">
        <v>1761</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1978</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1978</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1978</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1978</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1978</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1978</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1978</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1978</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1978</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1978</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1978</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1978</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1978</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1978</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1978</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1978</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1985</v>
      </c>
      <c r="B190" s="171" t="s">
        <v>1765</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1985</v>
      </c>
      <c r="B191" s="171" t="s">
        <v>1765</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1985</v>
      </c>
      <c r="B192" s="171" t="s">
        <v>1765</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1985</v>
      </c>
      <c r="B193" s="171" t="s">
        <v>1765</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1985</v>
      </c>
      <c r="B194" s="171" t="s">
        <v>1765</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1985</v>
      </c>
      <c r="B195" s="171" t="s">
        <v>1765</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1985</v>
      </c>
      <c r="B196" s="171" t="s">
        <v>1765</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1985</v>
      </c>
      <c r="B197" s="171" t="s">
        <v>1765</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1985</v>
      </c>
      <c r="B198" s="171" t="s">
        <v>1765</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1985</v>
      </c>
      <c r="B199" s="171" t="s">
        <v>1765</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1985</v>
      </c>
      <c r="B200" s="171" t="s">
        <v>1765</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1985</v>
      </c>
      <c r="B201" s="171" t="s">
        <v>1765</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1985</v>
      </c>
      <c r="B202" s="171" t="s">
        <v>1765</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1985</v>
      </c>
      <c r="B203" s="171" t="s">
        <v>1765</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1985</v>
      </c>
      <c r="B204" s="171" t="s">
        <v>1765</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1985</v>
      </c>
      <c r="B205" s="171" t="s">
        <v>1765</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1997</v>
      </c>
      <c r="B206" s="171" t="s">
        <v>1767</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1997</v>
      </c>
      <c r="B207" s="171" t="s">
        <v>1767</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1997</v>
      </c>
      <c r="B208" s="171" t="s">
        <v>1767</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1997</v>
      </c>
      <c r="B209" s="171" t="s">
        <v>1767</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1997</v>
      </c>
      <c r="B210" s="171" t="s">
        <v>1767</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1997</v>
      </c>
      <c r="B211" s="171" t="s">
        <v>1767</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1997</v>
      </c>
      <c r="B212" s="171" t="s">
        <v>1767</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1997</v>
      </c>
      <c r="B213" s="171" t="s">
        <v>1767</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1997</v>
      </c>
      <c r="B214" s="171" t="s">
        <v>1767</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1997</v>
      </c>
      <c r="B215" s="171" t="s">
        <v>1767</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1997</v>
      </c>
      <c r="B216" s="171" t="s">
        <v>1767</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1997</v>
      </c>
      <c r="B217" s="171" t="s">
        <v>1767</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1997</v>
      </c>
      <c r="B218" s="171" t="s">
        <v>1767</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1997</v>
      </c>
      <c r="B219" s="171" t="s">
        <v>1767</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1997</v>
      </c>
      <c r="B220" s="171" t="s">
        <v>1767</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1997</v>
      </c>
      <c r="B221" s="171" t="s">
        <v>1767</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1998</v>
      </c>
      <c r="B222" s="171" t="s">
        <v>1768</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1998</v>
      </c>
      <c r="B223" s="171" t="s">
        <v>1768</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1998</v>
      </c>
      <c r="B224" s="171" t="s">
        <v>1768</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1998</v>
      </c>
      <c r="B225" s="171" t="s">
        <v>1768</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1998</v>
      </c>
      <c r="B226" s="171" t="s">
        <v>1768</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1998</v>
      </c>
      <c r="B227" s="171" t="s">
        <v>1768</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1998</v>
      </c>
      <c r="B228" s="171" t="s">
        <v>1768</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1998</v>
      </c>
      <c r="B229" s="171" t="s">
        <v>1768</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1998</v>
      </c>
      <c r="B230" s="171" t="s">
        <v>1768</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1998</v>
      </c>
      <c r="B231" s="171" t="s">
        <v>1768</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1998</v>
      </c>
      <c r="B232" s="171" t="s">
        <v>1768</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1998</v>
      </c>
      <c r="B233" s="171" t="s">
        <v>1768</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1998</v>
      </c>
      <c r="B234" s="171" t="s">
        <v>1768</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1998</v>
      </c>
      <c r="B235" s="171" t="s">
        <v>1768</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1998</v>
      </c>
      <c r="B236" s="171" t="s">
        <v>1768</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1998</v>
      </c>
      <c r="B237" s="171" t="s">
        <v>1768</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1999</v>
      </c>
      <c r="B238" s="171" t="s">
        <v>1766</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1999</v>
      </c>
      <c r="B239" s="171" t="s">
        <v>1766</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1999</v>
      </c>
      <c r="B240" s="171" t="s">
        <v>1766</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1999</v>
      </c>
      <c r="B241" s="171" t="s">
        <v>1766</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1999</v>
      </c>
      <c r="B242" s="171" t="s">
        <v>1766</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1999</v>
      </c>
      <c r="B243" s="171" t="s">
        <v>1766</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1999</v>
      </c>
      <c r="B244" s="171" t="s">
        <v>1766</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1999</v>
      </c>
      <c r="B245" s="171" t="s">
        <v>1766</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1999</v>
      </c>
      <c r="B246" s="171" t="s">
        <v>1766</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1999</v>
      </c>
      <c r="B247" s="171" t="s">
        <v>1766</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1999</v>
      </c>
      <c r="B248" s="171" t="s">
        <v>1766</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1999</v>
      </c>
      <c r="B249" s="171" t="s">
        <v>1766</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1999</v>
      </c>
      <c r="B250" s="171" t="s">
        <v>1766</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1999</v>
      </c>
      <c r="B251" s="171" t="s">
        <v>1766</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1999</v>
      </c>
      <c r="B252" s="171" t="s">
        <v>1766</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1999</v>
      </c>
      <c r="B253" s="171" t="s">
        <v>1766</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2006</v>
      </c>
      <c r="B254" s="171" t="s">
        <v>1770</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2006</v>
      </c>
      <c r="B255" s="171" t="s">
        <v>1770</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2006</v>
      </c>
      <c r="B256" s="171" t="s">
        <v>1770</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2006</v>
      </c>
      <c r="B257" s="171" t="s">
        <v>1770</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2006</v>
      </c>
      <c r="B258" s="171" t="s">
        <v>1770</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2006</v>
      </c>
      <c r="B259" s="171" t="s">
        <v>1770</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2006</v>
      </c>
      <c r="B260" s="171" t="s">
        <v>1770</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2006</v>
      </c>
      <c r="B261" s="171" t="s">
        <v>1770</v>
      </c>
      <c r="C261" s="224" t="s">
        <v>895</v>
      </c>
      <c r="D261" s="235" t="s">
        <v>539</v>
      </c>
      <c r="E261" s="172"/>
      <c r="F261" s="234">
        <f>IF(D261="CO2",E261,IF(D261="CH4",E261*'State 2005 Data'!$J$16,IF(D261="N2O",'State 2005 Data'!$J$17,IF(D261="Other",E261))))</f>
        <v>0</v>
      </c>
      <c r="I261" s="171"/>
      <c r="J261" s="61"/>
      <c r="K261" s="61"/>
      <c r="L261" s="61"/>
      <c r="M261" s="172"/>
    </row>
    <row r="262" spans="1:13">
      <c r="A262" s="224" t="s">
        <v>2006</v>
      </c>
      <c r="B262" s="171" t="s">
        <v>1770</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2006</v>
      </c>
      <c r="B263" s="171" t="s">
        <v>1770</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2006</v>
      </c>
      <c r="B264" s="171" t="s">
        <v>1770</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2006</v>
      </c>
      <c r="B265" s="171" t="s">
        <v>1770</v>
      </c>
      <c r="C265" s="224" t="s">
        <v>4</v>
      </c>
      <c r="D265" s="235" t="s">
        <v>539</v>
      </c>
      <c r="E265" s="172"/>
      <c r="F265" s="234">
        <f>IF(D265="CO2",E265,IF(D265="CH4",E265*'State 2005 Data'!$J$16,IF(D265="N2O",'State 2005 Data'!$J$17,IF(D265="Other",E265))))</f>
        <v>0</v>
      </c>
      <c r="I265" s="171"/>
      <c r="J265" s="61"/>
      <c r="K265" s="61"/>
      <c r="L265" s="61"/>
      <c r="M265" s="172"/>
    </row>
    <row r="266" spans="1:13">
      <c r="A266" s="224" t="s">
        <v>2006</v>
      </c>
      <c r="B266" s="171" t="s">
        <v>1770</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2006</v>
      </c>
      <c r="B267" s="171" t="s">
        <v>1770</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2006</v>
      </c>
      <c r="B268" s="171" t="s">
        <v>1770</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2006</v>
      </c>
      <c r="B269" s="171" t="s">
        <v>1770</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2007</v>
      </c>
      <c r="B270" s="171" t="s">
        <v>1769</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2007</v>
      </c>
      <c r="B271" s="171" t="s">
        <v>1769</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2007</v>
      </c>
      <c r="B272" s="171" t="s">
        <v>1769</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2007</v>
      </c>
      <c r="B273" s="171" t="s">
        <v>1769</v>
      </c>
      <c r="C273" s="224" t="s">
        <v>100</v>
      </c>
      <c r="D273" s="235" t="s">
        <v>539</v>
      </c>
      <c r="E273" s="172"/>
      <c r="F273" s="234">
        <f>IF(D273="CO2",E273,IF(D273="CH4",E273*'State 2005 Data'!$J$16,IF(D273="N2O",'State 2005 Data'!$J$17,IF(D273="Other",E273))))</f>
        <v>0</v>
      </c>
      <c r="I273" s="171"/>
      <c r="J273" s="61"/>
      <c r="K273" s="61"/>
      <c r="L273" s="61"/>
      <c r="M273" s="172"/>
    </row>
    <row r="274" spans="1:13">
      <c r="A274" s="224" t="s">
        <v>2007</v>
      </c>
      <c r="B274" s="171" t="s">
        <v>1769</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2007</v>
      </c>
      <c r="B275" s="171" t="s">
        <v>1769</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2007</v>
      </c>
      <c r="B276" s="171" t="s">
        <v>1769</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2007</v>
      </c>
      <c r="B277" s="171" t="s">
        <v>1769</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2007</v>
      </c>
      <c r="B278" s="171" t="s">
        <v>1769</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2007</v>
      </c>
      <c r="B279" s="171" t="s">
        <v>1769</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2007</v>
      </c>
      <c r="B280" s="171" t="s">
        <v>1769</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2007</v>
      </c>
      <c r="B281" s="171" t="s">
        <v>1769</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2007</v>
      </c>
      <c r="B282" s="171" t="s">
        <v>1769</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2007</v>
      </c>
      <c r="B283" s="171" t="s">
        <v>1769</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2007</v>
      </c>
      <c r="B284" s="171" t="s">
        <v>1769</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2007</v>
      </c>
      <c r="B285" s="171" t="s">
        <v>1769</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2010</v>
      </c>
      <c r="B286" s="171" t="s">
        <v>1771</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2010</v>
      </c>
      <c r="B287" s="171" t="s">
        <v>1771</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2010</v>
      </c>
      <c r="B288" s="171" t="s">
        <v>1771</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2010</v>
      </c>
      <c r="B289" s="171" t="s">
        <v>1771</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2010</v>
      </c>
      <c r="B290" s="171" t="s">
        <v>1771</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2010</v>
      </c>
      <c r="B291" s="171" t="s">
        <v>1771</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2010</v>
      </c>
      <c r="B292" s="171" t="s">
        <v>1771</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2010</v>
      </c>
      <c r="B293" s="171" t="s">
        <v>1771</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2010</v>
      </c>
      <c r="B294" s="171" t="s">
        <v>1771</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2010</v>
      </c>
      <c r="B295" s="171" t="s">
        <v>1771</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2010</v>
      </c>
      <c r="B296" s="171" t="s">
        <v>1771</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2010</v>
      </c>
      <c r="B297" s="171" t="s">
        <v>1771</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2010</v>
      </c>
      <c r="B298" s="171" t="s">
        <v>1771</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2010</v>
      </c>
      <c r="B299" s="171" t="s">
        <v>1771</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2010</v>
      </c>
      <c r="B300" s="171" t="s">
        <v>1771</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2010</v>
      </c>
      <c r="B301" s="171" t="s">
        <v>1771</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2011</v>
      </c>
      <c r="B302" s="171" t="s">
        <v>1772</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2011</v>
      </c>
      <c r="B303" s="171" t="s">
        <v>1772</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2011</v>
      </c>
      <c r="B304" s="171" t="s">
        <v>1772</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2011</v>
      </c>
      <c r="B305" s="171" t="s">
        <v>1772</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2011</v>
      </c>
      <c r="B306" s="171" t="s">
        <v>1772</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2011</v>
      </c>
      <c r="B307" s="171" t="s">
        <v>1772</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2011</v>
      </c>
      <c r="B308" s="171" t="s">
        <v>1772</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2011</v>
      </c>
      <c r="B309" s="171" t="s">
        <v>1772</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2011</v>
      </c>
      <c r="B310" s="171" t="s">
        <v>1772</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2011</v>
      </c>
      <c r="B311" s="171" t="s">
        <v>1772</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2011</v>
      </c>
      <c r="B312" s="171" t="s">
        <v>1772</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2011</v>
      </c>
      <c r="B313" s="171" t="s">
        <v>1772</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2011</v>
      </c>
      <c r="B314" s="171" t="s">
        <v>1772</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2011</v>
      </c>
      <c r="B315" s="171" t="s">
        <v>1772</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2011</v>
      </c>
      <c r="B316" s="171" t="s">
        <v>1772</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2011</v>
      </c>
      <c r="B317" s="171" t="s">
        <v>1772</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1973</v>
      </c>
      <c r="B318" s="171" t="s">
        <v>1776</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1973</v>
      </c>
      <c r="B319" s="171" t="s">
        <v>1776</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1973</v>
      </c>
      <c r="B320" s="171" t="s">
        <v>1776</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1973</v>
      </c>
      <c r="B321" s="171" t="s">
        <v>1776</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1973</v>
      </c>
      <c r="B322" s="171" t="s">
        <v>1776</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1973</v>
      </c>
      <c r="B323" s="171" t="s">
        <v>1776</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1973</v>
      </c>
      <c r="B324" s="171" t="s">
        <v>1776</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1973</v>
      </c>
      <c r="B325" s="171" t="s">
        <v>1776</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1973</v>
      </c>
      <c r="B326" s="171" t="s">
        <v>1776</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1973</v>
      </c>
      <c r="B327" s="171" t="s">
        <v>1776</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1973</v>
      </c>
      <c r="B328" s="171" t="s">
        <v>1776</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1973</v>
      </c>
      <c r="B329" s="171" t="s">
        <v>1776</v>
      </c>
      <c r="C329" s="224" t="s">
        <v>4</v>
      </c>
      <c r="D329" s="235" t="s">
        <v>539</v>
      </c>
      <c r="E329" s="172"/>
      <c r="F329" s="234">
        <f>IF(D329="CO2",E329,IF(D329="CH4",E329*'State 2005 Data'!$J$16,IF(D329="N2O",'State 2005 Data'!$J$17,IF(D329="Other",E329))))</f>
        <v>0</v>
      </c>
      <c r="I329" s="171"/>
      <c r="J329" s="61"/>
      <c r="K329" s="61"/>
      <c r="L329" s="61"/>
      <c r="M329" s="172"/>
    </row>
    <row r="330" spans="1:13">
      <c r="A330" s="224" t="s">
        <v>1973</v>
      </c>
      <c r="B330" s="171" t="s">
        <v>1776</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1973</v>
      </c>
      <c r="B331" s="171" t="s">
        <v>1776</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1973</v>
      </c>
      <c r="B332" s="171" t="s">
        <v>1776</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1973</v>
      </c>
      <c r="B333" s="171" t="s">
        <v>1776</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2021</v>
      </c>
      <c r="B334" s="171" t="s">
        <v>1774</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2021</v>
      </c>
      <c r="B335" s="171" t="s">
        <v>1774</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2021</v>
      </c>
      <c r="B336" s="171" t="s">
        <v>1774</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2021</v>
      </c>
      <c r="B337" s="171" t="s">
        <v>1774</v>
      </c>
      <c r="C337" s="224" t="s">
        <v>100</v>
      </c>
      <c r="D337" s="235" t="s">
        <v>539</v>
      </c>
      <c r="E337" s="172"/>
      <c r="F337" s="234">
        <f>IF(D337="CO2",E337,IF(D337="CH4",E337*'State 2005 Data'!$J$16,IF(D337="N2O",'State 2005 Data'!$J$17,IF(D337="Other",E337))))</f>
        <v>0</v>
      </c>
      <c r="I337" s="171"/>
      <c r="J337" s="61"/>
      <c r="K337" s="61"/>
      <c r="L337" s="61"/>
      <c r="M337" s="172"/>
    </row>
    <row r="338" spans="1:13">
      <c r="A338" s="224" t="s">
        <v>2021</v>
      </c>
      <c r="B338" s="171" t="s">
        <v>1774</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2021</v>
      </c>
      <c r="B339" s="171" t="s">
        <v>1774</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2021</v>
      </c>
      <c r="B340" s="171" t="s">
        <v>1774</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2021</v>
      </c>
      <c r="B341" s="171" t="s">
        <v>1774</v>
      </c>
      <c r="C341" s="224" t="s">
        <v>895</v>
      </c>
      <c r="D341" s="235" t="s">
        <v>539</v>
      </c>
      <c r="E341" s="172"/>
      <c r="F341" s="234">
        <f>IF(D341="CO2",E341,IF(D341="CH4",E341*'State 2005 Data'!$J$16,IF(D341="N2O",'State 2005 Data'!$J$17,IF(D341="Other",E341))))</f>
        <v>0</v>
      </c>
      <c r="I341" s="171"/>
      <c r="J341" s="61"/>
      <c r="K341" s="61"/>
      <c r="L341" s="61"/>
      <c r="M341" s="172"/>
    </row>
    <row r="342" spans="1:13">
      <c r="A342" s="224" t="s">
        <v>2021</v>
      </c>
      <c r="B342" s="171" t="s">
        <v>1774</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2021</v>
      </c>
      <c r="B343" s="171" t="s">
        <v>1774</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2021</v>
      </c>
      <c r="B344" s="171" t="s">
        <v>1774</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2021</v>
      </c>
      <c r="B345" s="171" t="s">
        <v>1774</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2021</v>
      </c>
      <c r="B346" s="171" t="s">
        <v>1774</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2021</v>
      </c>
      <c r="B347" s="171" t="s">
        <v>1774</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2021</v>
      </c>
      <c r="B348" s="171" t="s">
        <v>1774</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2021</v>
      </c>
      <c r="B349" s="171" t="s">
        <v>1774</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2022</v>
      </c>
      <c r="B350" s="171" t="s">
        <v>1775</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2022</v>
      </c>
      <c r="B351" s="171" t="s">
        <v>1775</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2022</v>
      </c>
      <c r="B352" s="171" t="s">
        <v>1775</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2022</v>
      </c>
      <c r="B353" s="171" t="s">
        <v>1775</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2022</v>
      </c>
      <c r="B354" s="171" t="s">
        <v>1775</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2022</v>
      </c>
      <c r="B355" s="171" t="s">
        <v>1775</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2022</v>
      </c>
      <c r="B356" s="171" t="s">
        <v>1775</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2022</v>
      </c>
      <c r="B357" s="171" t="s">
        <v>1775</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2022</v>
      </c>
      <c r="B358" s="171" t="s">
        <v>1775</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2022</v>
      </c>
      <c r="B359" s="171" t="s">
        <v>1775</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2022</v>
      </c>
      <c r="B360" s="171" t="s">
        <v>1775</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2022</v>
      </c>
      <c r="B361" s="171" t="s">
        <v>1775</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2022</v>
      </c>
      <c r="B362" s="171" t="s">
        <v>1775</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2022</v>
      </c>
      <c r="B363" s="171" t="s">
        <v>1775</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2022</v>
      </c>
      <c r="B364" s="171" t="s">
        <v>1775</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2022</v>
      </c>
      <c r="B365" s="171" t="s">
        <v>1775</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2025</v>
      </c>
      <c r="B366" s="171" t="s">
        <v>1773</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2025</v>
      </c>
      <c r="B367" s="171" t="s">
        <v>1773</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2025</v>
      </c>
      <c r="B368" s="171" t="s">
        <v>1773</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2025</v>
      </c>
      <c r="B369" s="171" t="s">
        <v>1773</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2025</v>
      </c>
      <c r="B370" s="171" t="s">
        <v>1773</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2025</v>
      </c>
      <c r="B371" s="171" t="s">
        <v>1773</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2025</v>
      </c>
      <c r="B372" s="171" t="s">
        <v>1773</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2025</v>
      </c>
      <c r="B373" s="171" t="s">
        <v>1773</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2025</v>
      </c>
      <c r="B374" s="171" t="s">
        <v>1773</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2025</v>
      </c>
      <c r="B375" s="171" t="s">
        <v>1773</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2025</v>
      </c>
      <c r="B376" s="171" t="s">
        <v>1773</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2025</v>
      </c>
      <c r="B377" s="171" t="s">
        <v>1773</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2025</v>
      </c>
      <c r="B378" s="171" t="s">
        <v>1773</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2025</v>
      </c>
      <c r="B379" s="171" t="s">
        <v>1773</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2025</v>
      </c>
      <c r="B380" s="171" t="s">
        <v>1773</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2025</v>
      </c>
      <c r="B381" s="171" t="s">
        <v>1773</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2028</v>
      </c>
      <c r="B382" s="171" t="s">
        <v>1777</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2028</v>
      </c>
      <c r="B383" s="171" t="s">
        <v>1777</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2028</v>
      </c>
      <c r="B384" s="171" t="s">
        <v>1777</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2028</v>
      </c>
      <c r="B385" s="171" t="s">
        <v>1777</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2028</v>
      </c>
      <c r="B386" s="171" t="s">
        <v>1777</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2028</v>
      </c>
      <c r="B387" s="171" t="s">
        <v>1777</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2028</v>
      </c>
      <c r="B388" s="171" t="s">
        <v>1777</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2028</v>
      </c>
      <c r="B389" s="171" t="s">
        <v>1777</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2028</v>
      </c>
      <c r="B390" s="171" t="s">
        <v>1777</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2028</v>
      </c>
      <c r="B391" s="171" t="s">
        <v>1777</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2028</v>
      </c>
      <c r="B392" s="171" t="s">
        <v>1777</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2028</v>
      </c>
      <c r="B393" s="171" t="s">
        <v>1777</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2028</v>
      </c>
      <c r="B394" s="171" t="s">
        <v>1777</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2028</v>
      </c>
      <c r="B395" s="171" t="s">
        <v>1777</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2028</v>
      </c>
      <c r="B396" s="171" t="s">
        <v>1777</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2028</v>
      </c>
      <c r="B397" s="171" t="s">
        <v>1777</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2031</v>
      </c>
      <c r="B398" s="171" t="s">
        <v>1778</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2031</v>
      </c>
      <c r="B399" s="171" t="s">
        <v>1778</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2031</v>
      </c>
      <c r="B400" s="171" t="s">
        <v>1778</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2031</v>
      </c>
      <c r="B401" s="171" t="s">
        <v>1778</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2031</v>
      </c>
      <c r="B402" s="171" t="s">
        <v>1778</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2031</v>
      </c>
      <c r="B403" s="171" t="s">
        <v>1778</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2031</v>
      </c>
      <c r="B404" s="171" t="s">
        <v>1778</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2031</v>
      </c>
      <c r="B405" s="171" t="s">
        <v>1778</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2031</v>
      </c>
      <c r="B406" s="171" t="s">
        <v>1778</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2031</v>
      </c>
      <c r="B407" s="171" t="s">
        <v>1778</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2031</v>
      </c>
      <c r="B408" s="171" t="s">
        <v>1778</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2031</v>
      </c>
      <c r="B409" s="171" t="s">
        <v>1778</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2031</v>
      </c>
      <c r="B410" s="171" t="s">
        <v>1778</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2031</v>
      </c>
      <c r="B411" s="171" t="s">
        <v>1778</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2031</v>
      </c>
      <c r="B412" s="171" t="s">
        <v>1778</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2031</v>
      </c>
      <c r="B413" s="171" t="s">
        <v>1778</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2032</v>
      </c>
      <c r="B414" s="171" t="s">
        <v>1779</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2032</v>
      </c>
      <c r="B415" s="171" t="s">
        <v>1779</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2032</v>
      </c>
      <c r="B416" s="171" t="s">
        <v>1779</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2032</v>
      </c>
      <c r="B417" s="171" t="s">
        <v>1779</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2032</v>
      </c>
      <c r="B418" s="171" t="s">
        <v>1779</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2032</v>
      </c>
      <c r="B419" s="171" t="s">
        <v>1779</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2032</v>
      </c>
      <c r="B420" s="171" t="s">
        <v>1779</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2032</v>
      </c>
      <c r="B421" s="171" t="s">
        <v>1779</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2032</v>
      </c>
      <c r="B422" s="171" t="s">
        <v>1779</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2032</v>
      </c>
      <c r="B423" s="171" t="s">
        <v>1779</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2032</v>
      </c>
      <c r="B424" s="171" t="s">
        <v>1779</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2032</v>
      </c>
      <c r="B425" s="171" t="s">
        <v>1779</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2032</v>
      </c>
      <c r="B426" s="171" t="s">
        <v>1779</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2032</v>
      </c>
      <c r="B427" s="171" t="s">
        <v>1779</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2032</v>
      </c>
      <c r="B428" s="171" t="s">
        <v>1779</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2032</v>
      </c>
      <c r="B429" s="171" t="s">
        <v>1779</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2041</v>
      </c>
      <c r="B430" s="171" t="s">
        <v>1780</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2041</v>
      </c>
      <c r="B431" s="171" t="s">
        <v>1780</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2041</v>
      </c>
      <c r="B432" s="171" t="s">
        <v>1780</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2041</v>
      </c>
      <c r="B433" s="171" t="s">
        <v>1780</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2041</v>
      </c>
      <c r="B434" s="171" t="s">
        <v>1780</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2041</v>
      </c>
      <c r="B435" s="171" t="s">
        <v>1780</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2041</v>
      </c>
      <c r="B436" s="171" t="s">
        <v>1780</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2041</v>
      </c>
      <c r="B437" s="171" t="s">
        <v>1780</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2041</v>
      </c>
      <c r="B438" s="171" t="s">
        <v>1780</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2041</v>
      </c>
      <c r="B439" s="171" t="s">
        <v>1780</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2041</v>
      </c>
      <c r="B440" s="171" t="s">
        <v>1780</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2041</v>
      </c>
      <c r="B441" s="171" t="s">
        <v>1780</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2041</v>
      </c>
      <c r="B442" s="171" t="s">
        <v>1780</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2041</v>
      </c>
      <c r="B443" s="171" t="s">
        <v>1780</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2041</v>
      </c>
      <c r="B444" s="171" t="s">
        <v>1780</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2041</v>
      </c>
      <c r="B445" s="171" t="s">
        <v>1780</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2046</v>
      </c>
      <c r="B446" s="171" t="s">
        <v>1764</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2046</v>
      </c>
      <c r="B447" s="171" t="s">
        <v>1764</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2046</v>
      </c>
      <c r="B448" s="171" t="s">
        <v>1764</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2046</v>
      </c>
      <c r="B449" s="171" t="s">
        <v>1764</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2046</v>
      </c>
      <c r="B450" s="171" t="s">
        <v>1764</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2046</v>
      </c>
      <c r="B451" s="171" t="s">
        <v>1764</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2046</v>
      </c>
      <c r="B452" s="171" t="s">
        <v>1764</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2046</v>
      </c>
      <c r="B453" s="171" t="s">
        <v>1764</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2046</v>
      </c>
      <c r="B454" s="171" t="s">
        <v>1764</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2046</v>
      </c>
      <c r="B455" s="171" t="s">
        <v>1764</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2046</v>
      </c>
      <c r="B456" s="171" t="s">
        <v>1764</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2046</v>
      </c>
      <c r="B457" s="171" t="s">
        <v>1764</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2046</v>
      </c>
      <c r="B458" s="171" t="s">
        <v>1764</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2046</v>
      </c>
      <c r="B459" s="171" t="s">
        <v>1764</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2046</v>
      </c>
      <c r="B460" s="171" t="s">
        <v>1764</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2046</v>
      </c>
      <c r="B461" s="171" t="s">
        <v>1764</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2051</v>
      </c>
      <c r="B462" s="171" t="s">
        <v>1781</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2051</v>
      </c>
      <c r="B463" s="171" t="s">
        <v>1781</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2051</v>
      </c>
      <c r="B464" s="171" t="s">
        <v>1781</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2051</v>
      </c>
      <c r="B465" s="171" t="s">
        <v>1781</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2051</v>
      </c>
      <c r="B466" s="171" t="s">
        <v>1781</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2051</v>
      </c>
      <c r="B467" s="171" t="s">
        <v>1781</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2051</v>
      </c>
      <c r="B468" s="171" t="s">
        <v>1781</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2051</v>
      </c>
      <c r="B469" s="171" t="s">
        <v>1781</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2051</v>
      </c>
      <c r="B470" s="171" t="s">
        <v>1781</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2051</v>
      </c>
      <c r="B471" s="171" t="s">
        <v>1781</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2051</v>
      </c>
      <c r="B472" s="171" t="s">
        <v>1781</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2051</v>
      </c>
      <c r="B473" s="171" t="s">
        <v>1781</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2051</v>
      </c>
      <c r="B474" s="171" t="s">
        <v>1781</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2051</v>
      </c>
      <c r="B475" s="171" t="s">
        <v>1781</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2051</v>
      </c>
      <c r="B476" s="171" t="s">
        <v>1781</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2051</v>
      </c>
      <c r="B477" s="171" t="s">
        <v>1781</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1782</v>
      </c>
    </row>
    <row r="2" spans="1:33">
      <c r="A2" s="61" t="s">
        <v>550</v>
      </c>
      <c r="B2" s="61">
        <f>28</f>
        <v>28</v>
      </c>
    </row>
    <row r="3" spans="1:33">
      <c r="A3" s="61" t="s">
        <v>551</v>
      </c>
      <c r="B3" s="61">
        <f>265</f>
        <v>265</v>
      </c>
    </row>
    <row r="10" spans="1:33">
      <c r="A10" s="82" t="s">
        <v>1783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1791</v>
      </c>
    </row>
    <row r="25" spans="1:33">
      <c r="A25" s="61" t="s">
        <v>1788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1887</v>
      </c>
    </row>
    <row r="201" spans="1:9">
      <c r="A201" s="205" t="s">
        <v>1895</v>
      </c>
      <c r="B201" s="244" t="s">
        <v>1896</v>
      </c>
      <c r="C201" s="244"/>
      <c r="D201" s="244"/>
      <c r="E201" s="244"/>
      <c r="F201" s="244"/>
      <c r="G201" s="244"/>
      <c r="H201" s="244"/>
      <c r="I201" s="244"/>
    </row>
    <row r="202" spans="1:9">
      <c r="A202" s="53" t="s">
        <v>1897</v>
      </c>
      <c r="B202" s="53" t="s">
        <v>1898</v>
      </c>
      <c r="C202" s="53" t="s">
        <v>1899</v>
      </c>
      <c r="D202" s="53" t="s">
        <v>1900</v>
      </c>
      <c r="E202" s="53" t="s">
        <v>753</v>
      </c>
      <c r="F202" s="53" t="s">
        <v>92</v>
      </c>
      <c r="G202" s="53" t="s">
        <v>1901</v>
      </c>
      <c r="H202" s="53" t="s">
        <v>1902</v>
      </c>
      <c r="I202" s="53" t="s">
        <v>1903</v>
      </c>
    </row>
    <row r="203" spans="1:9">
      <c r="A203" s="53" t="s">
        <v>1904</v>
      </c>
      <c r="B203" s="61">
        <v>0</v>
      </c>
      <c r="C203" s="61">
        <v>6</v>
      </c>
      <c r="D203" s="61">
        <v>9</v>
      </c>
      <c r="E203" s="61">
        <v>25</v>
      </c>
      <c r="F203" s="61">
        <v>21</v>
      </c>
      <c r="G203" s="61">
        <v>215</v>
      </c>
      <c r="H203" s="61">
        <v>81</v>
      </c>
      <c r="I203" s="61">
        <v>134</v>
      </c>
    </row>
    <row r="204" spans="1:9">
      <c r="A204" s="53" t="s">
        <v>1905</v>
      </c>
      <c r="B204" s="61">
        <v>4</v>
      </c>
      <c r="C204" s="61">
        <v>3</v>
      </c>
      <c r="D204" s="61">
        <v>15</v>
      </c>
      <c r="E204" s="61">
        <v>40</v>
      </c>
      <c r="F204" s="61">
        <v>43</v>
      </c>
      <c r="G204" s="61">
        <v>163</v>
      </c>
      <c r="H204" s="61">
        <v>56</v>
      </c>
      <c r="I204" s="61">
        <v>94</v>
      </c>
    </row>
    <row r="205" spans="1:9" ht="15.75" thickBot="1">
      <c r="A205" s="53" t="s">
        <v>1906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1907</v>
      </c>
      <c r="B206" s="10">
        <f>SUM(G205:H205)/SUM(G203:H203)</f>
        <v>-0.26013513513513514</v>
      </c>
    </row>
    <row r="207" spans="1:9" ht="15.75" thickBot="1">
      <c r="A207" s="61" t="s">
        <v>1908</v>
      </c>
      <c r="B207" s="10">
        <f>I205/I203</f>
        <v>-0.29850746268656714</v>
      </c>
    </row>
    <row r="209" spans="1:9">
      <c r="A209" s="205" t="s">
        <v>1909</v>
      </c>
      <c r="B209" s="244" t="s">
        <v>1896</v>
      </c>
      <c r="C209" s="244"/>
      <c r="D209" s="244"/>
      <c r="E209" s="244"/>
      <c r="F209" s="244"/>
      <c r="G209" s="244"/>
      <c r="H209" s="244"/>
      <c r="I209" s="244"/>
    </row>
    <row r="210" spans="1:9">
      <c r="A210" s="53" t="s">
        <v>1897</v>
      </c>
      <c r="B210" s="53" t="s">
        <v>1898</v>
      </c>
      <c r="C210" s="53" t="s">
        <v>1899</v>
      </c>
      <c r="D210" s="53" t="s">
        <v>1900</v>
      </c>
      <c r="E210" s="53" t="s">
        <v>753</v>
      </c>
      <c r="F210" s="53" t="s">
        <v>92</v>
      </c>
      <c r="G210" s="53" t="s">
        <v>1901</v>
      </c>
      <c r="H210" s="53" t="s">
        <v>1902</v>
      </c>
      <c r="I210" s="53" t="s">
        <v>1903</v>
      </c>
    </row>
    <row r="211" spans="1:9">
      <c r="A211" s="53" t="s">
        <v>1904</v>
      </c>
      <c r="B211" s="61">
        <v>0</v>
      </c>
      <c r="C211" s="61">
        <v>17</v>
      </c>
      <c r="D211" s="61">
        <v>18</v>
      </c>
      <c r="E211" s="61">
        <v>22</v>
      </c>
      <c r="F211" s="61">
        <v>12</v>
      </c>
      <c r="G211" s="61">
        <v>73</v>
      </c>
      <c r="H211" s="61">
        <v>21</v>
      </c>
      <c r="I211" s="61">
        <v>21</v>
      </c>
    </row>
    <row r="212" spans="1:9">
      <c r="A212" s="53" t="s">
        <v>1905</v>
      </c>
      <c r="B212" s="61">
        <v>0</v>
      </c>
      <c r="C212" s="61">
        <v>15</v>
      </c>
      <c r="D212" s="61">
        <v>22</v>
      </c>
      <c r="E212" s="61">
        <v>39</v>
      </c>
      <c r="F212" s="61">
        <v>23</v>
      </c>
      <c r="G212" s="61">
        <v>51</v>
      </c>
      <c r="H212" s="61">
        <v>17</v>
      </c>
      <c r="I212" s="61">
        <v>19</v>
      </c>
    </row>
    <row r="213" spans="1:9" ht="15.75" thickBot="1">
      <c r="A213" s="53" t="s">
        <v>1906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1907</v>
      </c>
      <c r="B214" s="10">
        <f>SUM(G213:H213)/SUM(G211:H211)</f>
        <v>-0.27659574468085107</v>
      </c>
    </row>
    <row r="215" spans="1:9" ht="15.75" thickBot="1">
      <c r="A215" s="61" t="s">
        <v>1908</v>
      </c>
      <c r="B215" s="10">
        <f>I213/I211</f>
        <v>-9.5238095238095233E-2</v>
      </c>
    </row>
    <row r="217" spans="1:9">
      <c r="A217" s="205" t="s">
        <v>1910</v>
      </c>
      <c r="B217" s="244" t="s">
        <v>1896</v>
      </c>
      <c r="C217" s="244"/>
      <c r="D217" s="244"/>
      <c r="E217" s="244"/>
    </row>
    <row r="218" spans="1:9">
      <c r="A218" s="53" t="s">
        <v>1897</v>
      </c>
      <c r="B218" s="53" t="s">
        <v>1911</v>
      </c>
      <c r="C218" s="53" t="s">
        <v>1912</v>
      </c>
      <c r="D218" s="53" t="s">
        <v>1913</v>
      </c>
      <c r="E218" s="53" t="s">
        <v>92</v>
      </c>
    </row>
    <row r="219" spans="1:9">
      <c r="A219" s="53" t="s">
        <v>1904</v>
      </c>
      <c r="B219" s="61">
        <v>112</v>
      </c>
      <c r="C219" s="61">
        <v>16</v>
      </c>
      <c r="D219" s="61">
        <v>9</v>
      </c>
      <c r="E219" s="61">
        <v>134</v>
      </c>
    </row>
    <row r="220" spans="1:9">
      <c r="A220" s="53" t="s">
        <v>1905</v>
      </c>
      <c r="B220" s="61">
        <v>87</v>
      </c>
      <c r="C220" s="61">
        <v>17</v>
      </c>
      <c r="D220" s="61">
        <v>9</v>
      </c>
      <c r="E220" s="61">
        <v>151</v>
      </c>
    </row>
    <row r="221" spans="1:9" ht="15.75" thickBot="1">
      <c r="A221" s="53" t="s">
        <v>1906</v>
      </c>
      <c r="B221" s="61">
        <f>B220-B219</f>
        <v>-25</v>
      </c>
      <c r="C221" s="61">
        <f t="shared" ref="C221:E221" si="3">C220-C219</f>
        <v>1</v>
      </c>
      <c r="D221" s="61">
        <f t="shared" si="3"/>
        <v>0</v>
      </c>
      <c r="E221" s="61">
        <f t="shared" si="3"/>
        <v>17</v>
      </c>
    </row>
    <row r="222" spans="1:9" ht="15.75" thickBot="1">
      <c r="A222" s="61" t="s">
        <v>1914</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2020-12-03T18:10:03Z</dcterms:modified>
</cp:coreProperties>
</file>