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CDA7A3DA-1A5E-4802-B9B9-06FCC71FFD8F}" xr6:coauthVersionLast="45" xr6:coauthVersionMax="45" xr10:uidLastSave="{00000000-0000-0000-0000-000000000000}"/>
  <bookViews>
    <workbookView xWindow="8085" yWindow="203" windowWidth="11115" windowHeight="9787" firstSheet="3" activeTab="4"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19" r:id="rId6"/>
    <sheet name="State EPS Pollutant" sheetId="20" r:id="rId7"/>
    <sheet name="2005 US" sheetId="21" r:id="rId8"/>
    <sheet name="US EPS Pollutant" sheetId="22" r:id="rId9"/>
    <sheet name="Output Graph Color Key" sheetId="17" r:id="rId10"/>
    <sheet name="MaxBoundCalculations" sheetId="13" r:id="rId11"/>
  </sheets>
  <definedNames>
    <definedName name="_xlnm._FilterDatabase" localSheetId="1" hidden="1">PolicyLevers!$A$1:$P$655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21" i="1" l="1"/>
  <c r="M116" i="1"/>
  <c r="M114" i="1"/>
  <c r="Q707" i="1" l="1"/>
  <c r="P707" i="1"/>
  <c r="O707" i="1"/>
  <c r="N707" i="1"/>
  <c r="M707" i="1"/>
  <c r="L707" i="1"/>
  <c r="K707" i="1"/>
  <c r="I707" i="1"/>
  <c r="C707" i="1"/>
  <c r="B707" i="1"/>
  <c r="A707" i="1"/>
  <c r="Q706" i="1"/>
  <c r="P706" i="1"/>
  <c r="O706" i="1"/>
  <c r="N706" i="1"/>
  <c r="M706" i="1"/>
  <c r="L706" i="1"/>
  <c r="K706" i="1"/>
  <c r="I706" i="1"/>
  <c r="C706" i="1"/>
  <c r="B706" i="1"/>
  <c r="A706" i="1"/>
  <c r="Q705" i="1"/>
  <c r="P705" i="1"/>
  <c r="O705" i="1"/>
  <c r="N705" i="1"/>
  <c r="M705" i="1"/>
  <c r="L705" i="1"/>
  <c r="K705" i="1"/>
  <c r="I705" i="1"/>
  <c r="C705" i="1"/>
  <c r="B705" i="1"/>
  <c r="A705" i="1"/>
  <c r="Q704" i="1"/>
  <c r="P704" i="1"/>
  <c r="O704" i="1"/>
  <c r="N704" i="1"/>
  <c r="M704" i="1"/>
  <c r="L704" i="1"/>
  <c r="K704" i="1"/>
  <c r="I704" i="1"/>
  <c r="C704" i="1"/>
  <c r="B704" i="1"/>
  <c r="A704" i="1"/>
  <c r="P703" i="1"/>
  <c r="Q702" i="1"/>
  <c r="P702" i="1"/>
  <c r="O702" i="1"/>
  <c r="N702" i="1"/>
  <c r="M702" i="1"/>
  <c r="L702" i="1"/>
  <c r="K702" i="1"/>
  <c r="I702" i="1"/>
  <c r="C702" i="1"/>
  <c r="B702" i="1"/>
  <c r="A702" i="1"/>
  <c r="Q701" i="1"/>
  <c r="P701" i="1"/>
  <c r="O701" i="1"/>
  <c r="N701" i="1"/>
  <c r="M701" i="1"/>
  <c r="L701" i="1"/>
  <c r="K701" i="1"/>
  <c r="I701" i="1"/>
  <c r="C701" i="1"/>
  <c r="B701" i="1"/>
  <c r="A701" i="1"/>
  <c r="Q700" i="1"/>
  <c r="P700" i="1"/>
  <c r="O700" i="1"/>
  <c r="N700" i="1"/>
  <c r="M700" i="1"/>
  <c r="L700" i="1"/>
  <c r="K700" i="1"/>
  <c r="I700" i="1"/>
  <c r="C700" i="1"/>
  <c r="B700" i="1"/>
  <c r="A700" i="1"/>
  <c r="Q699" i="1"/>
  <c r="P699" i="1"/>
  <c r="O699" i="1"/>
  <c r="N699" i="1"/>
  <c r="M699" i="1"/>
  <c r="L699" i="1"/>
  <c r="K699" i="1"/>
  <c r="I699" i="1"/>
  <c r="C699" i="1"/>
  <c r="B699" i="1"/>
  <c r="A699" i="1"/>
  <c r="P698" i="1"/>
  <c r="Q697" i="1"/>
  <c r="P697" i="1"/>
  <c r="O697" i="1"/>
  <c r="N697" i="1"/>
  <c r="M697" i="1"/>
  <c r="L697" i="1"/>
  <c r="K697" i="1"/>
  <c r="I697" i="1"/>
  <c r="C697" i="1"/>
  <c r="B697" i="1"/>
  <c r="A697" i="1"/>
  <c r="Q696" i="1"/>
  <c r="P696" i="1"/>
  <c r="O696" i="1"/>
  <c r="N696" i="1"/>
  <c r="M696" i="1"/>
  <c r="L696" i="1"/>
  <c r="K696" i="1"/>
  <c r="I696" i="1"/>
  <c r="C696" i="1"/>
  <c r="B696" i="1"/>
  <c r="A696" i="1"/>
  <c r="Q695" i="1"/>
  <c r="P695" i="1"/>
  <c r="O695" i="1"/>
  <c r="N695" i="1"/>
  <c r="M695" i="1"/>
  <c r="L695" i="1"/>
  <c r="K695" i="1"/>
  <c r="I695" i="1"/>
  <c r="C695" i="1"/>
  <c r="B695" i="1"/>
  <c r="A695" i="1"/>
  <c r="Q694" i="1"/>
  <c r="P694" i="1"/>
  <c r="O694" i="1"/>
  <c r="N694" i="1"/>
  <c r="M694" i="1"/>
  <c r="L694" i="1"/>
  <c r="K694" i="1"/>
  <c r="I694" i="1"/>
  <c r="C694" i="1"/>
  <c r="B694" i="1"/>
  <c r="A694" i="1"/>
  <c r="P693" i="1"/>
  <c r="Q692" i="1"/>
  <c r="P692" i="1"/>
  <c r="O692" i="1"/>
  <c r="N692" i="1"/>
  <c r="M692" i="1"/>
  <c r="L692" i="1"/>
  <c r="K692" i="1"/>
  <c r="I692" i="1"/>
  <c r="C692" i="1"/>
  <c r="B692" i="1"/>
  <c r="A692" i="1"/>
  <c r="Q691" i="1"/>
  <c r="P691" i="1"/>
  <c r="O691" i="1"/>
  <c r="N691" i="1"/>
  <c r="M691" i="1"/>
  <c r="L691" i="1"/>
  <c r="K691" i="1"/>
  <c r="I691" i="1"/>
  <c r="C691" i="1"/>
  <c r="B691" i="1"/>
  <c r="A691" i="1"/>
  <c r="Q690" i="1"/>
  <c r="P690" i="1"/>
  <c r="O690" i="1"/>
  <c r="N690" i="1"/>
  <c r="M690" i="1"/>
  <c r="L690" i="1"/>
  <c r="K690" i="1"/>
  <c r="I690" i="1"/>
  <c r="C690" i="1"/>
  <c r="B690" i="1"/>
  <c r="A690" i="1"/>
  <c r="Q689" i="1"/>
  <c r="P689" i="1"/>
  <c r="O689" i="1"/>
  <c r="N689" i="1"/>
  <c r="M689" i="1"/>
  <c r="L689" i="1"/>
  <c r="K689" i="1"/>
  <c r="I689" i="1"/>
  <c r="C689" i="1"/>
  <c r="B689" i="1"/>
  <c r="A689" i="1"/>
  <c r="P688" i="1"/>
  <c r="Q687" i="1"/>
  <c r="P687" i="1"/>
  <c r="O687" i="1"/>
  <c r="N687" i="1"/>
  <c r="M687" i="1"/>
  <c r="L687" i="1"/>
  <c r="K687" i="1"/>
  <c r="I687" i="1"/>
  <c r="C687" i="1"/>
  <c r="B687" i="1"/>
  <c r="A687" i="1"/>
  <c r="Q686" i="1"/>
  <c r="P686" i="1"/>
  <c r="O686" i="1"/>
  <c r="N686" i="1"/>
  <c r="M686" i="1"/>
  <c r="L686" i="1"/>
  <c r="K686" i="1"/>
  <c r="I686" i="1"/>
  <c r="C686" i="1"/>
  <c r="B686" i="1"/>
  <c r="A686" i="1"/>
  <c r="Q685" i="1"/>
  <c r="P685" i="1"/>
  <c r="O685" i="1"/>
  <c r="N685" i="1"/>
  <c r="M685" i="1"/>
  <c r="L685" i="1"/>
  <c r="K685" i="1"/>
  <c r="I685" i="1"/>
  <c r="C685" i="1"/>
  <c r="B685" i="1"/>
  <c r="A685" i="1"/>
  <c r="Q684" i="1"/>
  <c r="P684" i="1"/>
  <c r="O684" i="1"/>
  <c r="N684" i="1"/>
  <c r="M684" i="1"/>
  <c r="L684" i="1"/>
  <c r="K684" i="1"/>
  <c r="I684" i="1"/>
  <c r="C684" i="1"/>
  <c r="B684" i="1"/>
  <c r="A684" i="1"/>
  <c r="P683" i="1"/>
  <c r="Q682" i="1"/>
  <c r="P682" i="1"/>
  <c r="O682" i="1"/>
  <c r="N682" i="1"/>
  <c r="M682" i="1"/>
  <c r="L682" i="1"/>
  <c r="K682" i="1"/>
  <c r="I682" i="1"/>
  <c r="C682" i="1"/>
  <c r="B682" i="1"/>
  <c r="A682" i="1"/>
  <c r="Q681" i="1"/>
  <c r="P681" i="1"/>
  <c r="O681" i="1"/>
  <c r="N681" i="1"/>
  <c r="M681" i="1"/>
  <c r="L681" i="1"/>
  <c r="K681" i="1"/>
  <c r="I681" i="1"/>
  <c r="C681" i="1"/>
  <c r="B681" i="1"/>
  <c r="A681" i="1"/>
  <c r="Q680" i="1"/>
  <c r="P680" i="1"/>
  <c r="O680" i="1"/>
  <c r="N680" i="1"/>
  <c r="M680" i="1"/>
  <c r="L680" i="1"/>
  <c r="K680" i="1"/>
  <c r="I680" i="1"/>
  <c r="C680" i="1"/>
  <c r="B680" i="1"/>
  <c r="A680" i="1"/>
  <c r="Q679" i="1"/>
  <c r="P679" i="1"/>
  <c r="O679" i="1"/>
  <c r="N679" i="1"/>
  <c r="M679" i="1"/>
  <c r="L679" i="1"/>
  <c r="K679" i="1"/>
  <c r="I679" i="1"/>
  <c r="C679" i="1"/>
  <c r="B679" i="1"/>
  <c r="A679" i="1"/>
  <c r="P678" i="1"/>
  <c r="Q677" i="1"/>
  <c r="P677" i="1"/>
  <c r="O677" i="1"/>
  <c r="N677" i="1"/>
  <c r="M677" i="1"/>
  <c r="L677" i="1"/>
  <c r="K677" i="1"/>
  <c r="I677" i="1"/>
  <c r="C677" i="1"/>
  <c r="B677" i="1"/>
  <c r="A677" i="1"/>
  <c r="Q676" i="1"/>
  <c r="P676" i="1"/>
  <c r="O676" i="1"/>
  <c r="N676" i="1"/>
  <c r="M676" i="1"/>
  <c r="L676" i="1"/>
  <c r="K676" i="1"/>
  <c r="I676" i="1"/>
  <c r="C676" i="1"/>
  <c r="B676" i="1"/>
  <c r="A676" i="1"/>
  <c r="Q675" i="1"/>
  <c r="P675" i="1"/>
  <c r="O675" i="1"/>
  <c r="N675" i="1"/>
  <c r="M675" i="1"/>
  <c r="L675" i="1"/>
  <c r="K675" i="1"/>
  <c r="I675" i="1"/>
  <c r="C675" i="1"/>
  <c r="B675" i="1"/>
  <c r="A675" i="1"/>
  <c r="Q674" i="1"/>
  <c r="P674" i="1"/>
  <c r="O674" i="1"/>
  <c r="N674" i="1"/>
  <c r="M674" i="1"/>
  <c r="L674" i="1"/>
  <c r="K674" i="1"/>
  <c r="I674" i="1"/>
  <c r="C674" i="1"/>
  <c r="B674" i="1"/>
  <c r="A674" i="1"/>
  <c r="P673" i="1"/>
  <c r="Q672" i="1"/>
  <c r="P672" i="1"/>
  <c r="O672" i="1"/>
  <c r="N672" i="1"/>
  <c r="M672" i="1"/>
  <c r="L672" i="1"/>
  <c r="K672" i="1"/>
  <c r="I672" i="1"/>
  <c r="C672" i="1"/>
  <c r="B672" i="1"/>
  <c r="A672" i="1"/>
  <c r="Q671" i="1"/>
  <c r="P671" i="1"/>
  <c r="O671" i="1"/>
  <c r="N671" i="1"/>
  <c r="M671" i="1"/>
  <c r="L671" i="1"/>
  <c r="K671" i="1"/>
  <c r="I671" i="1"/>
  <c r="C671" i="1"/>
  <c r="B671" i="1"/>
  <c r="A671" i="1"/>
  <c r="Q670" i="1"/>
  <c r="P670" i="1"/>
  <c r="O670" i="1"/>
  <c r="N670" i="1"/>
  <c r="M670" i="1"/>
  <c r="L670" i="1"/>
  <c r="K670" i="1"/>
  <c r="I670" i="1"/>
  <c r="C670" i="1"/>
  <c r="B670" i="1"/>
  <c r="A670" i="1"/>
  <c r="Q669" i="1"/>
  <c r="P669" i="1"/>
  <c r="O669" i="1"/>
  <c r="N669" i="1"/>
  <c r="M669" i="1"/>
  <c r="L669" i="1"/>
  <c r="K669" i="1"/>
  <c r="I669" i="1"/>
  <c r="C669" i="1"/>
  <c r="B669" i="1"/>
  <c r="A669" i="1"/>
  <c r="P668" i="1"/>
  <c r="Q667" i="1"/>
  <c r="O667" i="1"/>
  <c r="N667" i="1"/>
  <c r="M667" i="1"/>
  <c r="L667" i="1"/>
  <c r="K667" i="1"/>
  <c r="I667" i="1"/>
  <c r="C667" i="1"/>
  <c r="B667" i="1"/>
  <c r="A667" i="1"/>
  <c r="Q666" i="1"/>
  <c r="O666" i="1"/>
  <c r="N666" i="1"/>
  <c r="M666" i="1"/>
  <c r="L666" i="1"/>
  <c r="K666" i="1"/>
  <c r="I666" i="1"/>
  <c r="C666" i="1"/>
  <c r="B666" i="1"/>
  <c r="A666" i="1"/>
  <c r="Q665" i="1"/>
  <c r="O665" i="1"/>
  <c r="N665" i="1"/>
  <c r="M665" i="1"/>
  <c r="L665" i="1"/>
  <c r="K665" i="1"/>
  <c r="I665" i="1"/>
  <c r="C665" i="1"/>
  <c r="B665" i="1"/>
  <c r="A665" i="1"/>
  <c r="Q664" i="1"/>
  <c r="O664" i="1"/>
  <c r="N664" i="1"/>
  <c r="M664" i="1"/>
  <c r="L664" i="1"/>
  <c r="K664" i="1"/>
  <c r="I664" i="1"/>
  <c r="C664" i="1"/>
  <c r="B664" i="1"/>
  <c r="A664" i="1"/>
  <c r="O661" i="1"/>
  <c r="N661" i="1"/>
  <c r="M661" i="1"/>
  <c r="L661" i="1"/>
  <c r="K661" i="1"/>
  <c r="J661" i="1"/>
  <c r="C661" i="1"/>
  <c r="A661" i="1"/>
  <c r="O660" i="1"/>
  <c r="N660" i="1"/>
  <c r="M660" i="1"/>
  <c r="L660" i="1"/>
  <c r="K660" i="1"/>
  <c r="J660" i="1"/>
  <c r="C660" i="1"/>
  <c r="A660" i="1"/>
  <c r="O659" i="1"/>
  <c r="N659" i="1"/>
  <c r="M659" i="1"/>
  <c r="L659" i="1"/>
  <c r="K659" i="1"/>
  <c r="J659" i="1"/>
  <c r="C659" i="1"/>
  <c r="A659" i="1"/>
  <c r="O658" i="1"/>
  <c r="N658" i="1"/>
  <c r="M658" i="1"/>
  <c r="L658" i="1"/>
  <c r="K658" i="1"/>
  <c r="J658" i="1"/>
  <c r="C658" i="1"/>
  <c r="A658" i="1"/>
  <c r="O657" i="1"/>
  <c r="N657" i="1"/>
  <c r="M657" i="1"/>
  <c r="L657" i="1"/>
  <c r="K657" i="1"/>
  <c r="J657" i="1"/>
  <c r="C657" i="1"/>
  <c r="A657" i="1"/>
  <c r="O656" i="1"/>
  <c r="N656" i="1"/>
  <c r="M656" i="1"/>
  <c r="L656" i="1"/>
  <c r="K656" i="1"/>
  <c r="J656" i="1"/>
  <c r="C656" i="1"/>
  <c r="A656" i="1"/>
  <c r="J655" i="1"/>
  <c r="O654" i="1"/>
  <c r="N654" i="1"/>
  <c r="M654" i="1"/>
  <c r="L654" i="1"/>
  <c r="K654" i="1"/>
  <c r="J654" i="1"/>
  <c r="C654" i="1"/>
  <c r="A654" i="1"/>
  <c r="O653" i="1"/>
  <c r="N653" i="1"/>
  <c r="M653" i="1"/>
  <c r="L653" i="1"/>
  <c r="K653" i="1"/>
  <c r="J653" i="1"/>
  <c r="C653" i="1"/>
  <c r="A653" i="1"/>
  <c r="O652" i="1"/>
  <c r="N652" i="1"/>
  <c r="M652" i="1"/>
  <c r="L652" i="1"/>
  <c r="K652" i="1"/>
  <c r="J652" i="1"/>
  <c r="C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O648" i="1"/>
  <c r="N648" i="1"/>
  <c r="M648" i="1"/>
  <c r="L648" i="1"/>
  <c r="K648" i="1"/>
  <c r="J648" i="1"/>
  <c r="C648" i="1"/>
  <c r="A648" i="1"/>
  <c r="J647" i="1"/>
  <c r="K646" i="1"/>
  <c r="J646" i="1"/>
  <c r="C646" i="1"/>
  <c r="A646" i="1"/>
  <c r="O645" i="1"/>
  <c r="N645" i="1"/>
  <c r="M645" i="1"/>
  <c r="L645" i="1"/>
  <c r="K645" i="1"/>
  <c r="J645" i="1"/>
  <c r="C645" i="1"/>
  <c r="B645" i="1"/>
  <c r="A645" i="1"/>
  <c r="O644" i="1"/>
  <c r="N644" i="1"/>
  <c r="M644" i="1"/>
  <c r="L644" i="1"/>
  <c r="K644" i="1"/>
  <c r="J644" i="1"/>
  <c r="C644" i="1"/>
  <c r="A644" i="1"/>
  <c r="O643" i="1"/>
  <c r="N643" i="1"/>
  <c r="M643" i="1"/>
  <c r="L643" i="1"/>
  <c r="K643" i="1"/>
  <c r="J643" i="1"/>
  <c r="C643" i="1"/>
  <c r="A643" i="1"/>
  <c r="K642" i="1"/>
  <c r="J642" i="1"/>
  <c r="C642" i="1"/>
  <c r="A642" i="1"/>
  <c r="K641" i="1"/>
  <c r="J641" i="1"/>
  <c r="C641" i="1"/>
  <c r="A641" i="1"/>
  <c r="K640" i="1"/>
  <c r="J640" i="1"/>
  <c r="C640" i="1"/>
  <c r="A640" i="1"/>
  <c r="K639" i="1"/>
  <c r="J639" i="1"/>
  <c r="C639" i="1"/>
  <c r="A639" i="1"/>
  <c r="O638" i="1"/>
  <c r="N638" i="1"/>
  <c r="M638" i="1"/>
  <c r="L638" i="1"/>
  <c r="K638" i="1"/>
  <c r="J638" i="1"/>
  <c r="C638" i="1"/>
  <c r="A638" i="1"/>
  <c r="O637" i="1"/>
  <c r="N637" i="1"/>
  <c r="M637" i="1"/>
  <c r="L637" i="1"/>
  <c r="K637" i="1"/>
  <c r="J637" i="1"/>
  <c r="C637" i="1"/>
  <c r="B637" i="1"/>
  <c r="A637" i="1"/>
  <c r="J636" i="1"/>
  <c r="B636" i="1"/>
  <c r="B647" i="1" s="1"/>
  <c r="J635" i="1"/>
  <c r="B635" i="1"/>
  <c r="O634" i="1"/>
  <c r="N634" i="1"/>
  <c r="M634" i="1"/>
  <c r="L634" i="1"/>
  <c r="K634" i="1"/>
  <c r="J634" i="1"/>
  <c r="C634" i="1"/>
  <c r="B634" i="1"/>
  <c r="A634" i="1"/>
  <c r="O633" i="1"/>
  <c r="N633" i="1"/>
  <c r="M633" i="1"/>
  <c r="L633" i="1"/>
  <c r="K633" i="1"/>
  <c r="J633" i="1"/>
  <c r="C633" i="1"/>
  <c r="B633" i="1"/>
  <c r="A633" i="1"/>
  <c r="O632" i="1"/>
  <c r="N632" i="1"/>
  <c r="M632" i="1"/>
  <c r="L632" i="1"/>
  <c r="K632" i="1"/>
  <c r="J632" i="1"/>
  <c r="C632" i="1"/>
  <c r="B632" i="1"/>
  <c r="A632" i="1"/>
  <c r="K631" i="1"/>
  <c r="J631" i="1"/>
  <c r="C631" i="1"/>
  <c r="B631" i="1"/>
  <c r="A631" i="1"/>
  <c r="O630" i="1"/>
  <c r="N630" i="1"/>
  <c r="M630" i="1"/>
  <c r="L630" i="1"/>
  <c r="K630" i="1"/>
  <c r="J630" i="1"/>
  <c r="C630" i="1"/>
  <c r="B630" i="1"/>
  <c r="A630" i="1"/>
  <c r="O627" i="1"/>
  <c r="N627" i="1"/>
  <c r="M627" i="1"/>
  <c r="L627" i="1"/>
  <c r="K627" i="1"/>
  <c r="J627" i="1"/>
  <c r="C627" i="1"/>
  <c r="A627" i="1"/>
  <c r="O626" i="1"/>
  <c r="N626" i="1"/>
  <c r="M626" i="1"/>
  <c r="L626" i="1"/>
  <c r="K626" i="1"/>
  <c r="J626" i="1"/>
  <c r="C626" i="1"/>
  <c r="A626" i="1"/>
  <c r="O625" i="1"/>
  <c r="N625" i="1"/>
  <c r="M625" i="1"/>
  <c r="L625" i="1"/>
  <c r="K625" i="1"/>
  <c r="J625" i="1"/>
  <c r="C625" i="1"/>
  <c r="A625" i="1"/>
  <c r="O624" i="1"/>
  <c r="N624" i="1"/>
  <c r="M624" i="1"/>
  <c r="L624" i="1"/>
  <c r="K624" i="1"/>
  <c r="J624" i="1"/>
  <c r="C624" i="1"/>
  <c r="A624" i="1"/>
  <c r="O623" i="1"/>
  <c r="N623" i="1"/>
  <c r="M623" i="1"/>
  <c r="L623" i="1"/>
  <c r="K623" i="1"/>
  <c r="J623" i="1"/>
  <c r="C623" i="1"/>
  <c r="A623" i="1"/>
  <c r="O622" i="1"/>
  <c r="N622" i="1"/>
  <c r="M622" i="1"/>
  <c r="L622" i="1"/>
  <c r="K622" i="1"/>
  <c r="J622" i="1"/>
  <c r="C622" i="1"/>
  <c r="A622" i="1"/>
  <c r="J621" i="1"/>
  <c r="O620" i="1"/>
  <c r="N620" i="1"/>
  <c r="M620" i="1"/>
  <c r="L620" i="1"/>
  <c r="K620" i="1"/>
  <c r="J620" i="1"/>
  <c r="C620" i="1"/>
  <c r="A620" i="1"/>
  <c r="O619" i="1"/>
  <c r="N619" i="1"/>
  <c r="M619" i="1"/>
  <c r="L619" i="1"/>
  <c r="K619" i="1"/>
  <c r="J619" i="1"/>
  <c r="C619" i="1"/>
  <c r="A619" i="1"/>
  <c r="O618" i="1"/>
  <c r="N618" i="1"/>
  <c r="M618" i="1"/>
  <c r="L618" i="1"/>
  <c r="K618" i="1"/>
  <c r="J618" i="1"/>
  <c r="C618" i="1"/>
  <c r="A618" i="1"/>
  <c r="O617" i="1"/>
  <c r="N617" i="1"/>
  <c r="M617" i="1"/>
  <c r="L617" i="1"/>
  <c r="K617" i="1"/>
  <c r="J617" i="1"/>
  <c r="C617" i="1"/>
  <c r="A617" i="1"/>
  <c r="O616" i="1"/>
  <c r="N616" i="1"/>
  <c r="M616" i="1"/>
  <c r="L616" i="1"/>
  <c r="K616" i="1"/>
  <c r="J616" i="1"/>
  <c r="C616" i="1"/>
  <c r="A616" i="1"/>
  <c r="O615" i="1"/>
  <c r="N615" i="1"/>
  <c r="M615" i="1"/>
  <c r="L615" i="1"/>
  <c r="K615" i="1"/>
  <c r="J615" i="1"/>
  <c r="C615" i="1"/>
  <c r="A615" i="1"/>
  <c r="O614" i="1"/>
  <c r="N614" i="1"/>
  <c r="M614" i="1"/>
  <c r="L614" i="1"/>
  <c r="K614" i="1"/>
  <c r="J614" i="1"/>
  <c r="C614" i="1"/>
  <c r="A614" i="1"/>
  <c r="J613" i="1"/>
  <c r="O612" i="1"/>
  <c r="N612" i="1"/>
  <c r="M612" i="1"/>
  <c r="L612" i="1"/>
  <c r="K612" i="1"/>
  <c r="J612" i="1"/>
  <c r="C612" i="1"/>
  <c r="A612" i="1"/>
  <c r="O611" i="1"/>
  <c r="N611" i="1"/>
  <c r="M611" i="1"/>
  <c r="L611" i="1"/>
  <c r="K611" i="1"/>
  <c r="J611" i="1"/>
  <c r="C611" i="1"/>
  <c r="B611" i="1"/>
  <c r="A611" i="1"/>
  <c r="O610" i="1"/>
  <c r="N610" i="1"/>
  <c r="M610" i="1"/>
  <c r="L610" i="1"/>
  <c r="K610" i="1"/>
  <c r="J610" i="1"/>
  <c r="C610" i="1"/>
  <c r="A610" i="1"/>
  <c r="O609" i="1"/>
  <c r="N609" i="1"/>
  <c r="M609" i="1"/>
  <c r="L609" i="1"/>
  <c r="K609" i="1"/>
  <c r="J609" i="1"/>
  <c r="C609" i="1"/>
  <c r="A609" i="1"/>
  <c r="O608" i="1"/>
  <c r="N608" i="1"/>
  <c r="M608" i="1"/>
  <c r="L608" i="1"/>
  <c r="K608" i="1"/>
  <c r="J608" i="1"/>
  <c r="C608" i="1"/>
  <c r="A608" i="1"/>
  <c r="O607" i="1"/>
  <c r="N607" i="1"/>
  <c r="M607" i="1"/>
  <c r="L607" i="1"/>
  <c r="K607" i="1"/>
  <c r="J607" i="1"/>
  <c r="C607" i="1"/>
  <c r="A607" i="1"/>
  <c r="O606" i="1"/>
  <c r="N606" i="1"/>
  <c r="M606" i="1"/>
  <c r="L606" i="1"/>
  <c r="K606" i="1"/>
  <c r="J606" i="1"/>
  <c r="C606" i="1"/>
  <c r="B606" i="1"/>
  <c r="A606" i="1"/>
  <c r="O605" i="1"/>
  <c r="N605" i="1"/>
  <c r="M605" i="1"/>
  <c r="L605" i="1"/>
  <c r="K605" i="1"/>
  <c r="J605" i="1"/>
  <c r="C605" i="1"/>
  <c r="A605" i="1"/>
  <c r="O604" i="1"/>
  <c r="N604" i="1"/>
  <c r="M604" i="1"/>
  <c r="L604" i="1"/>
  <c r="K604" i="1"/>
  <c r="J604" i="1"/>
  <c r="C604" i="1"/>
  <c r="A604" i="1"/>
  <c r="O603" i="1"/>
  <c r="N603" i="1"/>
  <c r="M603" i="1"/>
  <c r="L603" i="1"/>
  <c r="K603" i="1"/>
  <c r="J603" i="1"/>
  <c r="C603" i="1"/>
  <c r="A603" i="1"/>
  <c r="J602" i="1"/>
  <c r="B602" i="1"/>
  <c r="B608" i="1" s="1"/>
  <c r="J601" i="1"/>
  <c r="B601" i="1"/>
  <c r="A601" i="1"/>
  <c r="O600" i="1"/>
  <c r="N600" i="1"/>
  <c r="M600" i="1"/>
  <c r="L600" i="1"/>
  <c r="K600" i="1"/>
  <c r="J600" i="1"/>
  <c r="C600" i="1"/>
  <c r="B600" i="1"/>
  <c r="A600" i="1"/>
  <c r="O599" i="1"/>
  <c r="N599" i="1"/>
  <c r="M599" i="1"/>
  <c r="L599" i="1"/>
  <c r="K599" i="1"/>
  <c r="J599" i="1"/>
  <c r="C599" i="1"/>
  <c r="B599" i="1"/>
  <c r="A599" i="1"/>
  <c r="O598" i="1"/>
  <c r="N598" i="1"/>
  <c r="M598" i="1"/>
  <c r="L598" i="1"/>
  <c r="K598" i="1"/>
  <c r="J598" i="1"/>
  <c r="C598" i="1"/>
  <c r="B598" i="1"/>
  <c r="A598" i="1"/>
  <c r="O597" i="1"/>
  <c r="N597" i="1"/>
  <c r="M597" i="1"/>
  <c r="L597" i="1"/>
  <c r="K597" i="1"/>
  <c r="J597" i="1"/>
  <c r="C597" i="1"/>
  <c r="B597" i="1"/>
  <c r="A597" i="1"/>
  <c r="O596" i="1"/>
  <c r="N596" i="1"/>
  <c r="M596" i="1"/>
  <c r="L596" i="1"/>
  <c r="K596" i="1"/>
  <c r="J596" i="1"/>
  <c r="C596" i="1"/>
  <c r="B596" i="1"/>
  <c r="A596" i="1"/>
  <c r="K594" i="1"/>
  <c r="J594" i="1"/>
  <c r="C594" i="1"/>
  <c r="B594" i="1"/>
  <c r="A594" i="1"/>
  <c r="K593" i="1"/>
  <c r="J593" i="1"/>
  <c r="C593" i="1"/>
  <c r="B593" i="1"/>
  <c r="A593" i="1"/>
  <c r="K592" i="1"/>
  <c r="J592" i="1"/>
  <c r="C592" i="1"/>
  <c r="B592" i="1"/>
  <c r="A592" i="1"/>
  <c r="K591" i="1"/>
  <c r="J591" i="1"/>
  <c r="C591" i="1"/>
  <c r="B591" i="1"/>
  <c r="A591" i="1"/>
  <c r="K590" i="1"/>
  <c r="J590" i="1"/>
  <c r="C590" i="1"/>
  <c r="B590" i="1"/>
  <c r="A590" i="1"/>
  <c r="K589" i="1"/>
  <c r="J589" i="1"/>
  <c r="C589" i="1"/>
  <c r="B589" i="1"/>
  <c r="A589" i="1"/>
  <c r="K588" i="1"/>
  <c r="J588" i="1"/>
  <c r="C588" i="1"/>
  <c r="B588" i="1"/>
  <c r="A588" i="1"/>
  <c r="K587" i="1"/>
  <c r="J587" i="1"/>
  <c r="C587" i="1"/>
  <c r="B587" i="1"/>
  <c r="A587" i="1"/>
  <c r="K586" i="1"/>
  <c r="J586" i="1"/>
  <c r="C586" i="1"/>
  <c r="B586" i="1"/>
  <c r="A586" i="1"/>
  <c r="K585" i="1"/>
  <c r="J585" i="1"/>
  <c r="C585" i="1"/>
  <c r="B585" i="1"/>
  <c r="A585" i="1"/>
  <c r="S584" i="1"/>
  <c r="O584" i="1"/>
  <c r="N584" i="1"/>
  <c r="M584" i="1"/>
  <c r="L584" i="1"/>
  <c r="K584" i="1"/>
  <c r="J584" i="1"/>
  <c r="C584" i="1"/>
  <c r="B584" i="1"/>
  <c r="A584" i="1"/>
  <c r="S583" i="1"/>
  <c r="O583" i="1"/>
  <c r="N583" i="1"/>
  <c r="M583" i="1"/>
  <c r="L583" i="1"/>
  <c r="K583" i="1"/>
  <c r="J583" i="1"/>
  <c r="C583" i="1"/>
  <c r="B583" i="1"/>
  <c r="A583" i="1"/>
  <c r="K582" i="1"/>
  <c r="J582" i="1"/>
  <c r="C582" i="1"/>
  <c r="B582" i="1"/>
  <c r="A582" i="1"/>
  <c r="K581" i="1"/>
  <c r="J581" i="1"/>
  <c r="C581" i="1"/>
  <c r="B581" i="1"/>
  <c r="A581" i="1"/>
  <c r="S580" i="1"/>
  <c r="O580" i="1"/>
  <c r="N580" i="1"/>
  <c r="M580" i="1"/>
  <c r="L580" i="1"/>
  <c r="K580" i="1"/>
  <c r="J580" i="1"/>
  <c r="C580" i="1"/>
  <c r="B580" i="1"/>
  <c r="A580" i="1"/>
  <c r="S579" i="1"/>
  <c r="O579" i="1"/>
  <c r="N579" i="1"/>
  <c r="M579" i="1"/>
  <c r="L579" i="1"/>
  <c r="K579" i="1"/>
  <c r="J579" i="1"/>
  <c r="C579" i="1"/>
  <c r="B579" i="1"/>
  <c r="A579" i="1"/>
  <c r="K577" i="1"/>
  <c r="J577" i="1"/>
  <c r="C577" i="1"/>
  <c r="B577" i="1"/>
  <c r="A577" i="1"/>
  <c r="K576" i="1"/>
  <c r="J576" i="1"/>
  <c r="C576" i="1"/>
  <c r="B576" i="1"/>
  <c r="A576" i="1"/>
  <c r="K575" i="1"/>
  <c r="J575" i="1"/>
  <c r="C575" i="1"/>
  <c r="B575" i="1"/>
  <c r="A575" i="1"/>
  <c r="K574" i="1"/>
  <c r="J574" i="1"/>
  <c r="C574" i="1"/>
  <c r="B574" i="1"/>
  <c r="A574" i="1"/>
  <c r="K573" i="1"/>
  <c r="J573" i="1"/>
  <c r="C573" i="1"/>
  <c r="B573" i="1"/>
  <c r="A573" i="1"/>
  <c r="K572" i="1"/>
  <c r="J572" i="1"/>
  <c r="C572" i="1"/>
  <c r="B572" i="1"/>
  <c r="A572" i="1"/>
  <c r="K571" i="1"/>
  <c r="J571" i="1"/>
  <c r="C571" i="1"/>
  <c r="B571" i="1"/>
  <c r="A571" i="1"/>
  <c r="K570" i="1"/>
  <c r="J570" i="1"/>
  <c r="C570" i="1"/>
  <c r="B570" i="1"/>
  <c r="A570" i="1"/>
  <c r="K569" i="1"/>
  <c r="J569" i="1"/>
  <c r="C569" i="1"/>
  <c r="B569" i="1"/>
  <c r="A569" i="1"/>
  <c r="K568" i="1"/>
  <c r="J568" i="1"/>
  <c r="C568" i="1"/>
  <c r="B568" i="1"/>
  <c r="A568" i="1"/>
  <c r="K567" i="1"/>
  <c r="J567" i="1"/>
  <c r="C567" i="1"/>
  <c r="B567" i="1"/>
  <c r="A567" i="1"/>
  <c r="K566" i="1"/>
  <c r="J566" i="1"/>
  <c r="C566" i="1"/>
  <c r="B566" i="1"/>
  <c r="A566" i="1"/>
  <c r="K565" i="1"/>
  <c r="J565" i="1"/>
  <c r="C565" i="1"/>
  <c r="B565" i="1"/>
  <c r="A565" i="1"/>
  <c r="K564" i="1"/>
  <c r="J564" i="1"/>
  <c r="C564" i="1"/>
  <c r="B564" i="1"/>
  <c r="A5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E221" i="13"/>
  <c r="D221" i="13"/>
  <c r="C221" i="13"/>
  <c r="B221" i="13"/>
  <c r="B222" i="13" s="1"/>
  <c r="I213" i="13"/>
  <c r="B215" i="13" s="1"/>
  <c r="H213" i="13"/>
  <c r="G213" i="13"/>
  <c r="B214" i="13" s="1"/>
  <c r="F213" i="13"/>
  <c r="E213" i="13"/>
  <c r="D213" i="13"/>
  <c r="C213" i="13"/>
  <c r="B213" i="13"/>
  <c r="B206" i="13"/>
  <c r="I205" i="13"/>
  <c r="B207" i="13" s="1"/>
  <c r="H205" i="13"/>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B160" i="13" s="1"/>
  <c r="G144" i="13"/>
  <c r="G143" i="13"/>
  <c r="G142" i="13"/>
  <c r="G141" i="13"/>
  <c r="B159" i="13" s="1"/>
  <c r="G140" i="13"/>
  <c r="G139" i="13"/>
  <c r="A130" i="13"/>
  <c r="A131" i="13" s="1"/>
  <c r="A127" i="13"/>
  <c r="A128" i="13" s="1"/>
  <c r="A116" i="13"/>
  <c r="A117" i="13" s="1"/>
  <c r="A105" i="13"/>
  <c r="A106" i="13" s="1"/>
  <c r="A107" i="13" s="1"/>
  <c r="A102" i="13"/>
  <c r="A103" i="13" s="1"/>
  <c r="A101" i="13"/>
  <c r="A93" i="13"/>
  <c r="A94" i="13" s="1"/>
  <c r="A96" i="13" s="1"/>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43" i="1" l="1"/>
  <c r="B603" i="1"/>
  <c r="B609" i="1"/>
  <c r="B653" i="1"/>
  <c r="B652" i="1"/>
  <c r="B651" i="1"/>
  <c r="B648" i="1"/>
  <c r="B650" i="1"/>
  <c r="B649" i="1"/>
  <c r="B655" i="1"/>
  <c r="B654" i="1"/>
  <c r="B610" i="1"/>
  <c r="B640" i="1"/>
  <c r="B644" i="1"/>
  <c r="B604" i="1"/>
  <c r="B612" i="1"/>
  <c r="B613" i="1"/>
  <c r="B638" i="1"/>
  <c r="B642" i="1"/>
  <c r="B646" i="1"/>
  <c r="B605" i="1"/>
  <c r="B639" i="1"/>
  <c r="B607" i="1"/>
  <c r="B641" i="1"/>
  <c r="A120" i="13"/>
  <c r="A121" i="13" s="1"/>
  <c r="A122" i="13" s="1"/>
  <c r="A111" i="13" s="1"/>
  <c r="A118" i="13"/>
  <c r="B187" i="13"/>
  <c r="B189" i="13" s="1"/>
  <c r="B660" i="1" l="1"/>
  <c r="B659" i="1"/>
  <c r="B658" i="1"/>
  <c r="B657" i="1"/>
  <c r="B656" i="1"/>
  <c r="B661" i="1"/>
  <c r="B615" i="1"/>
  <c r="B618" i="1"/>
  <c r="B614" i="1"/>
  <c r="B621" i="1"/>
  <c r="B620" i="1"/>
  <c r="B619" i="1"/>
  <c r="B617" i="1"/>
  <c r="B616" i="1"/>
  <c r="B622" i="1" l="1"/>
  <c r="B625" i="1"/>
  <c r="B627" i="1"/>
  <c r="B626" i="1"/>
  <c r="B624" i="1"/>
  <c r="B623" i="1"/>
  <c r="N26" i="19" l="1"/>
  <c r="N25" i="19"/>
  <c r="N21" i="19"/>
  <c r="N20" i="19"/>
  <c r="C5" i="20"/>
  <c r="D5" i="20"/>
  <c r="E5" i="20"/>
  <c r="F5" i="20"/>
  <c r="G5" i="20"/>
  <c r="H5" i="20"/>
  <c r="I5" i="20"/>
  <c r="J5" i="20"/>
  <c r="K5" i="20"/>
  <c r="L5" i="20"/>
  <c r="M5" i="20"/>
  <c r="N5" i="20"/>
  <c r="O5" i="20"/>
  <c r="P5" i="20"/>
  <c r="Q5" i="20"/>
  <c r="R5" i="20"/>
  <c r="S5" i="20"/>
  <c r="T5" i="20"/>
  <c r="U5" i="20"/>
  <c r="V5" i="20"/>
  <c r="W5" i="20"/>
  <c r="X5" i="20"/>
  <c r="Y5" i="20"/>
  <c r="Z5" i="20"/>
  <c r="AA5" i="20"/>
  <c r="AB5" i="20"/>
  <c r="AC5" i="20"/>
  <c r="AD5" i="20"/>
  <c r="AE5" i="20"/>
  <c r="AF5" i="20"/>
  <c r="AG5" i="20"/>
  <c r="B5" i="20"/>
  <c r="C6" i="20"/>
  <c r="D6" i="20"/>
  <c r="E6" i="20"/>
  <c r="F6" i="20"/>
  <c r="G6" i="20"/>
  <c r="H6" i="20"/>
  <c r="I6" i="20"/>
  <c r="J6" i="20"/>
  <c r="K6" i="20"/>
  <c r="L6" i="20"/>
  <c r="M6" i="20"/>
  <c r="N6" i="20"/>
  <c r="O6" i="20"/>
  <c r="P6" i="20"/>
  <c r="Q6" i="20"/>
  <c r="R6" i="20"/>
  <c r="S6" i="20"/>
  <c r="T6" i="20"/>
  <c r="U6" i="20"/>
  <c r="V6" i="20"/>
  <c r="W6" i="20"/>
  <c r="X6" i="20"/>
  <c r="Y6" i="20"/>
  <c r="Z6" i="20"/>
  <c r="AA6" i="20"/>
  <c r="AB6" i="20"/>
  <c r="AC6" i="20"/>
  <c r="AD6" i="20"/>
  <c r="AE6" i="20"/>
  <c r="AF6" i="20"/>
  <c r="AG6" i="20"/>
  <c r="B6" i="20"/>
  <c r="N15" i="19"/>
  <c r="N16" i="19" s="1"/>
  <c r="O7" i="19"/>
  <c r="O3" i="19"/>
  <c r="O16" i="19" l="1"/>
  <c r="O15" i="19"/>
  <c r="N35" i="19"/>
  <c r="N34" i="19"/>
  <c r="N27" i="19"/>
  <c r="N22" i="19"/>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s="1"/>
  <c r="AF17" i="22"/>
  <c r="AF26" i="22" s="1"/>
  <c r="AE17" i="22"/>
  <c r="AE26" i="22" s="1"/>
  <c r="AD17" i="22"/>
  <c r="AD26" i="22" s="1"/>
  <c r="AC17" i="22"/>
  <c r="AC26" i="22" s="1"/>
  <c r="AB17" i="22"/>
  <c r="AB26" i="22" s="1"/>
  <c r="AA17" i="22"/>
  <c r="AA26" i="22" s="1"/>
  <c r="Z17" i="22"/>
  <c r="Z26" i="22" s="1"/>
  <c r="Y17" i="22"/>
  <c r="Y26" i="22" s="1"/>
  <c r="X17" i="22"/>
  <c r="X26" i="22" s="1"/>
  <c r="W17" i="22"/>
  <c r="W26" i="22" s="1"/>
  <c r="V17" i="22"/>
  <c r="V26" i="22" s="1"/>
  <c r="U17" i="22"/>
  <c r="U26" i="22" s="1"/>
  <c r="T17" i="22"/>
  <c r="T26" i="22" s="1"/>
  <c r="S17" i="22"/>
  <c r="S26" i="22" s="1"/>
  <c r="R17" i="22"/>
  <c r="R26" i="22" s="1"/>
  <c r="Q17" i="22"/>
  <c r="Q26" i="22" s="1"/>
  <c r="P17" i="22"/>
  <c r="P26" i="22" s="1"/>
  <c r="O17" i="22"/>
  <c r="O26" i="22" s="1"/>
  <c r="N17" i="22"/>
  <c r="N26" i="22" s="1"/>
  <c r="M17" i="22"/>
  <c r="M26" i="22" s="1"/>
  <c r="L17" i="22"/>
  <c r="L26" i="22" s="1"/>
  <c r="K17" i="22"/>
  <c r="K26" i="22" s="1"/>
  <c r="J17" i="22"/>
  <c r="J26" i="22" s="1"/>
  <c r="I17" i="22"/>
  <c r="I26" i="22" s="1"/>
  <c r="H17" i="22"/>
  <c r="H26" i="22" s="1"/>
  <c r="G17" i="22"/>
  <c r="G26" i="22" s="1"/>
  <c r="F17" i="22"/>
  <c r="F26" i="22" s="1"/>
  <c r="E17" i="22"/>
  <c r="E26" i="22" s="1"/>
  <c r="D17" i="22"/>
  <c r="D26" i="22" s="1"/>
  <c r="C17" i="22"/>
  <c r="C26" i="22" s="1"/>
  <c r="B17" i="22"/>
  <c r="B26" i="22" s="1"/>
  <c r="A17" i="22"/>
  <c r="AG16" i="22"/>
  <c r="AG25" i="22" s="1"/>
  <c r="AF16" i="22"/>
  <c r="AF25" i="22" s="1"/>
  <c r="AE16" i="22"/>
  <c r="AD16" i="22"/>
  <c r="AD25" i="22" s="1"/>
  <c r="AC16" i="22"/>
  <c r="AC25" i="22" s="1"/>
  <c r="AB16" i="22"/>
  <c r="AB25" i="22" s="1"/>
  <c r="AA16" i="22"/>
  <c r="AA25" i="22" s="1"/>
  <c r="Z16" i="22"/>
  <c r="Y16" i="22"/>
  <c r="Y25" i="22" s="1"/>
  <c r="X16" i="22"/>
  <c r="X25" i="22" s="1"/>
  <c r="W16" i="22"/>
  <c r="V16" i="22"/>
  <c r="V25" i="22" s="1"/>
  <c r="U16" i="22"/>
  <c r="U25" i="22" s="1"/>
  <c r="T16" i="22"/>
  <c r="T25" i="22" s="1"/>
  <c r="S16" i="22"/>
  <c r="S25" i="22" s="1"/>
  <c r="R16" i="22"/>
  <c r="Q16" i="22"/>
  <c r="Q25" i="22" s="1"/>
  <c r="P16" i="22"/>
  <c r="P25" i="22" s="1"/>
  <c r="O16" i="22"/>
  <c r="N16" i="22"/>
  <c r="N25" i="22" s="1"/>
  <c r="M16" i="22"/>
  <c r="M25" i="22" s="1"/>
  <c r="L16" i="22"/>
  <c r="L25" i="22" s="1"/>
  <c r="K16" i="22"/>
  <c r="K25" i="22" s="1"/>
  <c r="J16" i="22"/>
  <c r="I16" i="22"/>
  <c r="I25" i="22" s="1"/>
  <c r="H16" i="22"/>
  <c r="H25" i="22" s="1"/>
  <c r="G16" i="22"/>
  <c r="F16" i="22"/>
  <c r="F25" i="22" s="1"/>
  <c r="E16" i="22"/>
  <c r="E25" i="22" s="1"/>
  <c r="D16" i="22"/>
  <c r="D25" i="22" s="1"/>
  <c r="C16" i="22"/>
  <c r="C25" i="22" s="1"/>
  <c r="B16" i="22"/>
  <c r="A16" i="22"/>
  <c r="AG13" i="22"/>
  <c r="AG22" i="22" s="1"/>
  <c r="AF13" i="22"/>
  <c r="AE13" i="22"/>
  <c r="AD13" i="22"/>
  <c r="AD22" i="22" s="1"/>
  <c r="AC13" i="22"/>
  <c r="AC22" i="22" s="1"/>
  <c r="AB13" i="22"/>
  <c r="AB22" i="22" s="1"/>
  <c r="AA13" i="22"/>
  <c r="AA22" i="22" s="1"/>
  <c r="Z13" i="22"/>
  <c r="Z22" i="22" s="1"/>
  <c r="Y13" i="22"/>
  <c r="Y22" i="22" s="1"/>
  <c r="X13" i="22"/>
  <c r="W13" i="22"/>
  <c r="V13" i="22"/>
  <c r="V22" i="22" s="1"/>
  <c r="U13" i="22"/>
  <c r="U22" i="22" s="1"/>
  <c r="T13" i="22"/>
  <c r="T22" i="22" s="1"/>
  <c r="S13" i="22"/>
  <c r="S22" i="22" s="1"/>
  <c r="R13" i="22"/>
  <c r="R22" i="22" s="1"/>
  <c r="Q13" i="22"/>
  <c r="Q22" i="22" s="1"/>
  <c r="P13" i="22"/>
  <c r="O13" i="22"/>
  <c r="N13" i="22"/>
  <c r="N22" i="22" s="1"/>
  <c r="M13" i="22"/>
  <c r="M22" i="22" s="1"/>
  <c r="L13" i="22"/>
  <c r="L22" i="22" s="1"/>
  <c r="K13" i="22"/>
  <c r="K22" i="22" s="1"/>
  <c r="J13" i="22"/>
  <c r="J22" i="22" s="1"/>
  <c r="I13" i="22"/>
  <c r="I22" i="22" s="1"/>
  <c r="H13" i="22"/>
  <c r="G13" i="22"/>
  <c r="F13" i="22"/>
  <c r="F22" i="22" s="1"/>
  <c r="E13" i="22"/>
  <c r="E22" i="22" s="1"/>
  <c r="D13" i="22"/>
  <c r="D22" i="22" s="1"/>
  <c r="C13" i="22"/>
  <c r="C22" i="22" s="1"/>
  <c r="B13" i="22"/>
  <c r="B22" i="22" s="1"/>
  <c r="A13" i="22"/>
  <c r="AG12" i="22"/>
  <c r="AG21" i="22" s="1"/>
  <c r="AF12" i="22"/>
  <c r="AE12" i="22"/>
  <c r="AD12" i="22"/>
  <c r="AD21" i="22" s="1"/>
  <c r="AC12" i="22"/>
  <c r="AC21" i="22" s="1"/>
  <c r="AB12" i="22"/>
  <c r="AB21" i="22" s="1"/>
  <c r="AA12" i="22"/>
  <c r="AA21" i="22" s="1"/>
  <c r="Z12" i="22"/>
  <c r="Z21" i="22" s="1"/>
  <c r="Y12" i="22"/>
  <c r="Y21" i="22" s="1"/>
  <c r="X12" i="22"/>
  <c r="W12" i="22"/>
  <c r="V12" i="22"/>
  <c r="V21" i="22" s="1"/>
  <c r="U12" i="22"/>
  <c r="U21" i="22" s="1"/>
  <c r="T12" i="22"/>
  <c r="T21" i="22" s="1"/>
  <c r="S12" i="22"/>
  <c r="S21" i="22" s="1"/>
  <c r="R12" i="22"/>
  <c r="R21" i="22" s="1"/>
  <c r="Q12" i="22"/>
  <c r="Q21" i="22" s="1"/>
  <c r="P12" i="22"/>
  <c r="O12" i="22"/>
  <c r="N12" i="22"/>
  <c r="N21" i="22" s="1"/>
  <c r="M12" i="22"/>
  <c r="M21" i="22" s="1"/>
  <c r="L12" i="22"/>
  <c r="L21" i="22" s="1"/>
  <c r="K12" i="22"/>
  <c r="K21" i="22" s="1"/>
  <c r="J12" i="22"/>
  <c r="J21" i="22" s="1"/>
  <c r="I12" i="22"/>
  <c r="I21" i="22" s="1"/>
  <c r="H12" i="22"/>
  <c r="G12" i="22"/>
  <c r="F12" i="22"/>
  <c r="F21" i="22" s="1"/>
  <c r="E12" i="22"/>
  <c r="E21" i="22" s="1"/>
  <c r="D12" i="22"/>
  <c r="D21" i="22" s="1"/>
  <c r="C12" i="22"/>
  <c r="C21" i="22" s="1"/>
  <c r="B12" i="22"/>
  <c r="B21" i="22" s="1"/>
  <c r="A12" i="22"/>
  <c r="AG11" i="22"/>
  <c r="AG20" i="22" s="1"/>
  <c r="AF11" i="22"/>
  <c r="AE11" i="22"/>
  <c r="AD11" i="22"/>
  <c r="AD20" i="22" s="1"/>
  <c r="AC11" i="22"/>
  <c r="AC20" i="22" s="1"/>
  <c r="AB11" i="22"/>
  <c r="AB20" i="22" s="1"/>
  <c r="AA11" i="22"/>
  <c r="AA20" i="22" s="1"/>
  <c r="Z11" i="22"/>
  <c r="Y11" i="22"/>
  <c r="Y20" i="22" s="1"/>
  <c r="X11" i="22"/>
  <c r="W11" i="22"/>
  <c r="V11" i="22"/>
  <c r="V20" i="22" s="1"/>
  <c r="U11" i="22"/>
  <c r="U20" i="22" s="1"/>
  <c r="T11" i="22"/>
  <c r="T20" i="22" s="1"/>
  <c r="S11" i="22"/>
  <c r="S20" i="22" s="1"/>
  <c r="R11" i="22"/>
  <c r="Q11" i="22"/>
  <c r="Q20" i="22" s="1"/>
  <c r="P11" i="22"/>
  <c r="O11" i="22"/>
  <c r="N11" i="22"/>
  <c r="N20" i="22" s="1"/>
  <c r="M11" i="22"/>
  <c r="M20" i="22" s="1"/>
  <c r="L11" i="22"/>
  <c r="L20" i="22" s="1"/>
  <c r="K11" i="22"/>
  <c r="K20" i="22" s="1"/>
  <c r="J11" i="22"/>
  <c r="I11" i="22"/>
  <c r="I20" i="22" s="1"/>
  <c r="H11" i="22"/>
  <c r="G11" i="22"/>
  <c r="F11" i="22"/>
  <c r="F20" i="22" s="1"/>
  <c r="E11" i="22"/>
  <c r="E20" i="22" s="1"/>
  <c r="D11" i="22"/>
  <c r="D20" i="22" s="1"/>
  <c r="C11" i="22"/>
  <c r="C20" i="22" s="1"/>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D139" i="21"/>
  <c r="C139" i="21"/>
  <c r="B139" i="21"/>
  <c r="H133" i="21"/>
  <c r="AJ128" i="21"/>
  <c r="AH128" i="21"/>
  <c r="AE128" i="21"/>
  <c r="AD128" i="21"/>
  <c r="Z128" i="21"/>
  <c r="T128" i="21"/>
  <c r="S128" i="21"/>
  <c r="R128" i="21"/>
  <c r="P128" i="21"/>
  <c r="O128" i="21"/>
  <c r="N128" i="21"/>
  <c r="M128" i="21"/>
  <c r="L128" i="21"/>
  <c r="K128" i="21"/>
  <c r="J128" i="21"/>
  <c r="I128" i="21"/>
  <c r="G128" i="21"/>
  <c r="E128" i="21"/>
  <c r="D128" i="21"/>
  <c r="C128" i="21"/>
  <c r="AJ127" i="21"/>
  <c r="AI127" i="21"/>
  <c r="AI128" i="21" s="1"/>
  <c r="AH127" i="21"/>
  <c r="AG127" i="21"/>
  <c r="AA127" i="21"/>
  <c r="AA128" i="21" s="1"/>
  <c r="Y127" i="21"/>
  <c r="Y128" i="21" s="1"/>
  <c r="X127" i="21"/>
  <c r="X128" i="21" s="1"/>
  <c r="W127" i="21"/>
  <c r="W128" i="21" s="1"/>
  <c r="V127" i="21"/>
  <c r="Q127" i="21"/>
  <c r="Q128" i="21" s="1"/>
  <c r="J127" i="21"/>
  <c r="H127" i="21"/>
  <c r="H128" i="21" s="1"/>
  <c r="F127" i="21"/>
  <c r="F128" i="21" s="1"/>
  <c r="C127" i="21"/>
  <c r="B127" i="21"/>
  <c r="B128" i="21" s="1"/>
  <c r="H123" i="21"/>
  <c r="E123" i="21"/>
  <c r="C123" i="21"/>
  <c r="B123" i="21"/>
  <c r="H122" i="21"/>
  <c r="G122" i="21"/>
  <c r="B122" i="21"/>
  <c r="H121" i="21"/>
  <c r="G121" i="21"/>
  <c r="F121" i="21"/>
  <c r="H120" i="21"/>
  <c r="F120" i="21"/>
  <c r="E120" i="21"/>
  <c r="C119" i="21"/>
  <c r="H118" i="21"/>
  <c r="H124" i="21" s="1"/>
  <c r="G118" i="21"/>
  <c r="E118" i="21"/>
  <c r="H114" i="21"/>
  <c r="G114" i="21"/>
  <c r="G123" i="21" s="1"/>
  <c r="F114" i="21"/>
  <c r="F123" i="21" s="1"/>
  <c r="E114" i="21"/>
  <c r="D114" i="21"/>
  <c r="D123" i="21" s="1"/>
  <c r="C114" i="21"/>
  <c r="B114" i="21"/>
  <c r="G103" i="21"/>
  <c r="F103" i="21"/>
  <c r="F122" i="21" s="1"/>
  <c r="E103" i="21"/>
  <c r="E122" i="21" s="1"/>
  <c r="D103" i="21"/>
  <c r="D122" i="21" s="1"/>
  <c r="C103" i="21"/>
  <c r="C122" i="21" s="1"/>
  <c r="B103" i="21"/>
  <c r="G92" i="21"/>
  <c r="F92" i="21"/>
  <c r="E92" i="21"/>
  <c r="E121" i="21" s="1"/>
  <c r="D92" i="21"/>
  <c r="D121" i="21" s="1"/>
  <c r="C92" i="21"/>
  <c r="C121" i="21" s="1"/>
  <c r="B92" i="21"/>
  <c r="B121" i="21" s="1"/>
  <c r="AJ81" i="21"/>
  <c r="AI81" i="21"/>
  <c r="AH81" i="21"/>
  <c r="AG81" i="21"/>
  <c r="AF81" i="21"/>
  <c r="AE81" i="21"/>
  <c r="AD81" i="21"/>
  <c r="AC81" i="21"/>
  <c r="AB81" i="21"/>
  <c r="AA81" i="21"/>
  <c r="Z81" i="21"/>
  <c r="Y81" i="21"/>
  <c r="X81" i="21"/>
  <c r="W81" i="21"/>
  <c r="V81" i="21"/>
  <c r="U81" i="21"/>
  <c r="T81" i="21"/>
  <c r="S81" i="21"/>
  <c r="R81" i="21"/>
  <c r="Q81" i="21"/>
  <c r="P81" i="21"/>
  <c r="O81" i="21"/>
  <c r="N81" i="21"/>
  <c r="M81" i="21"/>
  <c r="L81" i="21"/>
  <c r="K81" i="21"/>
  <c r="J81" i="21"/>
  <c r="I81" i="21"/>
  <c r="H81" i="21"/>
  <c r="G81" i="21"/>
  <c r="F81" i="21"/>
  <c r="E81" i="21"/>
  <c r="D81" i="21"/>
  <c r="C81" i="21"/>
  <c r="B81" i="21"/>
  <c r="M71" i="21"/>
  <c r="L71" i="21"/>
  <c r="G120" i="21" s="1"/>
  <c r="K71" i="21"/>
  <c r="J71" i="21"/>
  <c r="I71" i="21"/>
  <c r="H71" i="21"/>
  <c r="G71" i="21"/>
  <c r="F71" i="21"/>
  <c r="E71" i="21"/>
  <c r="D71" i="21"/>
  <c r="D120" i="21" s="1"/>
  <c r="C71" i="21"/>
  <c r="C120" i="21" s="1"/>
  <c r="B71" i="21"/>
  <c r="B120" i="21" s="1"/>
  <c r="J61" i="21"/>
  <c r="I61" i="21"/>
  <c r="D119" i="21" s="1"/>
  <c r="H61" i="21"/>
  <c r="G61" i="21"/>
  <c r="B119" i="21" s="1"/>
  <c r="F61" i="21"/>
  <c r="E61" i="21"/>
  <c r="D61" i="21"/>
  <c r="C61" i="21"/>
  <c r="B61" i="21"/>
  <c r="H13" i="21"/>
  <c r="G13" i="21"/>
  <c r="F13" i="21"/>
  <c r="F118" i="21" s="1"/>
  <c r="F124" i="21" s="1"/>
  <c r="F133" i="21" s="1"/>
  <c r="E13" i="21"/>
  <c r="D13" i="21"/>
  <c r="D118" i="21" s="1"/>
  <c r="D124" i="21" s="1"/>
  <c r="D133" i="21" s="1"/>
  <c r="C13" i="21"/>
  <c r="C118" i="21" s="1"/>
  <c r="B13" i="21"/>
  <c r="B118" i="21" s="1"/>
  <c r="B124" i="21" s="1"/>
  <c r="B133" i="21" s="1"/>
  <c r="AG16" i="20"/>
  <c r="AG25" i="20" s="1"/>
  <c r="AF16" i="20"/>
  <c r="AF25" i="20" s="1"/>
  <c r="AE16" i="20"/>
  <c r="AE25" i="20" s="1"/>
  <c r="AD16" i="20"/>
  <c r="AD25" i="20" s="1"/>
  <c r="AC16" i="20"/>
  <c r="AC25" i="20" s="1"/>
  <c r="AB16" i="20"/>
  <c r="AB25" i="20" s="1"/>
  <c r="AA16" i="20"/>
  <c r="AA25" i="20" s="1"/>
  <c r="Z16" i="20"/>
  <c r="Z25" i="20" s="1"/>
  <c r="Y16" i="20"/>
  <c r="Y25" i="20" s="1"/>
  <c r="X16" i="20"/>
  <c r="X25" i="20" s="1"/>
  <c r="W16" i="20"/>
  <c r="W25" i="20" s="1"/>
  <c r="V16" i="20"/>
  <c r="V25" i="20" s="1"/>
  <c r="U16" i="20"/>
  <c r="U25" i="20" s="1"/>
  <c r="T16" i="20"/>
  <c r="T25" i="20" s="1"/>
  <c r="S16" i="20"/>
  <c r="S25" i="20" s="1"/>
  <c r="R16" i="20"/>
  <c r="R25" i="20" s="1"/>
  <c r="Q16" i="20"/>
  <c r="Q25" i="20" s="1"/>
  <c r="P16" i="20"/>
  <c r="P25" i="20" s="1"/>
  <c r="O16" i="20"/>
  <c r="O25" i="20" s="1"/>
  <c r="N16" i="20"/>
  <c r="N25" i="20" s="1"/>
  <c r="M16" i="20"/>
  <c r="M25" i="20" s="1"/>
  <c r="L16" i="20"/>
  <c r="L25" i="20" s="1"/>
  <c r="K16" i="20"/>
  <c r="K25" i="20" s="1"/>
  <c r="J16" i="20"/>
  <c r="J25" i="20" s="1"/>
  <c r="I16" i="20"/>
  <c r="I25" i="20" s="1"/>
  <c r="H16" i="20"/>
  <c r="H25" i="20" s="1"/>
  <c r="G16" i="20"/>
  <c r="G25" i="20" s="1"/>
  <c r="F16" i="20"/>
  <c r="F25" i="20" s="1"/>
  <c r="E16" i="20"/>
  <c r="E25" i="20" s="1"/>
  <c r="D16" i="20"/>
  <c r="D25" i="20" s="1"/>
  <c r="C16" i="20"/>
  <c r="C25" i="20" s="1"/>
  <c r="B16" i="20"/>
  <c r="B25" i="20" s="1"/>
  <c r="AG15" i="20"/>
  <c r="AG24" i="20" s="1"/>
  <c r="AF15" i="20"/>
  <c r="AF24" i="20" s="1"/>
  <c r="AE15" i="20"/>
  <c r="AE24" i="20" s="1"/>
  <c r="AD15" i="20"/>
  <c r="AD24" i="20" s="1"/>
  <c r="AC15" i="20"/>
  <c r="AC24" i="20" s="1"/>
  <c r="AB15" i="20"/>
  <c r="AB24" i="20" s="1"/>
  <c r="AA15" i="20"/>
  <c r="AA24" i="20" s="1"/>
  <c r="Z15" i="20"/>
  <c r="Z24" i="20" s="1"/>
  <c r="Y15" i="20"/>
  <c r="Y24" i="20" s="1"/>
  <c r="X15" i="20"/>
  <c r="X24" i="20" s="1"/>
  <c r="W15" i="20"/>
  <c r="W24" i="20" s="1"/>
  <c r="V15" i="20"/>
  <c r="V24" i="20" s="1"/>
  <c r="U15" i="20"/>
  <c r="U24" i="20" s="1"/>
  <c r="T15" i="20"/>
  <c r="T24" i="20" s="1"/>
  <c r="S15" i="20"/>
  <c r="S24" i="20" s="1"/>
  <c r="R15" i="20"/>
  <c r="R24" i="20" s="1"/>
  <c r="Q15" i="20"/>
  <c r="Q24" i="20" s="1"/>
  <c r="P15" i="20"/>
  <c r="P24" i="20" s="1"/>
  <c r="O15" i="20"/>
  <c r="O24" i="20" s="1"/>
  <c r="N15" i="20"/>
  <c r="N24" i="20" s="1"/>
  <c r="M15" i="20"/>
  <c r="M24" i="20" s="1"/>
  <c r="L15" i="20"/>
  <c r="L24" i="20" s="1"/>
  <c r="K15" i="20"/>
  <c r="K24" i="20" s="1"/>
  <c r="J15" i="20"/>
  <c r="J24" i="20" s="1"/>
  <c r="I15" i="20"/>
  <c r="I24" i="20" s="1"/>
  <c r="H15" i="20"/>
  <c r="H24" i="20" s="1"/>
  <c r="G15" i="20"/>
  <c r="G24" i="20" s="1"/>
  <c r="F15" i="20"/>
  <c r="F24" i="20" s="1"/>
  <c r="E15" i="20"/>
  <c r="E24" i="20" s="1"/>
  <c r="D15" i="20"/>
  <c r="D24" i="20" s="1"/>
  <c r="C15" i="20"/>
  <c r="C24" i="20" s="1"/>
  <c r="B15" i="20"/>
  <c r="B24" i="20" s="1"/>
  <c r="AG12" i="20"/>
  <c r="AG21" i="20" s="1"/>
  <c r="AF12" i="20"/>
  <c r="AF21" i="20" s="1"/>
  <c r="AE12" i="20"/>
  <c r="AE21" i="20" s="1"/>
  <c r="AD12" i="20"/>
  <c r="AD21" i="20" s="1"/>
  <c r="AC12" i="20"/>
  <c r="AC21" i="20" s="1"/>
  <c r="AB12" i="20"/>
  <c r="AB21" i="20" s="1"/>
  <c r="AA12" i="20"/>
  <c r="AA21" i="20" s="1"/>
  <c r="Z12" i="20"/>
  <c r="Z21" i="20" s="1"/>
  <c r="Y12" i="20"/>
  <c r="Y21" i="20" s="1"/>
  <c r="X12" i="20"/>
  <c r="X21" i="20" s="1"/>
  <c r="W12" i="20"/>
  <c r="W21" i="20" s="1"/>
  <c r="V12" i="20"/>
  <c r="V21" i="20" s="1"/>
  <c r="U12" i="20"/>
  <c r="U21" i="20" s="1"/>
  <c r="T12" i="20"/>
  <c r="T21" i="20" s="1"/>
  <c r="S12" i="20"/>
  <c r="S21" i="20" s="1"/>
  <c r="R12" i="20"/>
  <c r="R21" i="20" s="1"/>
  <c r="Q12" i="20"/>
  <c r="Q21" i="20" s="1"/>
  <c r="P12" i="20"/>
  <c r="P21" i="20" s="1"/>
  <c r="O12" i="20"/>
  <c r="O21" i="20" s="1"/>
  <c r="N12" i="20"/>
  <c r="N21" i="20" s="1"/>
  <c r="M12" i="20"/>
  <c r="M21" i="20" s="1"/>
  <c r="L12" i="20"/>
  <c r="L21" i="20" s="1"/>
  <c r="K12" i="20"/>
  <c r="K21" i="20" s="1"/>
  <c r="J12" i="20"/>
  <c r="J21" i="20" s="1"/>
  <c r="I12" i="20"/>
  <c r="I21" i="20" s="1"/>
  <c r="H12" i="20"/>
  <c r="H21" i="20" s="1"/>
  <c r="G12" i="20"/>
  <c r="G21" i="20" s="1"/>
  <c r="F12" i="20"/>
  <c r="F21" i="20" s="1"/>
  <c r="E12" i="20"/>
  <c r="E21" i="20" s="1"/>
  <c r="D12" i="20"/>
  <c r="D21" i="20" s="1"/>
  <c r="C12" i="20"/>
  <c r="C21" i="20" s="1"/>
  <c r="B12" i="20"/>
  <c r="B21" i="20" s="1"/>
  <c r="AG11" i="20"/>
  <c r="AG20" i="20" s="1"/>
  <c r="AF11" i="20"/>
  <c r="AF20" i="20" s="1"/>
  <c r="AE11" i="20"/>
  <c r="AE20" i="20" s="1"/>
  <c r="AD11" i="20"/>
  <c r="AD20" i="20" s="1"/>
  <c r="AC11" i="20"/>
  <c r="AC20" i="20" s="1"/>
  <c r="AB11" i="20"/>
  <c r="AB20" i="20" s="1"/>
  <c r="AA11" i="20"/>
  <c r="AA20" i="20" s="1"/>
  <c r="Z11" i="20"/>
  <c r="Z20" i="20" s="1"/>
  <c r="Y11" i="20"/>
  <c r="Y20" i="20" s="1"/>
  <c r="X11" i="20"/>
  <c r="X20" i="20" s="1"/>
  <c r="W11" i="20"/>
  <c r="W20" i="20" s="1"/>
  <c r="V11" i="20"/>
  <c r="V20" i="20" s="1"/>
  <c r="U11" i="20"/>
  <c r="U20" i="20" s="1"/>
  <c r="T11" i="20"/>
  <c r="T20" i="20" s="1"/>
  <c r="S11" i="20"/>
  <c r="S20" i="20" s="1"/>
  <c r="R11" i="20"/>
  <c r="R20" i="20" s="1"/>
  <c r="Q11" i="20"/>
  <c r="Q20" i="20" s="1"/>
  <c r="P11" i="20"/>
  <c r="P20" i="20" s="1"/>
  <c r="O11" i="20"/>
  <c r="O20" i="20" s="1"/>
  <c r="N11" i="20"/>
  <c r="N20" i="20" s="1"/>
  <c r="M11" i="20"/>
  <c r="M20" i="20" s="1"/>
  <c r="L11" i="20"/>
  <c r="L20" i="20" s="1"/>
  <c r="K11" i="20"/>
  <c r="K20" i="20" s="1"/>
  <c r="J11" i="20"/>
  <c r="J20" i="20" s="1"/>
  <c r="I11" i="20"/>
  <c r="I20" i="20" s="1"/>
  <c r="H11" i="20"/>
  <c r="H20" i="20" s="1"/>
  <c r="G11" i="20"/>
  <c r="G20" i="20" s="1"/>
  <c r="F11" i="20"/>
  <c r="F20" i="20" s="1"/>
  <c r="E11" i="20"/>
  <c r="E20" i="20" s="1"/>
  <c r="D11" i="20"/>
  <c r="D20" i="20" s="1"/>
  <c r="C11" i="20"/>
  <c r="C20" i="20" s="1"/>
  <c r="B11" i="20"/>
  <c r="B20" i="20" s="1"/>
  <c r="AG10" i="20"/>
  <c r="AG19" i="20" s="1"/>
  <c r="AF10" i="20"/>
  <c r="AF19" i="20" s="1"/>
  <c r="AE10" i="20"/>
  <c r="AE19" i="20" s="1"/>
  <c r="AD10" i="20"/>
  <c r="AD19" i="20" s="1"/>
  <c r="AC10" i="20"/>
  <c r="AC19" i="20" s="1"/>
  <c r="AB10" i="20"/>
  <c r="AB19" i="20" s="1"/>
  <c r="AA10" i="20"/>
  <c r="AA19" i="20" s="1"/>
  <c r="Z10" i="20"/>
  <c r="Z19" i="20" s="1"/>
  <c r="Y10" i="20"/>
  <c r="Y19" i="20" s="1"/>
  <c r="X10" i="20"/>
  <c r="X19" i="20" s="1"/>
  <c r="W10" i="20"/>
  <c r="W19" i="20" s="1"/>
  <c r="V10" i="20"/>
  <c r="V19" i="20" s="1"/>
  <c r="U10" i="20"/>
  <c r="U19" i="20" s="1"/>
  <c r="T10" i="20"/>
  <c r="T19" i="20" s="1"/>
  <c r="S10" i="20"/>
  <c r="S19" i="20" s="1"/>
  <c r="R10" i="20"/>
  <c r="R19" i="20" s="1"/>
  <c r="Q10" i="20"/>
  <c r="Q19" i="20" s="1"/>
  <c r="P10" i="20"/>
  <c r="P19" i="20" s="1"/>
  <c r="O10" i="20"/>
  <c r="O19" i="20" s="1"/>
  <c r="N10" i="20"/>
  <c r="N19" i="20" s="1"/>
  <c r="M10" i="20"/>
  <c r="M19" i="20" s="1"/>
  <c r="L10" i="20"/>
  <c r="L19" i="20" s="1"/>
  <c r="K10" i="20"/>
  <c r="K19" i="20" s="1"/>
  <c r="J10" i="20"/>
  <c r="J19" i="20" s="1"/>
  <c r="I10" i="20"/>
  <c r="I19" i="20" s="1"/>
  <c r="H10" i="20"/>
  <c r="H19" i="20" s="1"/>
  <c r="G10" i="20"/>
  <c r="G19" i="20" s="1"/>
  <c r="F10" i="20"/>
  <c r="F19" i="20" s="1"/>
  <c r="E10" i="20"/>
  <c r="E19" i="20" s="1"/>
  <c r="D10" i="20"/>
  <c r="D19" i="20" s="1"/>
  <c r="C10" i="20"/>
  <c r="C19" i="20" s="1"/>
  <c r="B10" i="20"/>
  <c r="B19" i="20" s="1"/>
  <c r="B3" i="20"/>
  <c r="B2" i="20"/>
  <c r="J322" i="19"/>
  <c r="J319" i="19"/>
  <c r="J318" i="19"/>
  <c r="J315" i="19"/>
  <c r="J314" i="19"/>
  <c r="J311" i="19"/>
  <c r="J310" i="19"/>
  <c r="J307" i="19"/>
  <c r="J306" i="19"/>
  <c r="J303" i="19"/>
  <c r="J302" i="19"/>
  <c r="J299" i="19"/>
  <c r="J298" i="19"/>
  <c r="J295" i="19"/>
  <c r="J294" i="19"/>
  <c r="J291" i="19"/>
  <c r="J290" i="19"/>
  <c r="J287" i="19"/>
  <c r="J286" i="19"/>
  <c r="J283" i="19"/>
  <c r="J282" i="19"/>
  <c r="J279" i="19"/>
  <c r="J278" i="19"/>
  <c r="J275" i="19"/>
  <c r="J274" i="19"/>
  <c r="J271" i="19"/>
  <c r="J270" i="19"/>
  <c r="J267" i="19"/>
  <c r="J266" i="19"/>
  <c r="J263" i="19"/>
  <c r="J262" i="19"/>
  <c r="J259" i="19"/>
  <c r="J258" i="19"/>
  <c r="J255" i="19"/>
  <c r="J254" i="19"/>
  <c r="J251" i="19"/>
  <c r="J250" i="19"/>
  <c r="J247" i="19"/>
  <c r="J246" i="19"/>
  <c r="J243" i="19"/>
  <c r="J242" i="19"/>
  <c r="J239" i="19"/>
  <c r="J238" i="19"/>
  <c r="J235" i="19"/>
  <c r="J234" i="19"/>
  <c r="J231" i="19"/>
  <c r="J230" i="19"/>
  <c r="J227" i="19"/>
  <c r="J226" i="19"/>
  <c r="J223" i="19"/>
  <c r="J222" i="19"/>
  <c r="J219" i="19"/>
  <c r="J218" i="19"/>
  <c r="J215" i="19"/>
  <c r="J214" i="19"/>
  <c r="J211" i="19"/>
  <c r="J210" i="19"/>
  <c r="J207" i="19"/>
  <c r="J206" i="19"/>
  <c r="J203" i="19"/>
  <c r="J202" i="19"/>
  <c r="J199" i="19"/>
  <c r="J198" i="19"/>
  <c r="J195" i="19"/>
  <c r="J194" i="19"/>
  <c r="J192" i="19"/>
  <c r="J191" i="19"/>
  <c r="J190" i="19"/>
  <c r="J187" i="19"/>
  <c r="J186" i="19"/>
  <c r="J184" i="19"/>
  <c r="J183" i="19"/>
  <c r="J182" i="19"/>
  <c r="J179" i="19"/>
  <c r="J178" i="19"/>
  <c r="J176" i="19"/>
  <c r="J175" i="19"/>
  <c r="J174" i="19"/>
  <c r="J171" i="19"/>
  <c r="J170" i="19"/>
  <c r="J168" i="19"/>
  <c r="J167" i="19"/>
  <c r="J166" i="19"/>
  <c r="J163" i="19"/>
  <c r="J162" i="19"/>
  <c r="J160" i="19"/>
  <c r="J159" i="19"/>
  <c r="J158" i="19"/>
  <c r="J155" i="19"/>
  <c r="J154" i="19"/>
  <c r="J152" i="19"/>
  <c r="J151" i="19"/>
  <c r="J150" i="19"/>
  <c r="J147" i="19"/>
  <c r="J146" i="19"/>
  <c r="J144" i="19"/>
  <c r="J143" i="19"/>
  <c r="J142" i="19"/>
  <c r="J139" i="19"/>
  <c r="J138" i="19"/>
  <c r="J136" i="19"/>
  <c r="J135" i="19"/>
  <c r="J134" i="19"/>
  <c r="J131" i="19"/>
  <c r="J130" i="19"/>
  <c r="J128" i="19"/>
  <c r="J127" i="19"/>
  <c r="J126" i="19"/>
  <c r="J123" i="19"/>
  <c r="J122" i="19"/>
  <c r="J120" i="19"/>
  <c r="J119" i="19"/>
  <c r="J118" i="19"/>
  <c r="J115" i="19"/>
  <c r="J114" i="19"/>
  <c r="J112" i="19"/>
  <c r="J111" i="19"/>
  <c r="J110" i="19"/>
  <c r="J107" i="19"/>
  <c r="J106" i="19"/>
  <c r="J104" i="19"/>
  <c r="J103" i="19"/>
  <c r="J102" i="19"/>
  <c r="J99" i="19"/>
  <c r="J98" i="19"/>
  <c r="J96" i="19"/>
  <c r="J95" i="19"/>
  <c r="J94" i="19"/>
  <c r="J91" i="19"/>
  <c r="J90" i="19"/>
  <c r="J88" i="19"/>
  <c r="J87" i="19"/>
  <c r="J86" i="19"/>
  <c r="J83" i="19"/>
  <c r="J82" i="19"/>
  <c r="J80" i="19"/>
  <c r="J79" i="19"/>
  <c r="J78" i="19"/>
  <c r="J75" i="19"/>
  <c r="J74" i="19"/>
  <c r="J72" i="19"/>
  <c r="J71" i="19"/>
  <c r="J70" i="19"/>
  <c r="J67" i="19"/>
  <c r="J66" i="19"/>
  <c r="J64" i="19"/>
  <c r="J63" i="19"/>
  <c r="J62" i="19"/>
  <c r="J59" i="19"/>
  <c r="J58" i="19"/>
  <c r="J56" i="19"/>
  <c r="J55" i="19"/>
  <c r="J54" i="19"/>
  <c r="J51" i="19"/>
  <c r="J50" i="19"/>
  <c r="J48" i="19"/>
  <c r="J47" i="19"/>
  <c r="J46" i="19"/>
  <c r="J43" i="19"/>
  <c r="J42" i="19"/>
  <c r="J40" i="19"/>
  <c r="J39" i="19"/>
  <c r="J38" i="19"/>
  <c r="J35" i="19"/>
  <c r="J34" i="19"/>
  <c r="J32" i="19"/>
  <c r="J31" i="19"/>
  <c r="J30" i="19"/>
  <c r="J28" i="19"/>
  <c r="J27" i="19"/>
  <c r="J26" i="19"/>
  <c r="J24" i="19"/>
  <c r="J23" i="19"/>
  <c r="J22" i="19"/>
  <c r="J20" i="19"/>
  <c r="J19" i="19"/>
  <c r="J18" i="19"/>
  <c r="J16" i="19"/>
  <c r="J15" i="19"/>
  <c r="J14" i="19"/>
  <c r="J12" i="19"/>
  <c r="J11" i="19"/>
  <c r="B11" i="19"/>
  <c r="J37" i="19" s="1"/>
  <c r="J10" i="19"/>
  <c r="B10" i="19"/>
  <c r="J320" i="19" s="1"/>
  <c r="J8" i="19"/>
  <c r="J7" i="19"/>
  <c r="J6" i="19"/>
  <c r="J4" i="19"/>
  <c r="J3" i="19"/>
  <c r="O17" i="19" l="1"/>
  <c r="N23" i="19"/>
  <c r="N36" i="19"/>
  <c r="N28" i="19"/>
  <c r="O28" i="19" s="1"/>
  <c r="G124" i="21"/>
  <c r="G133" i="21" s="1"/>
  <c r="B130" i="21"/>
  <c r="I133" i="21" s="1"/>
  <c r="E124" i="21"/>
  <c r="E133" i="21" s="1"/>
  <c r="C124" i="21"/>
  <c r="C133" i="21" s="1"/>
  <c r="B135" i="21" s="1"/>
  <c r="B142" i="21" s="1"/>
  <c r="J49" i="19"/>
  <c r="J97" i="19"/>
  <c r="J9" i="19"/>
  <c r="J13" i="19"/>
  <c r="J17" i="19"/>
  <c r="J44" i="19"/>
  <c r="J52" i="19"/>
  <c r="J60" i="19"/>
  <c r="J68" i="19"/>
  <c r="J76" i="19"/>
  <c r="J84" i="19"/>
  <c r="J92" i="19"/>
  <c r="J100" i="19"/>
  <c r="J108" i="19"/>
  <c r="J116" i="19"/>
  <c r="J124" i="19"/>
  <c r="J132" i="19"/>
  <c r="J140" i="19"/>
  <c r="J148" i="19"/>
  <c r="J156" i="19"/>
  <c r="J164" i="19"/>
  <c r="J172" i="19"/>
  <c r="J180" i="19"/>
  <c r="J188" i="19"/>
  <c r="J196" i="19"/>
  <c r="J204" i="19"/>
  <c r="J212" i="19"/>
  <c r="J220" i="19"/>
  <c r="J228" i="19"/>
  <c r="J236" i="19"/>
  <c r="J244" i="19"/>
  <c r="J252" i="19"/>
  <c r="J260" i="19"/>
  <c r="J268" i="19"/>
  <c r="J276" i="19"/>
  <c r="J284" i="19"/>
  <c r="J292" i="19"/>
  <c r="J300" i="19"/>
  <c r="O11" i="19" s="1"/>
  <c r="L14" i="8" s="1"/>
  <c r="L38" i="8" s="1"/>
  <c r="J308" i="19"/>
  <c r="J316" i="19"/>
  <c r="J57" i="19"/>
  <c r="J105" i="19"/>
  <c r="J21" i="19"/>
  <c r="J29" i="19"/>
  <c r="J45" i="19"/>
  <c r="J53" i="19"/>
  <c r="J61" i="19"/>
  <c r="J69" i="19"/>
  <c r="J77" i="19"/>
  <c r="J85" i="19"/>
  <c r="J93" i="19"/>
  <c r="J101" i="19"/>
  <c r="J109" i="19"/>
  <c r="J117" i="19"/>
  <c r="J125" i="19"/>
  <c r="J133" i="19"/>
  <c r="J141" i="19"/>
  <c r="J149" i="19"/>
  <c r="J157" i="19"/>
  <c r="J165" i="19"/>
  <c r="J173" i="19"/>
  <c r="J181" i="19"/>
  <c r="J189" i="19"/>
  <c r="J197" i="19"/>
  <c r="J205" i="19"/>
  <c r="J213" i="19"/>
  <c r="J221" i="19"/>
  <c r="J229" i="19"/>
  <c r="J237" i="19"/>
  <c r="J245" i="19"/>
  <c r="J253" i="19"/>
  <c r="J261" i="19"/>
  <c r="J269" i="19"/>
  <c r="J277" i="19"/>
  <c r="J285" i="19"/>
  <c r="J293" i="19"/>
  <c r="J301" i="19"/>
  <c r="J309" i="19"/>
  <c r="J317" i="19"/>
  <c r="J5" i="19"/>
  <c r="J36" i="19"/>
  <c r="J200" i="19"/>
  <c r="J208" i="19"/>
  <c r="J216" i="19"/>
  <c r="J224" i="19"/>
  <c r="J232" i="19"/>
  <c r="J240" i="19"/>
  <c r="J248" i="19"/>
  <c r="J256" i="19"/>
  <c r="J264" i="19"/>
  <c r="J272" i="19"/>
  <c r="J280" i="19"/>
  <c r="J288" i="19"/>
  <c r="J296" i="19"/>
  <c r="L9" i="8" s="1"/>
  <c r="J304" i="19"/>
  <c r="J312" i="19"/>
  <c r="J33" i="19"/>
  <c r="J65" i="19"/>
  <c r="J81" i="19"/>
  <c r="J113" i="19"/>
  <c r="J129" i="19"/>
  <c r="J145" i="19"/>
  <c r="J161" i="19"/>
  <c r="J169" i="19"/>
  <c r="J185" i="19"/>
  <c r="J193" i="19"/>
  <c r="J201" i="19"/>
  <c r="J209" i="19"/>
  <c r="J217" i="19"/>
  <c r="J225" i="19"/>
  <c r="J233" i="19"/>
  <c r="J241" i="19"/>
  <c r="J249" i="19"/>
  <c r="J257" i="19"/>
  <c r="J265" i="19"/>
  <c r="J273" i="19"/>
  <c r="J281" i="19"/>
  <c r="J289" i="19"/>
  <c r="J297" i="19"/>
  <c r="J305" i="19"/>
  <c r="J313" i="19"/>
  <c r="J321" i="19"/>
  <c r="J41" i="19"/>
  <c r="J73" i="19"/>
  <c r="J89" i="19"/>
  <c r="J121" i="19"/>
  <c r="J137" i="19"/>
  <c r="J153" i="19"/>
  <c r="J177" i="19"/>
  <c r="J25" i="19"/>
  <c r="N30" i="19" l="1"/>
  <c r="N38" i="19" s="1"/>
  <c r="O23" i="19"/>
  <c r="O36" i="19"/>
  <c r="L34" i="8"/>
  <c r="M9" i="8"/>
  <c r="M34" i="8" s="1"/>
  <c r="M14" i="8"/>
  <c r="M38" i="8" s="1"/>
  <c r="C142" i="21"/>
  <c r="D2" i="21"/>
  <c r="C2" i="21"/>
  <c r="L11" i="8"/>
  <c r="L12" i="8"/>
  <c r="L36" i="8" l="1"/>
  <c r="M11" i="8"/>
  <c r="M36" i="8" s="1"/>
  <c r="M12" i="8"/>
  <c r="M37" i="8" s="1"/>
  <c r="L37" i="8"/>
  <c r="O30" i="19"/>
  <c r="O38" i="19" l="1"/>
  <c r="O39" i="19" s="1"/>
  <c r="L3" i="8"/>
  <c r="M3" i="8" s="1"/>
  <c r="L2" i="8" l="1"/>
  <c r="M2" i="8" l="1"/>
  <c r="M32" i="8" s="1"/>
  <c r="L32" i="8"/>
  <c r="Q70" i="1" l="1"/>
  <c r="P401" i="1" l="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9" i="18" l="1"/>
  <c r="F44" i="8" s="1"/>
  <c r="B11" i="18"/>
  <c r="F66" i="8" s="1"/>
  <c r="R524" i="1"/>
  <c r="Q524" i="1"/>
  <c r="N524" i="1"/>
  <c r="M524" i="1"/>
  <c r="L524" i="1"/>
  <c r="B12" i="18"/>
  <c r="F51" i="8" s="1"/>
  <c r="B13" i="18"/>
  <c r="F54" i="8"/>
  <c r="B10" i="18"/>
  <c r="F49" i="8" s="1"/>
  <c r="B18" i="10" a="1"/>
  <c r="B18" i="10" s="1"/>
  <c r="B26" i="18"/>
  <c r="F115" i="8" s="1"/>
  <c r="B6" i="18"/>
  <c r="F31" i="8" s="1"/>
  <c r="B4" i="18"/>
  <c r="F7" i="8" s="1"/>
  <c r="B45" i="18"/>
  <c r="O308" i="1" s="1"/>
  <c r="B44" i="18"/>
  <c r="O519"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s="1"/>
  <c r="B18" i="18"/>
  <c r="F84" i="8" s="1"/>
  <c r="B17" i="18"/>
  <c r="F138" i="8" s="1"/>
  <c r="B16" i="18"/>
  <c r="F79" i="8" s="1"/>
  <c r="B15" i="18"/>
  <c r="F116" i="8" s="1"/>
  <c r="B14" i="18"/>
  <c r="B8" i="18"/>
  <c r="F45" i="8" s="1"/>
  <c r="B7" i="18"/>
  <c r="B5" i="18"/>
  <c r="F125" i="8" s="1"/>
  <c r="B3" i="18"/>
  <c r="F131" i="8" s="1"/>
  <c r="F64" i="8"/>
  <c r="F87" i="8"/>
  <c r="F96" i="8"/>
  <c r="F133" i="8"/>
  <c r="F102" i="8"/>
  <c r="F114" i="8"/>
  <c r="F97" i="8"/>
  <c r="F111" i="8"/>
  <c r="F95"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279" i="1"/>
  <c r="C279" i="1"/>
  <c r="B279" i="1"/>
  <c r="A279" i="1"/>
  <c r="C278" i="1"/>
  <c r="B278" i="1"/>
  <c r="A278" i="1"/>
  <c r="C277" i="1"/>
  <c r="B277" i="1"/>
  <c r="A277" i="1"/>
  <c r="J184" i="1"/>
  <c r="C184" i="1"/>
  <c r="B184" i="1"/>
  <c r="A184" i="1"/>
  <c r="J220" i="1"/>
  <c r="C220" i="1"/>
  <c r="B220" i="1"/>
  <c r="A220" i="1"/>
  <c r="J314" i="1"/>
  <c r="C314" i="1"/>
  <c r="B314" i="1"/>
  <c r="A314"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41" i="1"/>
  <c r="M147" i="1" s="1"/>
  <c r="M153" i="1" s="1"/>
  <c r="M225" i="1"/>
  <c r="M160" i="1"/>
  <c r="M89" i="1"/>
  <c r="M90" i="1" s="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29" i="1"/>
  <c r="S328" i="1"/>
  <c r="S327" i="1"/>
  <c r="S326" i="1"/>
  <c r="S325" i="1"/>
  <c r="S324" i="1"/>
  <c r="S323" i="1"/>
  <c r="S310" i="1"/>
  <c r="S311" i="1"/>
  <c r="S312" i="1"/>
  <c r="S313" i="1"/>
  <c r="S164" i="1"/>
  <c r="S165" i="1" s="1"/>
  <c r="S143" i="1"/>
  <c r="S144" i="1"/>
  <c r="S145" i="1"/>
  <c r="S146" i="1"/>
  <c r="S142" i="1"/>
  <c r="A328"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11" i="1"/>
  <c r="B311" i="1"/>
  <c r="A311" i="1"/>
  <c r="C313" i="1"/>
  <c r="B313" i="1"/>
  <c r="A313" i="1"/>
  <c r="C312" i="1"/>
  <c r="B312" i="1"/>
  <c r="A312" i="1"/>
  <c r="C310" i="1"/>
  <c r="B310" i="1"/>
  <c r="A310" i="1"/>
  <c r="C309" i="1"/>
  <c r="B309" i="1"/>
  <c r="A309" i="1"/>
  <c r="C308" i="1"/>
  <c r="B308" i="1"/>
  <c r="A308" i="1"/>
  <c r="C307" i="1"/>
  <c r="B307" i="1"/>
  <c r="A307" i="1"/>
  <c r="K280" i="1"/>
  <c r="M165" i="1"/>
  <c r="M164" i="1"/>
  <c r="F76" i="8"/>
  <c r="F39" i="8"/>
  <c r="F150" i="8"/>
  <c r="F152" i="8"/>
  <c r="F151" i="8"/>
  <c r="F126" i="8"/>
  <c r="F56" i="8"/>
  <c r="F18" i="8"/>
  <c r="F38" i="8"/>
  <c r="F13" i="8"/>
  <c r="F78" i="8"/>
  <c r="F27" i="8"/>
  <c r="F32" i="8"/>
  <c r="F2" i="8"/>
  <c r="F46" i="8"/>
  <c r="F72" i="8"/>
  <c r="F41" i="8"/>
  <c r="F128" i="8"/>
  <c r="F65" i="8"/>
  <c r="F129" i="8"/>
  <c r="F68" i="8"/>
  <c r="F63" i="8"/>
  <c r="F59" i="8"/>
  <c r="F50" i="8"/>
  <c r="F60" i="8"/>
  <c r="F53" i="8"/>
  <c r="F40" i="8"/>
  <c r="F137" i="8" l="1"/>
  <c r="F26" i="8"/>
  <c r="F100" i="8"/>
  <c r="F81" i="8"/>
  <c r="F89" i="8"/>
  <c r="F21" i="8"/>
  <c r="B19" i="10" a="1"/>
  <c r="B19" i="10" s="1"/>
  <c r="M146" i="1"/>
  <c r="M152" i="1" s="1"/>
  <c r="M158" i="1" s="1"/>
  <c r="F77" i="8"/>
  <c r="F124" i="8"/>
  <c r="F93" i="8"/>
  <c r="F146" i="8"/>
  <c r="F80" i="8"/>
  <c r="F83" i="8"/>
  <c r="F57" i="8"/>
  <c r="F92" i="8"/>
  <c r="F82" i="8"/>
  <c r="F94" i="8"/>
  <c r="F62" i="8"/>
  <c r="F61" i="8"/>
  <c r="F135" i="8"/>
  <c r="F142" i="8"/>
  <c r="F130" i="8"/>
  <c r="F16" i="8"/>
  <c r="F104" i="8"/>
  <c r="F118" i="8"/>
  <c r="F117" i="8"/>
  <c r="F17" i="8"/>
  <c r="F58" i="8"/>
  <c r="F6" i="8"/>
  <c r="F25" i="8"/>
  <c r="F127" i="8"/>
  <c r="F47" i="8"/>
  <c r="F52" i="8"/>
  <c r="F134" i="8"/>
  <c r="F139" i="8"/>
  <c r="F37" i="8"/>
  <c r="F88" i="8"/>
  <c r="F12" i="8"/>
  <c r="F19" i="8"/>
  <c r="F42" i="8"/>
  <c r="F121" i="8"/>
  <c r="F43" i="8"/>
  <c r="M145" i="1"/>
  <c r="M151" i="1" s="1"/>
  <c r="M157" i="1" s="1"/>
  <c r="M322" i="1"/>
  <c r="M143" i="1"/>
  <c r="M149" i="1" s="1"/>
  <c r="M155" i="1" s="1"/>
  <c r="F140" i="8"/>
  <c r="F23" i="8"/>
  <c r="O315" i="1"/>
  <c r="O310" i="1"/>
  <c r="O311" i="1"/>
  <c r="O312" i="1"/>
  <c r="O313" i="1"/>
  <c r="O522" i="1"/>
  <c r="O523" i="1"/>
  <c r="O521" i="1"/>
  <c r="O520" i="1"/>
  <c r="O524" i="1"/>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K283" i="1"/>
  <c r="K287" i="1"/>
  <c r="K281" i="1"/>
  <c r="K288" i="1"/>
  <c r="K286" i="1"/>
  <c r="K282" i="1"/>
  <c r="K284" i="1"/>
  <c r="K285" i="1"/>
  <c r="M325" i="1" l="1"/>
  <c r="M330" i="1"/>
  <c r="M374" i="1"/>
  <c r="M354" i="1"/>
  <c r="M399" i="1"/>
  <c r="M395" i="1"/>
  <c r="M391" i="1"/>
  <c r="M387" i="1"/>
  <c r="M383" i="1"/>
  <c r="M379" i="1"/>
  <c r="M375" i="1"/>
  <c r="M371" i="1"/>
  <c r="M367" i="1"/>
  <c r="M363" i="1"/>
  <c r="M359" i="1"/>
  <c r="M355" i="1"/>
  <c r="M351" i="1"/>
  <c r="M347" i="1"/>
  <c r="M343" i="1"/>
  <c r="M339" i="1"/>
  <c r="M335" i="1"/>
  <c r="M331" i="1"/>
  <c r="M362" i="1"/>
  <c r="M346" i="1"/>
  <c r="M334" i="1"/>
  <c r="M394" i="1"/>
  <c r="M382" i="1"/>
  <c r="M342" i="1"/>
  <c r="M400" i="1"/>
  <c r="M396" i="1"/>
  <c r="M392" i="1"/>
  <c r="M388" i="1"/>
  <c r="M384" i="1"/>
  <c r="M380" i="1"/>
  <c r="M376" i="1"/>
  <c r="M372" i="1"/>
  <c r="M368" i="1"/>
  <c r="M364" i="1"/>
  <c r="M360" i="1"/>
  <c r="M356" i="1"/>
  <c r="M352" i="1"/>
  <c r="M348" i="1"/>
  <c r="M344" i="1"/>
  <c r="M340" i="1"/>
  <c r="M336" i="1"/>
  <c r="M332" i="1"/>
  <c r="M358" i="1"/>
  <c r="M341" i="1"/>
  <c r="M398" i="1"/>
  <c r="M378" i="1"/>
  <c r="M370" i="1"/>
  <c r="M366" i="1"/>
  <c r="M350" i="1"/>
  <c r="M401" i="1"/>
  <c r="M397" i="1"/>
  <c r="M393" i="1"/>
  <c r="M389" i="1"/>
  <c r="M385" i="1"/>
  <c r="M381" i="1"/>
  <c r="M377" i="1"/>
  <c r="M373" i="1"/>
  <c r="M369" i="1"/>
  <c r="M365" i="1"/>
  <c r="M361" i="1"/>
  <c r="M357" i="1"/>
  <c r="M353" i="1"/>
  <c r="M349" i="1"/>
  <c r="M345" i="1"/>
  <c r="M337" i="1"/>
  <c r="M333" i="1"/>
  <c r="M390" i="1"/>
  <c r="M386" i="1"/>
  <c r="M338" i="1"/>
  <c r="M323" i="1"/>
  <c r="M324" i="1"/>
  <c r="M329" i="1"/>
  <c r="M327" i="1"/>
  <c r="M326" i="1"/>
  <c r="M328" i="1"/>
  <c r="M142" i="1"/>
  <c r="M148" i="1" s="1"/>
  <c r="M15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2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<sst xmlns="http://schemas.openxmlformats.org/spreadsheetml/2006/main" count="9599" uniqueCount="3623">
  <si>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</si>
  <si>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</si>
  <si>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</si>
  <si>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</si>
  <si>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</si>
  <si>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</si>
  <si>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</si>
  <si>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</si>
  <si>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</si>
  <si>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</si>
  <si>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</si>
  <si>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</si>
  <si>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</si>
  <si>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</si>
  <si>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</si>
  <si>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</si>
  <si>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</si>
  <si>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</si>
  <si>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</si>
  <si>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</si>
  <si>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</si>
  <si>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</si>
  <si>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</si>
  <si>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</si>
  <si>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</si>
  <si>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</si>
  <si>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</si>
  <si>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</si>
  <si>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</si>
  <si>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</si>
  <si>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</si>
  <si>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</si>
  <si>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</si>
  <si>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</si>
  <si>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</si>
  <si>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</si>
  <si>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</si>
  <si>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</si>
  <si>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</si>
  <si>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</si>
  <si>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</si>
  <si>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</si>
  <si>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</si>
  <si>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</si>
  <si>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</si>
  <si>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</si>
  <si>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</si>
  <si>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</si>
  <si>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</si>
  <si>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</si>
  <si>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</si>
  <si>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</si>
  <si>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</si>
  <si>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</si>
  <si>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</si>
  <si>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</si>
  <si>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</si>
  <si>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</si>
  <si>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</si>
  <si>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</si>
  <si>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</si>
  <si>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</si>
  <si>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</si>
  <si>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</si>
  <si>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</si>
  <si>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</si>
  <si>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</si>
  <si>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</si>
  <si>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</si>
  <si>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</si>
  <si>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</si>
  <si>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</si>
  <si>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</si>
  <si>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</si>
  <si>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</si>
  <si>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</si>
  <si>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</si>
  <si>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</si>
  <si>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</si>
  <si>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</si>
  <si>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</si>
  <si>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</si>
  <si>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</si>
  <si>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</si>
  <si>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</si>
  <si>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</si>
  <si>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</si>
  <si>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</si>
  <si>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</si>
  <si>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</si>
  <si>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</si>
  <si>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</si>
  <si>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</si>
  <si>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</si>
  <si>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</si>
  <si>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</si>
  <si>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</si>
  <si>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</si>
  <si>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</si>
  <si>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</si>
  <si>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</si>
  <si>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</si>
  <si>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</si>
  <si>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</si>
  <si>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</si>
  <si>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</si>
  <si>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</si>
  <si>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</si>
  <si>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</si>
  <si>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</si>
  <si>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</si>
  <si>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</si>
  <si>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</si>
  <si>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</si>
  <si>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</si>
  <si>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</si>
  <si>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</si>
  <si>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</si>
  <si>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</si>
  <si>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</si>
  <si>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</si>
  <si>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</si>
  <si>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</si>
  <si>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</si>
  <si>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</si>
  <si>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</si>
  <si>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</si>
  <si>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</si>
  <si>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</si>
  <si>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</si>
  <si>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</si>
  <si>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</si>
  <si>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</si>
  <si>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</si>
  <si>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</si>
  <si>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</si>
  <si>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</si>
  <si>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</si>
  <si>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</si>
  <si>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</si>
  <si>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</si>
  <si>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</si>
  <si>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</si>
  <si>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</si>
  <si>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</si>
  <si>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</si>
  <si>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</si>
  <si>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</si>
  <si>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</si>
  <si>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</si>
  <si>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</si>
  <si>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</si>
  <si>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</si>
  <si>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</si>
  <si>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</si>
  <si>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</si>
  <si>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</si>
  <si>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</si>
  <si>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</si>
  <si>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</si>
  <si>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</si>
  <si>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</si>
  <si>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</si>
  <si>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</si>
  <si>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</si>
  <si>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</si>
  <si>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</si>
  <si>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</si>
  <si>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</si>
  <si>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</si>
  <si>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</si>
  <si>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</si>
  <si>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</si>
  <si>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</si>
  <si>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</si>
  <si>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</si>
  <si>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</si>
  <si>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</si>
  <si>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</si>
  <si>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</si>
  <si>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</si>
  <si>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</si>
  <si>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</si>
  <si>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</si>
  <si>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</si>
  <si>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</si>
  <si>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</si>
  <si>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</si>
  <si>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</si>
  <si>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</si>
  <si>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</si>
  <si>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</si>
  <si>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</si>
  <si>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</si>
  <si>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</si>
  <si>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</si>
  <si>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</si>
  <si>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</si>
  <si>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</si>
  <si>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</si>
  <si>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</si>
  <si>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</si>
  <si>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</si>
  <si>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</si>
  <si>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</si>
  <si>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</si>
  <si>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</si>
  <si>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</si>
  <si>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</si>
  <si>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</si>
  <si>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</si>
  <si>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</si>
  <si>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</si>
  <si>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</si>
  <si>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</si>
  <si>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</si>
  <si>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</si>
  <si>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</si>
  <si>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</si>
  <si>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</si>
  <si>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</si>
  <si>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</si>
  <si>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</si>
  <si>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</si>
  <si>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</si>
  <si>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</si>
  <si>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</si>
  <si>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</si>
  <si>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</si>
  <si>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</si>
  <si>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</si>
  <si>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</si>
  <si>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</si>
  <si>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</si>
  <si>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</si>
  <si>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</si>
  <si>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</si>
  <si>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</si>
  <si>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</si>
  <si>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</si>
  <si>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</si>
  <si>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</si>
  <si>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</si>
  <si>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</si>
  <si>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</si>
  <si>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</si>
  <si>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</si>
  <si>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</si>
  <si>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</si>
  <si>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</si>
  <si>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</si>
  <si>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</si>
  <si>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</si>
  <si>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</si>
  <si>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</si>
  <si>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</si>
  <si>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</si>
  <si>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</si>
  <si>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</si>
  <si>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</si>
  <si>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</si>
  <si>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</si>
  <si>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</si>
  <si>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</si>
  <si>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</si>
  <si>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</si>
  <si>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</si>
  <si>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</si>
  <si>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</si>
  <si>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</si>
  <si>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</si>
  <si>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</si>
  <si>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</si>
  <si>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</si>
  <si>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</si>
  <si>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</si>
  <si>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</si>
  <si>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</si>
  <si>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</si>
  <si>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</si>
  <si>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</si>
  <si>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</si>
  <si>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</si>
  <si>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</si>
  <si>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</si>
  <si>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</si>
  <si>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</si>
  <si>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</si>
  <si>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</si>
  <si>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</si>
  <si>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</si>
  <si>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</si>
  <si>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</si>
  <si>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</si>
  <si>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</si>
  <si>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</si>
  <si>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</si>
  <si>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</si>
  <si>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</si>
  <si>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</si>
  <si>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</si>
  <si>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</si>
  <si>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</si>
  <si>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</si>
  <si>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</si>
  <si>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</si>
  <si>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</si>
  <si>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</si>
  <si>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</si>
  <si>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</si>
  <si>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</si>
  <si>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</si>
  <si>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</si>
  <si>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</si>
  <si>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</si>
  <si>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</si>
  <si>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</si>
  <si>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</si>
  <si>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</si>
  <si>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</si>
  <si>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</si>
  <si>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</si>
  <si>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</si>
  <si>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</si>
  <si>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</si>
  <si>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</si>
  <si>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</si>
  <si>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</si>
  <si>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</si>
  <si>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</si>
  <si>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</si>
  <si>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</si>
  <si>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</si>
  <si>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</si>
  <si>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</si>
  <si>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</si>
  <si>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</si>
  <si>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</si>
  <si>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</si>
  <si>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</si>
  <si>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</si>
  <si>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</si>
  <si>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</si>
  <si>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</si>
  <si>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</si>
  <si>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</si>
  <si>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</si>
  <si>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</si>
  <si>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</si>
  <si>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</si>
  <si>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</si>
  <si>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</si>
  <si>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</si>
  <si>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</si>
  <si>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</si>
  <si>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</si>
  <si>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</si>
  <si>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</si>
  <si>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</si>
  <si>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</si>
  <si>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</si>
  <si>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</si>
  <si>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</si>
  <si>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</si>
  <si>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</si>
  <si>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</si>
  <si>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</si>
  <si>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</si>
  <si>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</si>
  <si>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</si>
  <si>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</si>
  <si>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</si>
  <si>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</si>
  <si>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</si>
  <si>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</si>
  <si>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</si>
  <si>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</si>
  <si>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</si>
  <si>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</si>
  <si>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</si>
  <si>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</si>
  <si>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</si>
  <si>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</si>
  <si>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</si>
  <si>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</si>
  <si>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</si>
  <si>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</si>
  <si>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</si>
  <si>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</si>
  <si>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</si>
  <si>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</si>
  <si>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</si>
  <si>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</si>
  <si>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</si>
  <si>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</si>
  <si>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</si>
  <si>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</si>
  <si>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</si>
  <si>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</si>
  <si>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</si>
  <si>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</si>
  <si>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</si>
  <si>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</si>
  <si>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</si>
  <si>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</si>
  <si>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</si>
  <si>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</si>
  <si>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</si>
  <si>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</si>
  <si>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</si>
  <si>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</si>
  <si>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</si>
  <si>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</si>
  <si>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</si>
  <si>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</si>
  <si>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</si>
  <si>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</si>
  <si>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</si>
  <si>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</si>
  <si>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</si>
  <si>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</si>
  <si>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</si>
  <si>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</si>
  <si>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</si>
  <si>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</si>
  <si>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</si>
  <si>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</si>
  <si>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</si>
  <si>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</si>
  <si>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</si>
  <si>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</si>
  <si>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</si>
  <si>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</si>
  <si>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</si>
  <si>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</si>
  <si>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</si>
  <si>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</si>
  <si>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</si>
  <si>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</si>
  <si>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</si>
  <si>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</si>
  <si>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</si>
  <si>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</si>
  <si>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</si>
  <si>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</si>
  <si>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</si>
  <si>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</si>
  <si>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</si>
  <si>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</si>
  <si>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</si>
  <si>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</si>
  <si>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</si>
  <si>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</si>
  <si>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</si>
  <si>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</si>
  <si>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</si>
  <si>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</si>
  <si>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</si>
  <si>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</si>
  <si>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</si>
  <si>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</si>
  <si>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</si>
  <si>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</si>
  <si>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</si>
  <si>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</si>
  <si>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</si>
  <si>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</si>
  <si>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</si>
  <si>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</si>
  <si>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</si>
  <si>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</si>
  <si>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</si>
  <si>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</si>
  <si>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</si>
  <si>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</si>
  <si>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</si>
  <si>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</si>
  <si>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</si>
  <si>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</si>
  <si>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</si>
  <si>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</si>
  <si>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</si>
  <si>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</si>
  <si>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</si>
  <si>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</si>
  <si>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</si>
  <si>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</si>
  <si>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</si>
  <si>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</si>
  <si>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</si>
  <si>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</si>
  <si>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</si>
  <si>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</si>
  <si>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</si>
  <si>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</si>
  <si>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</si>
  <si>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</si>
  <si>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</si>
  <si>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</si>
  <si>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</si>
  <si>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</si>
  <si>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</si>
  <si>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</si>
  <si>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</si>
  <si>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</si>
  <si>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</si>
  <si>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</si>
  <si>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</si>
  <si>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</si>
  <si>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</si>
  <si>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</si>
  <si>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</si>
  <si>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</si>
  <si>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</si>
  <si>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</si>
  <si>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</si>
  <si>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</si>
  <si>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</si>
  <si>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</si>
  <si>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</si>
  <si>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</si>
  <si>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</si>
  <si>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</si>
  <si>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</si>
  <si>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</si>
  <si>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</si>
  <si>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</si>
  <si>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</si>
  <si>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</si>
  <si>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</si>
  <si>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</si>
  <si>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</si>
  <si>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</si>
  <si>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</si>
  <si>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</si>
  <si>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</si>
  <si>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</si>
  <si>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</si>
  <si>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</si>
  <si>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</si>
  <si>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</si>
  <si>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</si>
  <si>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</si>
  <si>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</si>
  <si>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</si>
  <si>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</si>
  <si>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</si>
  <si>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</si>
  <si>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</si>
  <si>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</si>
  <si>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</si>
  <si>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</si>
  <si>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</si>
  <si>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NA</t>
  </si>
  <si>
    <t>NE,NA</t>
  </si>
  <si>
    <t>NO,NE,NA</t>
  </si>
  <si>
    <t>NE</t>
  </si>
  <si>
    <t>NO</t>
  </si>
  <si>
    <t>International bunkers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</si>
  <si>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</si>
  <si>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</si>
  <si>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</si>
  <si>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</si>
  <si>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</si>
  <si>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</si>
  <si>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</si>
  <si>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</si>
  <si>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</si>
  <si>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</si>
  <si>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</si>
  <si>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</si>
  <si>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</si>
  <si>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</si>
  <si>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GCV</t>
  </si>
  <si>
    <t>Liquid fuels</t>
  </si>
  <si>
    <t>Solid fuels</t>
  </si>
  <si>
    <t>Gaseous fuels</t>
  </si>
  <si>
    <r>
      <t>Other fossil fuels</t>
    </r>
    <r>
      <rPr>
        <vertAlign val="superscript"/>
        <sz val="9"/>
        <rFont val="Times New Roman"/>
        <family val="1"/>
      </rPr>
      <t>(4)</t>
    </r>
  </si>
  <si>
    <t>NO,NA</t>
  </si>
  <si>
    <r>
      <t>Biomass</t>
    </r>
    <r>
      <rPr>
        <vertAlign val="superscript"/>
        <sz val="9"/>
        <rFont val="Times New Roman"/>
        <family val="1"/>
      </rPr>
      <t>(6)</t>
    </r>
  </si>
  <si>
    <t>Liquid Fuels</t>
  </si>
  <si>
    <t>Solid Fuels</t>
  </si>
  <si>
    <t>Gaseous Fuels</t>
  </si>
  <si>
    <t>Other Fossil Fuels</t>
  </si>
  <si>
    <t>Peat</t>
  </si>
  <si>
    <t>NO,IE</t>
  </si>
  <si>
    <t>1.A.3  Transport</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</si>
  <si>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</si>
  <si>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</si>
  <si>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</si>
  <si>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</si>
  <si>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</si>
  <si>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</si>
  <si>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</si>
  <si>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</si>
  <si>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</si>
  <si>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</si>
  <si>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</si>
  <si>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</si>
  <si>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</si>
  <si>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</si>
  <si>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</si>
  <si>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</si>
  <si>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</si>
  <si>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</si>
  <si>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</si>
  <si>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</si>
  <si>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</si>
  <si>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</si>
  <si>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</si>
  <si>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</si>
  <si>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</si>
  <si>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</si>
  <si>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</si>
  <si>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</si>
  <si>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</si>
  <si>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</si>
  <si>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</si>
  <si>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</si>
  <si>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</si>
  <si>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</si>
  <si>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</si>
  <si>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</si>
  <si>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</si>
  <si>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</si>
  <si>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</si>
  <si>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</si>
  <si>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</si>
  <si>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</si>
  <si>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</si>
  <si>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</si>
  <si>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</si>
  <si>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</si>
  <si>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</si>
  <si>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</si>
  <si>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</si>
  <si>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</si>
  <si>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</si>
  <si>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</si>
  <si>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</si>
  <si>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</si>
  <si>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</si>
  <si>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</si>
  <si>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</si>
  <si>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Subtotal of Industry F-Gas Emissions</t>
  </si>
  <si>
    <t>TABLE 3 SECTORAL REPORT FOR AGRICULTURE</t>
  </si>
  <si>
    <t>(Sheet 1 of 2)</t>
  </si>
  <si>
    <t xml:space="preserve">GREENHOUSE GAS SOURCE AND </t>
  </si>
  <si>
    <t>SINK CATEGORIES</t>
  </si>
  <si>
    <t>3. Total agriculture</t>
  </si>
  <si>
    <t>Other</t>
  </si>
  <si>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</si>
  <si>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</si>
  <si>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</si>
  <si>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</si>
  <si>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</si>
  <si>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</si>
  <si>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</si>
  <si>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</si>
  <si>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</si>
  <si>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</si>
  <si>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</si>
  <si>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</si>
  <si>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</si>
  <si>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</si>
  <si>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</si>
  <si>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</si>
  <si>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</si>
  <si>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</si>
  <si>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</si>
  <si>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</si>
  <si>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</si>
  <si>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</si>
  <si>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</si>
  <si>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</si>
  <si>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</si>
  <si>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</si>
  <si>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</si>
  <si>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</si>
  <si>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</si>
  <si>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</si>
  <si>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</si>
  <si>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</si>
  <si>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</si>
  <si>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</si>
  <si>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</si>
  <si>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</si>
  <si>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</si>
  <si>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</si>
  <si>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</si>
  <si>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</si>
  <si>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</si>
  <si>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</si>
  <si>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</si>
  <si>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</si>
  <si>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</si>
  <si>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</si>
  <si>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</si>
  <si>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</si>
  <si>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</si>
  <si>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</si>
  <si>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</si>
  <si>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</si>
  <si>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</si>
  <si>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</si>
  <si>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</si>
  <si>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</si>
  <si>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</si>
  <si>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</si>
  <si>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</si>
  <si>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</si>
  <si>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</si>
  <si>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</si>
  <si>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</si>
  <si>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</si>
  <si>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</si>
  <si>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</si>
  <si>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</si>
  <si>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</si>
  <si>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</si>
  <si>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</si>
  <si>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</si>
  <si>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</si>
  <si>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</si>
  <si>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</si>
  <si>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</si>
  <si>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</si>
  <si>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</si>
  <si>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</si>
  <si>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</si>
  <si>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</si>
  <si>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</si>
  <si>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</si>
  <si>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</si>
  <si>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</si>
  <si>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</si>
  <si>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</si>
  <si>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</si>
  <si>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</si>
  <si>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</si>
  <si>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</si>
  <si>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</si>
  <si>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</si>
  <si>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</si>
  <si>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</si>
  <si>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</si>
  <si>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</si>
  <si>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</si>
  <si>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</si>
  <si>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</si>
  <si>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</si>
  <si>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</si>
  <si>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</si>
  <si>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</si>
  <si>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</si>
  <si>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</si>
  <si>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</si>
  <si>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</si>
  <si>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</si>
  <si>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</si>
  <si>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</si>
  <si>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</si>
  <si>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</si>
  <si>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</si>
  <si>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</si>
  <si>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</si>
  <si>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</si>
  <si>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</si>
  <si>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</si>
  <si>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</si>
  <si>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</si>
  <si>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</si>
  <si>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</si>
  <si>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</si>
  <si>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</si>
  <si>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</si>
  <si>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</si>
  <si>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</si>
  <si>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</si>
  <si>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</si>
  <si>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</si>
  <si>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</si>
  <si>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</si>
  <si>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</si>
  <si>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</si>
  <si>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</si>
  <si>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</si>
  <si>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</si>
  <si>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</si>
  <si>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</si>
  <si>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</si>
  <si>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</si>
  <si>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</si>
  <si>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</si>
  <si>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</si>
  <si>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</si>
  <si>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</si>
  <si>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</si>
  <si>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</si>
  <si>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</si>
  <si>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</si>
  <si>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</si>
  <si>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</si>
  <si>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</si>
  <si>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</si>
  <si>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</si>
  <si>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</si>
  <si>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</si>
  <si>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</si>
  <si>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</si>
  <si>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</si>
  <si>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</si>
  <si>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</si>
  <si>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</si>
  <si>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</si>
  <si>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</si>
  <si>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</si>
  <si>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</si>
  <si>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</si>
  <si>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</si>
  <si>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</si>
  <si>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</si>
  <si>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</si>
  <si>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</si>
  <si>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</si>
  <si>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</si>
  <si>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</si>
  <si>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</si>
  <si>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</si>
  <si>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</si>
  <si>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</si>
  <si>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</si>
  <si>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</si>
  <si>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</si>
  <si>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</si>
  <si>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</si>
  <si>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</si>
  <si>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</si>
  <si>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</si>
  <si>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</si>
  <si>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</si>
  <si>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</si>
  <si>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</si>
  <si>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</si>
  <si>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</si>
  <si>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</si>
  <si>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</si>
  <si>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</si>
  <si>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</si>
  <si>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</si>
  <si>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</si>
  <si>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</si>
  <si>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</si>
  <si>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</si>
  <si>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</si>
  <si>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</si>
  <si>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</si>
  <si>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</si>
  <si>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</si>
  <si>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</si>
  <si>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</si>
  <si>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</si>
  <si>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</si>
  <si>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</si>
  <si>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</si>
  <si>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</si>
  <si>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</si>
  <si>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</si>
  <si>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</si>
  <si>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</si>
  <si>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</si>
  <si>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</si>
  <si>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</si>
  <si>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</si>
  <si>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</si>
  <si>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</si>
  <si>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</si>
  <si>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</si>
  <si>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</si>
  <si>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</si>
  <si>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</si>
  <si>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</si>
  <si>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</si>
  <si>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</si>
  <si>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</si>
  <si>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</si>
  <si>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</si>
  <si>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</si>
  <si>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</si>
  <si>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</si>
  <si>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</si>
  <si>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</si>
  <si>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</si>
  <si>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</si>
  <si>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</si>
  <si>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</si>
  <si>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</si>
  <si>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</si>
  <si>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</si>
  <si>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</si>
  <si>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</si>
  <si>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</si>
  <si>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</si>
  <si>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</si>
  <si>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</si>
  <si>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</si>
  <si>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</si>
  <si>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</si>
  <si>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</si>
  <si>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</si>
  <si>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</si>
  <si>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</si>
  <si>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</si>
  <si>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</si>
  <si>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</si>
  <si>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</si>
  <si>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</si>
  <si>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</si>
  <si>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</si>
  <si>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</si>
  <si>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</si>
  <si>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</si>
  <si>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</si>
  <si>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</si>
  <si>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</si>
  <si>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</si>
  <si>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</si>
  <si>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</si>
  <si>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</si>
  <si>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</si>
  <si>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</si>
  <si>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</si>
  <si>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</si>
  <si>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</si>
  <si>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</si>
  <si>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</si>
  <si>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</si>
  <si>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</si>
  <si>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</si>
  <si>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</si>
  <si>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</si>
  <si>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</si>
  <si>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</si>
  <si>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</si>
  <si>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</si>
  <si>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</si>
  <si>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</si>
  <si>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</si>
  <si>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</si>
  <si>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</si>
  <si>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</si>
  <si>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</si>
  <si>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</si>
  <si>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</si>
  <si>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</si>
  <si>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</si>
  <si>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</si>
  <si>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</si>
  <si>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</si>
  <si>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</si>
  <si>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</si>
  <si>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</si>
  <si>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</si>
  <si>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</si>
  <si>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</si>
  <si>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</si>
  <si>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</si>
  <si>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</si>
  <si>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</si>
  <si>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</si>
  <si>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</si>
  <si>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</si>
  <si>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</si>
  <si>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</si>
  <si>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</si>
  <si>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</si>
  <si>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</si>
  <si>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</si>
  <si>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</si>
  <si>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</si>
  <si>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</si>
  <si>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</si>
  <si>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</si>
  <si>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</si>
  <si>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</si>
  <si>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</si>
  <si>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</si>
  <si>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</si>
  <si>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</si>
  <si>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</si>
  <si>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</si>
  <si>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</si>
  <si>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</si>
  <si>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</si>
  <si>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</si>
  <si>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</si>
  <si>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</si>
  <si>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</si>
  <si>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</si>
  <si>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</si>
  <si>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</si>
  <si>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</si>
  <si>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</si>
  <si>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</si>
  <si>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</si>
  <si>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</si>
  <si>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</si>
  <si>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</si>
  <si>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</si>
  <si>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</si>
  <si>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</si>
  <si>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</si>
  <si>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</si>
  <si>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</si>
  <si>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</si>
  <si>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</si>
  <si>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</si>
  <si>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</si>
  <si>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</si>
  <si>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</si>
  <si>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</si>
  <si>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</si>
  <si>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</si>
  <si>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</si>
  <si>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</si>
  <si>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</si>
  <si>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</si>
  <si>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</si>
  <si>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</si>
  <si>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</si>
  <si>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</si>
  <si>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</si>
  <si>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</si>
  <si>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</si>
  <si>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</si>
  <si>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</si>
  <si>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</si>
  <si>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</si>
  <si>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</si>
  <si>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</si>
  <si>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</si>
  <si>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</si>
  <si>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</si>
  <si>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</si>
  <si>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</si>
  <si>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</si>
  <si>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</si>
  <si>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</si>
  <si>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</si>
  <si>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</si>
  <si>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</si>
  <si>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</si>
  <si>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</si>
  <si>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</si>
  <si>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</si>
  <si>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</si>
  <si>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</si>
  <si>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</si>
  <si>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</si>
  <si>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</si>
  <si>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</si>
  <si>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</si>
  <si>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</si>
  <si>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</si>
  <si>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</si>
  <si>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</si>
  <si>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</si>
  <si>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</si>
  <si>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</si>
  <si>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</si>
  <si>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</si>
  <si>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</si>
  <si>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</si>
  <si>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</si>
  <si>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</si>
  <si>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</si>
  <si>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</si>
  <si>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</si>
  <si>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</si>
  <si>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</si>
  <si>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</si>
  <si>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</si>
  <si>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</si>
  <si>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</si>
  <si>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</si>
  <si>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</si>
  <si>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</si>
  <si>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</si>
  <si>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</si>
  <si>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</si>
  <si>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</si>
  <si>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</si>
  <si>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</si>
  <si>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</si>
  <si>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</si>
  <si>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</si>
  <si>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</si>
  <si>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</si>
  <si>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</si>
  <si>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</si>
  <si>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</si>
  <si>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</si>
  <si>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</si>
  <si>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</si>
  <si>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</si>
  <si>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</si>
  <si>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</si>
  <si>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</si>
  <si>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</si>
  <si>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</si>
  <si>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</si>
  <si>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</si>
  <si>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</si>
  <si>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</si>
  <si>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</si>
  <si>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</si>
  <si>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</si>
  <si>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</si>
  <si>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</si>
  <si>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</si>
  <si>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</si>
  <si>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</si>
  <si>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</si>
  <si>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</si>
  <si>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</si>
  <si>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</si>
  <si>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</si>
  <si>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</si>
  <si>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</si>
  <si>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</si>
  <si>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</si>
  <si>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</si>
  <si>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</si>
  <si>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</si>
  <si>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</si>
  <si>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</si>
  <si>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</si>
  <si>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</si>
  <si>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</si>
  <si>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</si>
  <si>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</si>
  <si>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</si>
  <si>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</si>
  <si>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</si>
  <si>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</si>
  <si>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</si>
  <si>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</si>
  <si>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</si>
  <si>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</si>
  <si>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</si>
  <si>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</si>
  <si>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</si>
  <si>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</si>
  <si>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</si>
  <si>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</si>
  <si>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</si>
  <si>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</si>
  <si>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</si>
  <si>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</si>
  <si>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</si>
  <si>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</si>
  <si>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</si>
  <si>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</si>
  <si>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</si>
  <si>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</si>
  <si>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</si>
  <si>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</si>
  <si>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</si>
  <si>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</si>
  <si>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</si>
  <si>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</si>
  <si>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</si>
  <si>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</si>
  <si>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</si>
  <si>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</si>
  <si>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</si>
  <si>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</si>
  <si>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</si>
  <si>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</si>
  <si>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</si>
  <si>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</si>
  <si>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</si>
  <si>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</si>
  <si>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</si>
  <si>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</si>
  <si>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</si>
  <si>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</si>
  <si>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</si>
  <si>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</si>
  <si>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</si>
  <si>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</si>
  <si>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</si>
  <si>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</si>
  <si>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</si>
  <si>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</si>
  <si>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</si>
  <si>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</si>
  <si>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</si>
  <si>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</si>
  <si>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</si>
  <si>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</si>
  <si>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</si>
  <si>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</si>
  <si>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</si>
  <si>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</si>
  <si>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</si>
  <si>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</si>
  <si>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</si>
  <si>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</si>
  <si>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</si>
  <si>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</si>
  <si>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</si>
  <si>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</si>
  <si>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</si>
  <si>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</si>
  <si>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</si>
  <si>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</si>
  <si>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</si>
  <si>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</si>
  <si>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</si>
  <si>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</si>
  <si>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</si>
  <si>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</si>
  <si>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</si>
  <si>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</si>
  <si>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</si>
  <si>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</si>
  <si>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</si>
  <si>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</si>
  <si>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</si>
  <si>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</si>
  <si>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</si>
  <si>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</si>
  <si>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</si>
  <si>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</si>
  <si>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</si>
  <si>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</si>
  <si>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</si>
  <si>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</si>
  <si>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</si>
  <si>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</si>
  <si>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</si>
  <si>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</si>
  <si>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</si>
  <si>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</si>
  <si>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</si>
  <si>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</si>
  <si>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</si>
  <si>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</si>
  <si>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</si>
  <si>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</si>
  <si>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</si>
  <si>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</si>
  <si>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</si>
  <si>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</si>
  <si>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</si>
  <si>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</si>
  <si>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</si>
  <si>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</si>
  <si>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</si>
  <si>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</si>
  <si>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</si>
  <si>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</si>
  <si>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</si>
  <si>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</si>
  <si>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</si>
  <si>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</si>
  <si>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</si>
  <si>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</si>
  <si>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</si>
  <si>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</si>
  <si>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</si>
  <si>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</si>
  <si>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</si>
  <si>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</si>
  <si>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</si>
  <si>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</si>
  <si>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</si>
  <si>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</si>
  <si>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</si>
  <si>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</si>
  <si>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</si>
  <si>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</si>
  <si>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</si>
  <si>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</si>
  <si>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</si>
  <si>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</si>
  <si>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</si>
  <si>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</si>
  <si>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</si>
  <si>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</si>
  <si>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</si>
  <si>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</si>
  <si>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</si>
  <si>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</si>
  <si>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</si>
  <si>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</si>
  <si>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</si>
  <si>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</si>
  <si>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</si>
  <si>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</si>
  <si>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</si>
  <si>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</si>
  <si>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</si>
  <si>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</si>
  <si>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</si>
  <si>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</si>
  <si>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</si>
  <si>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</si>
  <si>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</si>
  <si>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</si>
  <si>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</si>
  <si>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</si>
  <si>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</si>
  <si>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</si>
  <si>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</si>
  <si>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</si>
  <si>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</si>
  <si>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</si>
  <si>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</si>
  <si>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</si>
  <si>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</si>
  <si>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</si>
  <si>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</si>
  <si>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</si>
  <si>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</si>
  <si>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</si>
  <si>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</si>
  <si>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</si>
  <si>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</si>
  <si>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</si>
  <si>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</si>
  <si>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</si>
  <si>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</si>
  <si>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</si>
  <si>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</si>
  <si>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</si>
  <si>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</si>
  <si>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</si>
  <si>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</si>
  <si>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</si>
  <si>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</si>
  <si>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</si>
  <si>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</si>
  <si>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</si>
  <si>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</si>
  <si>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</si>
  <si>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</si>
  <si>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</si>
  <si>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</si>
  <si>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</si>
  <si>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</si>
  <si>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</si>
  <si>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</si>
  <si>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</si>
  <si>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</si>
  <si>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</si>
  <si>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</si>
  <si>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</si>
  <si>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</si>
  <si>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</si>
  <si>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</si>
  <si>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</si>
  <si>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</si>
  <si>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</si>
  <si>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</si>
  <si>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</si>
  <si>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</si>
  <si>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</si>
  <si>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</si>
  <si>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</si>
  <si>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</si>
  <si>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</si>
  <si>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</si>
  <si>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</si>
  <si>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</si>
  <si>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</si>
  <si>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</si>
  <si>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</si>
  <si>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</si>
  <si>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</si>
  <si>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</si>
  <si>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</si>
  <si>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</si>
  <si>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</si>
  <si>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</si>
  <si>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</si>
  <si>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</si>
  <si>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</si>
  <si>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</si>
  <si>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</si>
  <si>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</si>
  <si>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</si>
  <si>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</si>
  <si>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</si>
  <si>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</si>
  <si>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</si>
  <si>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</si>
  <si>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</si>
  <si>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</si>
  <si>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</si>
  <si>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</si>
  <si>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</si>
  <si>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</si>
  <si>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</si>
  <si>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</si>
  <si>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</si>
  <si>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</si>
  <si>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</si>
  <si>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</si>
  <si>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</si>
  <si>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</si>
  <si>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</si>
  <si>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</si>
  <si>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</si>
  <si>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</si>
  <si>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</si>
  <si>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</si>
  <si>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</si>
  <si>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</si>
  <si>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</si>
  <si>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</si>
  <si>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</si>
  <si>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</si>
  <si>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</si>
  <si>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</si>
  <si>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</si>
  <si>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</si>
  <si>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</si>
  <si>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</si>
  <si>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</si>
  <si>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</si>
  <si>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</si>
  <si>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</si>
  <si>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</si>
  <si>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</si>
  <si>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</si>
  <si>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</si>
  <si>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</si>
  <si>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</si>
  <si>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</si>
  <si>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</si>
  <si>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</si>
  <si>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</si>
  <si>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</si>
  <si>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</si>
  <si>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</si>
  <si>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</si>
  <si>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</si>
  <si>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</si>
  <si>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</si>
  <si>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</si>
  <si>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</si>
  <si>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</si>
  <si>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</si>
  <si>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</si>
  <si>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</si>
  <si>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</si>
  <si>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</si>
  <si>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</si>
  <si>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</si>
  <si>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</si>
  <si>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</si>
  <si>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</si>
  <si>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</si>
  <si>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</si>
  <si>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</si>
  <si>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</si>
  <si>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</si>
  <si>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</si>
  <si>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</si>
  <si>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</si>
  <si>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</si>
  <si>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</si>
  <si>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</si>
  <si>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</si>
  <si>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</si>
  <si>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</si>
  <si>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</si>
  <si>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</si>
  <si>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</si>
  <si>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</si>
  <si>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</si>
  <si>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</si>
  <si>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</si>
  <si>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</si>
  <si>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</si>
  <si>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</si>
  <si>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</si>
  <si>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</si>
  <si>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</si>
  <si>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</si>
  <si>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</si>
  <si>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</si>
  <si>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</si>
  <si>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</si>
  <si>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</si>
  <si>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</si>
  <si>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</si>
  <si>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</si>
  <si>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</si>
  <si>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</si>
  <si>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</si>
  <si>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</si>
  <si>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</si>
  <si>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</si>
  <si>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</si>
  <si>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</si>
  <si>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</si>
  <si>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</si>
  <si>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</si>
  <si>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</si>
  <si>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</si>
  <si>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</si>
  <si>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</si>
  <si>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</si>
  <si>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</si>
  <si>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</si>
  <si>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</si>
  <si>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</si>
  <si>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</si>
  <si>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</si>
  <si>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</si>
  <si>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</si>
  <si>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</si>
  <si>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</si>
  <si>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</si>
  <si>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</si>
  <si>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</si>
  <si>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</si>
  <si>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</si>
  <si>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</si>
  <si>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</si>
  <si>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</si>
  <si>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</si>
  <si>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</si>
  <si>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</si>
  <si>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</si>
  <si>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</si>
  <si>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</si>
  <si>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</si>
  <si>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</si>
  <si>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</si>
  <si>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</si>
  <si>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</si>
  <si>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</si>
  <si>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</si>
  <si>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</si>
  <si>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</si>
  <si>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</si>
  <si>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</si>
  <si>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</si>
  <si>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</si>
  <si>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</si>
  <si>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</si>
  <si>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</si>
  <si>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</si>
  <si>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</si>
  <si>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</si>
  <si>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</si>
  <si>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</si>
  <si>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</si>
  <si>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</si>
  <si>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</si>
  <si>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</si>
  <si>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</si>
  <si>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</si>
  <si>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</si>
  <si>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</si>
  <si>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</si>
  <si>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</si>
  <si>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</si>
  <si>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</si>
  <si>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</si>
  <si>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</si>
  <si>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</si>
  <si>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</si>
  <si>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</si>
  <si>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</si>
  <si>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</si>
  <si>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</si>
  <si>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</si>
  <si>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</si>
  <si>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</si>
  <si>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</si>
  <si>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</si>
  <si>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</si>
  <si>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</si>
  <si>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</si>
  <si>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</si>
  <si>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</si>
  <si>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</si>
  <si>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</si>
  <si>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</si>
  <si>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</si>
  <si>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</si>
  <si>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</si>
  <si>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</si>
  <si>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</si>
  <si>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</si>
  <si>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</si>
  <si>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</si>
  <si>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</si>
  <si>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</si>
  <si>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</si>
  <si>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</si>
  <si>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</si>
  <si>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</si>
  <si>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</si>
  <si>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</si>
  <si>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</si>
  <si>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</si>
  <si>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</si>
  <si>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</si>
  <si>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</si>
  <si>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</si>
  <si>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</si>
  <si>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</si>
  <si>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</si>
  <si>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</si>
  <si>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</si>
  <si>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</si>
  <si>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</si>
  <si>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</si>
  <si>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</si>
  <si>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</si>
  <si>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</si>
  <si>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</si>
  <si>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</si>
  <si>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</si>
  <si>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</si>
  <si>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</si>
  <si>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</si>
  <si>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</si>
  <si>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</si>
  <si>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</si>
  <si>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</si>
  <si>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</si>
  <si>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</si>
  <si>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</si>
  <si>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</si>
  <si>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</si>
  <si>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</si>
  <si>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</si>
  <si>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</si>
  <si>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</si>
  <si>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</si>
  <si>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</si>
  <si>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</si>
  <si>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</si>
  <si>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</si>
  <si>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</si>
  <si>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</si>
  <si>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</si>
  <si>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</si>
  <si>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</si>
  <si>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</si>
  <si>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</si>
  <si>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</si>
  <si>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</si>
  <si>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</si>
  <si>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</si>
  <si>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</si>
  <si>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</si>
  <si>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</si>
  <si>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</si>
  <si>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</si>
  <si>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</si>
  <si>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</si>
  <si>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</si>
  <si>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</si>
  <si>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</si>
  <si>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</si>
  <si>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</si>
  <si>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</si>
  <si>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</si>
  <si>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</si>
  <si>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</si>
  <si>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</si>
  <si>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</si>
  <si>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</si>
  <si>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</si>
  <si>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</si>
  <si>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</si>
  <si>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</si>
  <si>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</si>
  <si>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</si>
  <si>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</si>
  <si>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</si>
  <si>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</si>
  <si>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</si>
  <si>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</si>
  <si>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</si>
  <si>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</si>
  <si>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</si>
  <si>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</si>
  <si>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</si>
  <si>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</si>
  <si>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</si>
  <si>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</si>
  <si>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</si>
  <si>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</si>
  <si>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</si>
  <si>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</si>
  <si>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</si>
  <si>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</si>
  <si>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</si>
  <si>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</si>
  <si>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</si>
  <si>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</si>
  <si>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</si>
  <si>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</si>
  <si>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</si>
  <si>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</si>
  <si>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</si>
  <si>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</si>
  <si>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</si>
  <si>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</si>
  <si>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</si>
  <si>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</si>
  <si>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</si>
  <si>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</si>
  <si>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</si>
  <si>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</si>
  <si>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</si>
  <si>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</si>
  <si>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</si>
  <si>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</si>
  <si>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</si>
  <si>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</si>
  <si>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</si>
  <si>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</si>
  <si>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</si>
  <si>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</si>
  <si>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</si>
  <si>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</si>
  <si>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</si>
  <si>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</si>
  <si>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</si>
  <si>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</si>
  <si>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</si>
  <si>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</si>
  <si>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</si>
  <si>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</si>
  <si>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</si>
  <si>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</si>
  <si>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</si>
  <si>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</si>
  <si>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</si>
  <si>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</si>
  <si>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</si>
  <si>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</si>
  <si>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</si>
  <si>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</si>
  <si>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</si>
  <si>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</si>
  <si>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</si>
  <si>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</si>
  <si>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</si>
  <si>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</si>
  <si>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</si>
  <si>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</si>
  <si>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</si>
  <si>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</si>
  <si>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</si>
  <si>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</si>
  <si>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</si>
  <si>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</si>
  <si>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</si>
  <si>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</si>
  <si>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</si>
  <si>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</si>
  <si>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</si>
  <si>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</si>
  <si>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</si>
  <si>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</si>
  <si>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</si>
  <si>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</si>
  <si>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</si>
  <si>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</si>
  <si>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</si>
  <si>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</si>
  <si>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</si>
  <si>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</si>
  <si>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</si>
  <si>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</si>
  <si>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</si>
  <si>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</si>
  <si>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</si>
  <si>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</si>
  <si>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</si>
  <si>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</si>
  <si>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</si>
  <si>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</si>
  <si>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</si>
  <si>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</si>
  <si>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</si>
  <si>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</si>
  <si>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</si>
  <si>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</si>
  <si>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</si>
  <si>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</si>
  <si>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</si>
  <si>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</si>
  <si>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</si>
  <si>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</si>
  <si>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</si>
  <si>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</si>
  <si>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</si>
  <si>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</si>
  <si>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</si>
  <si>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</si>
  <si>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</si>
  <si>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</si>
  <si>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</si>
  <si>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</si>
  <si>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</si>
  <si>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</si>
  <si>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</si>
  <si>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</si>
  <si>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</si>
  <si>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</si>
  <si>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</si>
  <si>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</si>
  <si>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</si>
  <si>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</si>
  <si>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</si>
  <si>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</si>
  <si>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</si>
  <si>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</si>
  <si>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</si>
  <si>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</si>
  <si>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</si>
  <si>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</si>
  <si>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</si>
  <si>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</si>
  <si>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</si>
  <si>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</si>
  <si>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</si>
  <si>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</si>
  <si>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</si>
  <si>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</si>
  <si>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</si>
  <si>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</si>
  <si>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</si>
  <si>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</si>
  <si>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</si>
  <si>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</si>
  <si>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</si>
  <si>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</si>
  <si>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</si>
  <si>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</si>
  <si>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</si>
  <si>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</si>
  <si>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</si>
  <si>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</si>
  <si>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</si>
  <si>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</si>
  <si>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</si>
  <si>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</si>
  <si>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</si>
  <si>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</si>
  <si>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</si>
  <si>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</si>
  <si>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</si>
  <si>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</si>
  <si>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</si>
  <si>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</si>
  <si>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</si>
  <si>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</si>
  <si>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</si>
  <si>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</si>
  <si>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</si>
  <si>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</si>
  <si>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</si>
  <si>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</si>
  <si>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</si>
  <si>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</si>
  <si>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</si>
  <si>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</si>
  <si>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</si>
  <si>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</si>
  <si>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</si>
  <si>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</si>
  <si>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</si>
  <si>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</si>
  <si>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</si>
  <si>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</si>
  <si>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</si>
  <si>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</si>
  <si>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</si>
  <si>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</si>
  <si>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</si>
  <si>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</si>
  <si>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</si>
  <si>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</si>
  <si>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</si>
  <si>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</si>
  <si>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</si>
  <si>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</si>
  <si>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</si>
  <si>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</si>
  <si>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</si>
  <si>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</si>
  <si>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</si>
  <si>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</si>
  <si>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</si>
  <si>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</si>
  <si>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</si>
  <si>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</si>
  <si>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</si>
  <si>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</si>
  <si>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</si>
  <si>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</si>
  <si>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</si>
  <si>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</si>
  <si>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</si>
  <si>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</si>
  <si>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</si>
  <si>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</si>
  <si>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</si>
  <si>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</si>
  <si>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</si>
  <si>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</si>
  <si>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</si>
  <si>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</si>
  <si>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</si>
  <si>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</si>
  <si>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</si>
  <si>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</si>
  <si>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</si>
  <si>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</si>
  <si>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</si>
  <si>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</si>
  <si>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</si>
  <si>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</si>
  <si>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</si>
  <si>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</si>
  <si>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</si>
  <si>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</si>
  <si>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</si>
  <si>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</si>
  <si>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</si>
  <si>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</si>
  <si>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</si>
  <si>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</si>
  <si>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</si>
  <si>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</si>
  <si>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</si>
  <si>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</si>
  <si>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</si>
  <si>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</si>
  <si>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</si>
  <si>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</si>
  <si>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</si>
  <si>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</si>
  <si>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</si>
  <si>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</si>
  <si>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</si>
  <si>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</si>
  <si>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</si>
  <si>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</si>
  <si>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</si>
  <si>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</si>
  <si>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</si>
  <si>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</si>
  <si>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</si>
  <si>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</si>
  <si>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</si>
  <si>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</si>
  <si>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</si>
  <si>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</si>
  <si>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</si>
  <si>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</si>
  <si>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</si>
  <si>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</si>
  <si>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</si>
  <si>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</si>
  <si>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</si>
  <si>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</si>
  <si>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</si>
  <si>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</si>
  <si>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</si>
  <si>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</si>
  <si>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</si>
  <si>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</si>
  <si>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</si>
  <si>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</si>
  <si>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</si>
  <si>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</si>
  <si>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</si>
  <si>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</si>
  <si>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</si>
  <si>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</si>
  <si>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</si>
  <si>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</si>
  <si>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</si>
  <si>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</si>
  <si>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</si>
  <si>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</si>
  <si>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</si>
  <si>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</si>
  <si>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</si>
  <si>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</si>
  <si>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</si>
  <si>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</si>
  <si>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</si>
  <si>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</si>
  <si>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</si>
  <si>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</si>
  <si>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</si>
  <si>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</si>
  <si>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</si>
  <si>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</si>
  <si>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</si>
  <si>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</si>
  <si>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</si>
  <si>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</si>
  <si>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</si>
  <si>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</si>
  <si>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</si>
  <si>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</si>
  <si>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</si>
  <si>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</si>
  <si>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</si>
  <si>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</si>
  <si>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</si>
  <si>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</si>
  <si>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</si>
  <si>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</si>
  <si>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</si>
  <si>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</si>
  <si>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</si>
  <si>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</si>
  <si>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</si>
  <si>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</si>
  <si>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</si>
  <si>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</si>
  <si>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</si>
  <si>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</si>
  <si>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</si>
  <si>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</si>
  <si>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</si>
  <si>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</si>
  <si>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</si>
  <si>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</si>
  <si>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</si>
  <si>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</si>
  <si>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</si>
  <si>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</si>
  <si>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</si>
  <si>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</si>
  <si>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</si>
  <si>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</si>
  <si>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</si>
  <si>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</si>
  <si>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</si>
  <si>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</si>
  <si>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</si>
  <si>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</si>
  <si>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</si>
  <si>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</si>
  <si>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</si>
  <si>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</si>
  <si>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</si>
  <si>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</si>
  <si>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</si>
  <si>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</si>
  <si>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</si>
  <si>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</si>
  <si>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</si>
  <si>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</si>
  <si>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</si>
  <si>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</si>
  <si>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</si>
  <si>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</si>
  <si>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</si>
  <si>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</si>
  <si>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</si>
  <si>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</si>
  <si>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</si>
  <si>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</si>
  <si>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</si>
  <si>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</si>
  <si>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</si>
  <si>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</si>
  <si>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</si>
  <si>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</si>
  <si>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</si>
  <si>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</si>
  <si>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</si>
  <si>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</si>
  <si>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</si>
  <si>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</si>
  <si>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</si>
  <si>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</si>
  <si>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</si>
  <si>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</si>
  <si>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</si>
  <si>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</si>
  <si>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</si>
  <si>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</si>
  <si>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</si>
  <si>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</si>
  <si>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</si>
  <si>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</si>
  <si>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</si>
  <si>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</si>
  <si>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</si>
  <si>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</si>
  <si>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</si>
  <si>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</si>
  <si>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</si>
  <si>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</si>
  <si>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</si>
  <si>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</si>
  <si>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</si>
  <si>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</si>
  <si>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</si>
  <si>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</si>
  <si>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</si>
  <si>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</si>
  <si>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</si>
  <si>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</si>
  <si>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</si>
  <si>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</si>
  <si>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</si>
  <si>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</si>
  <si>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</si>
  <si>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</si>
  <si>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</si>
  <si>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</si>
  <si>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</si>
  <si>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</si>
  <si>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</si>
  <si>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</si>
  <si>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</si>
  <si>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</si>
  <si>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</si>
  <si>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</si>
  <si>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</si>
  <si>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</si>
  <si>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</si>
  <si>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</si>
  <si>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</si>
  <si>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</si>
  <si>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</si>
  <si>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</si>
  <si>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</si>
  <si>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</si>
  <si>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</si>
  <si>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</si>
  <si>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</si>
  <si>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</si>
  <si>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</si>
  <si>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</si>
  <si>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</si>
  <si>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</si>
  <si>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</si>
  <si>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</si>
  <si>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</si>
  <si>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</si>
  <si>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</si>
  <si>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</si>
  <si>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</si>
  <si>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</si>
  <si>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</si>
  <si>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</si>
  <si>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</si>
  <si>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</si>
  <si>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</si>
  <si>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</si>
  <si>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</si>
  <si>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</si>
  <si>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</si>
  <si>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</si>
  <si>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</si>
  <si>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</si>
  <si>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</si>
  <si>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</si>
  <si>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</si>
  <si>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</si>
  <si>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</si>
  <si>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</si>
  <si>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</si>
  <si>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</si>
  <si>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</si>
  <si>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</si>
  <si>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</si>
  <si>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</si>
  <si>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</si>
  <si>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</si>
  <si>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</si>
  <si>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</si>
  <si>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</si>
  <si>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</si>
  <si>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</si>
  <si>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</si>
  <si>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</si>
  <si>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</si>
  <si>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</si>
  <si>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</si>
  <si>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</si>
  <si>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</si>
  <si>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</si>
  <si>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</si>
  <si>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</si>
  <si>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</si>
  <si>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</si>
  <si>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</si>
  <si>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</si>
  <si>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</si>
  <si>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</si>
  <si>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</si>
  <si>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</si>
  <si>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</si>
  <si>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</si>
  <si>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</si>
  <si>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</si>
  <si>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</si>
  <si>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</si>
  <si>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</si>
  <si>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</si>
  <si>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</si>
  <si>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</si>
  <si>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</si>
  <si>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</si>
  <si>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</si>
  <si>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</si>
  <si>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</si>
  <si>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</si>
  <si>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</si>
  <si>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</si>
  <si>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</si>
  <si>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</si>
  <si>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</si>
  <si>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</si>
  <si>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</si>
  <si>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</si>
  <si>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</si>
  <si>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</si>
  <si>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</si>
  <si>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</si>
  <si>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</si>
  <si>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</si>
  <si>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</si>
  <si>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</si>
  <si>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</si>
  <si>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</si>
  <si>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</si>
  <si>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</si>
  <si>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</si>
  <si>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</si>
  <si>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</si>
  <si>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</si>
  <si>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</si>
  <si>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</si>
  <si>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</si>
  <si>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</si>
  <si>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</si>
  <si>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</si>
  <si>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</si>
  <si>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</si>
  <si>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</si>
  <si>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</si>
  <si>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</si>
  <si>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</si>
  <si>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</si>
  <si>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</si>
  <si>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</si>
  <si>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</si>
  <si>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</si>
  <si>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</si>
  <si>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</si>
  <si>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</si>
  <si>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</si>
  <si>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</si>
  <si>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</si>
  <si>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</si>
  <si>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</si>
  <si>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</si>
  <si>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</si>
  <si>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</si>
  <si>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</si>
  <si>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</si>
  <si>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</si>
  <si>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</si>
  <si>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</si>
  <si>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</si>
  <si>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</si>
  <si>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</si>
  <si>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</si>
  <si>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</si>
  <si>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</si>
  <si>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</si>
  <si>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</si>
  <si>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</si>
  <si>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</si>
  <si>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</si>
  <si>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</si>
  <si>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</si>
  <si>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</si>
  <si>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</si>
  <si>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</si>
  <si>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</si>
  <si>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</si>
  <si>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</si>
  <si>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</si>
  <si>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</si>
  <si>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</si>
  <si>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</si>
  <si>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</si>
  <si>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</si>
  <si>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</si>
  <si>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</si>
  <si>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</si>
  <si>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</si>
  <si>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</si>
  <si>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</si>
  <si>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</si>
  <si>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</si>
  <si>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</si>
  <si>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</si>
  <si>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</si>
  <si>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</si>
  <si>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</si>
  <si>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</si>
  <si>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</si>
  <si>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</si>
  <si>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</si>
  <si>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</si>
  <si>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</si>
  <si>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</si>
  <si>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</si>
  <si>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</si>
  <si>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</si>
  <si>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</si>
  <si>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</si>
  <si>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</si>
  <si>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</si>
  <si>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</si>
  <si>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</si>
  <si>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</si>
  <si>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</si>
  <si>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</si>
  <si>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</si>
  <si>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</si>
  <si>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</si>
  <si>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</si>
  <si>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</si>
  <si>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</si>
  <si>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</si>
  <si>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</si>
  <si>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</si>
  <si>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</si>
  <si>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</si>
  <si>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</si>
  <si>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</si>
  <si>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</si>
  <si>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</si>
  <si>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</si>
  <si>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</si>
  <si>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</si>
  <si>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</si>
  <si>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</si>
  <si>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</si>
  <si>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</si>
  <si>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</si>
  <si>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</si>
  <si>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</si>
  <si>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</si>
  <si>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</si>
  <si>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</si>
  <si>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</si>
  <si>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</si>
  <si>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</si>
  <si>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</si>
  <si>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</si>
  <si>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</si>
  <si>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</si>
  <si>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</si>
  <si>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</si>
  <si>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</si>
  <si>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</si>
  <si>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</si>
  <si>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</si>
  <si>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</si>
  <si>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</si>
  <si>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</si>
  <si>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</si>
  <si>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</si>
  <si>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</si>
  <si>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</si>
  <si>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</si>
  <si>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</si>
  <si>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</si>
  <si>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</si>
  <si>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</si>
  <si>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</si>
  <si>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</si>
  <si>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</si>
  <si>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</si>
  <si>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</si>
  <si>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</si>
  <si>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</si>
  <si>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</si>
  <si>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</si>
  <si>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</si>
  <si>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</si>
  <si>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</si>
  <si>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</si>
  <si>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</si>
  <si>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</si>
  <si>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</si>
  <si>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</si>
  <si>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</si>
  <si>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</si>
  <si>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</si>
  <si>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</si>
  <si>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</si>
  <si>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</si>
  <si>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</si>
  <si>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</si>
  <si>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</si>
  <si>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</si>
  <si>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</si>
  <si>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</si>
  <si>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</si>
  <si>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</si>
  <si>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</si>
  <si>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</si>
  <si>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</si>
  <si>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</si>
  <si>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</si>
  <si>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</si>
  <si>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</si>
  <si>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</si>
  <si>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</si>
  <si>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</si>
  <si>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</si>
  <si>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</si>
  <si>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</si>
  <si>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</si>
  <si>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</si>
  <si>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</si>
  <si>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</si>
  <si>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</si>
  <si>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</si>
  <si>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</si>
  <si>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</si>
  <si>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</si>
  <si>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</si>
  <si>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</si>
  <si>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</si>
  <si>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</si>
  <si>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</si>
  <si>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</si>
  <si>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</si>
  <si>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</si>
  <si>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</si>
  <si>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</si>
  <si>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</si>
  <si>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</si>
  <si>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</si>
  <si>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</si>
  <si>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</si>
  <si>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</si>
  <si>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</si>
  <si>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</si>
  <si>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</si>
  <si>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</si>
  <si>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</si>
  <si>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</si>
  <si>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</si>
  <si>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</si>
  <si>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</si>
  <si>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</si>
  <si>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</si>
  <si>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</si>
  <si>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</si>
  <si>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</si>
  <si>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</si>
  <si>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</si>
  <si>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</si>
  <si>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</si>
  <si>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</si>
  <si>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</si>
  <si>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</si>
  <si>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</si>
  <si>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</si>
  <si>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</si>
  <si>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</si>
  <si>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</si>
  <si>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</si>
  <si>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</si>
  <si>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</si>
  <si>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</si>
  <si>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</si>
  <si>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</si>
  <si>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</si>
  <si>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</si>
  <si>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</si>
  <si>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</si>
  <si>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</si>
  <si>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</si>
  <si>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</si>
  <si>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</si>
  <si>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</si>
  <si>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</si>
  <si>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</si>
  <si>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</si>
  <si>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</si>
  <si>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</si>
  <si>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</si>
  <si>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</si>
  <si>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</si>
  <si>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</si>
  <si>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</si>
  <si>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</si>
  <si>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</si>
  <si>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</si>
  <si>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</si>
  <si>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</si>
  <si>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</si>
  <si>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</si>
  <si>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</si>
  <si>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</si>
  <si>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</si>
  <si>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</si>
  <si>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</si>
  <si>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</si>
  <si>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</si>
  <si>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</si>
  <si>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</si>
  <si>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</si>
  <si>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</si>
  <si>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</si>
  <si>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</si>
  <si>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</si>
  <si>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</si>
  <si>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</si>
  <si>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</si>
  <si>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</si>
  <si>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</si>
  <si>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</si>
  <si>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</si>
  <si>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</si>
  <si>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</si>
  <si>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</si>
  <si>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</si>
  <si>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</si>
  <si>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</si>
  <si>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</si>
  <si>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</si>
  <si>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</si>
  <si>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</si>
  <si>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</si>
  <si>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</si>
  <si>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</si>
  <si>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</si>
  <si>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</si>
  <si>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</si>
  <si>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</si>
  <si>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</si>
  <si>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</si>
  <si>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</si>
  <si>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</si>
  <si>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</si>
  <si>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</si>
  <si>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</si>
  <si>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</si>
  <si>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</si>
  <si>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</si>
  <si>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</si>
  <si>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</si>
  <si>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</si>
  <si>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</si>
  <si>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</si>
  <si>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</si>
  <si>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</si>
  <si>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</si>
  <si>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</si>
  <si>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</si>
  <si>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</si>
  <si>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</si>
  <si>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</si>
  <si>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</si>
  <si>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</si>
  <si>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</si>
  <si>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</si>
  <si>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</si>
  <si>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</si>
  <si>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</si>
  <si>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</si>
  <si>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</si>
  <si>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</si>
  <si>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</si>
  <si>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</si>
  <si>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</si>
  <si>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</si>
  <si>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</si>
  <si>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</si>
  <si>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</si>
  <si>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</si>
  <si>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</si>
  <si>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</si>
  <si>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</si>
  <si>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</si>
  <si>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</si>
  <si>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</si>
  <si>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</si>
  <si>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</si>
  <si>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</si>
  <si>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</si>
  <si>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</si>
  <si>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</si>
  <si>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</si>
  <si>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</si>
  <si>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</si>
  <si>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</si>
  <si>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</si>
  <si>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</si>
  <si>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</si>
  <si>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</si>
  <si>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</si>
  <si>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</si>
  <si>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</si>
  <si>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</si>
  <si>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</si>
  <si>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</si>
  <si>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</si>
  <si>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</si>
  <si>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</si>
  <si>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</si>
  <si>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</si>
  <si>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</si>
  <si>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</si>
  <si>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</si>
  <si>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</si>
  <si>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</si>
  <si>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</si>
  <si>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</si>
  <si>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</si>
  <si>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</si>
  <si>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</si>
  <si>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</si>
  <si>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</si>
  <si>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</si>
  <si>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</si>
  <si>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</si>
  <si>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</si>
  <si>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</si>
  <si>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</si>
  <si>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</si>
  <si>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</si>
  <si>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</si>
  <si>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</si>
  <si>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</si>
  <si>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</si>
  <si>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</si>
  <si>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</si>
  <si>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</si>
  <si>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</si>
  <si>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</si>
  <si>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</si>
  <si>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</si>
  <si>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</si>
  <si>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</si>
  <si>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</si>
  <si>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</si>
  <si>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</si>
  <si>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</si>
  <si>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</si>
  <si>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</si>
  <si>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</si>
  <si>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</si>
  <si>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</si>
  <si>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</si>
  <si>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</si>
  <si>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</si>
  <si>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</si>
  <si>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</si>
  <si>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</si>
  <si>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</si>
  <si>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</si>
  <si>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</si>
  <si>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</si>
  <si>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</si>
  <si>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</si>
  <si>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</si>
  <si>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</si>
  <si>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</si>
  <si>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</si>
  <si>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</si>
  <si>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</si>
  <si>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</si>
  <si>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</si>
  <si>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</si>
  <si>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</si>
  <si>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</si>
  <si>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</si>
  <si>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</si>
  <si>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</si>
  <si>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</si>
  <si>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</si>
  <si>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</si>
  <si>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</si>
  <si>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</si>
  <si>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</si>
  <si>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</si>
  <si>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</si>
  <si>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</si>
  <si>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</si>
  <si>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</si>
  <si>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</si>
  <si>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</si>
  <si>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</si>
  <si>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</si>
  <si>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</si>
  <si>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</si>
  <si>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</si>
  <si>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</si>
  <si>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</si>
  <si>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</si>
  <si>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</si>
  <si>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</si>
  <si>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</si>
  <si>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</si>
  <si>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</si>
  <si>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</si>
  <si>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</si>
  <si>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</si>
  <si>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</si>
  <si>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</si>
  <si>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</si>
  <si>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</si>
  <si>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</si>
  <si>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</si>
  <si>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</si>
  <si>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</si>
  <si>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</si>
  <si>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</si>
  <si>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</si>
  <si>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</si>
  <si>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</si>
  <si>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</si>
  <si>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</si>
  <si>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</si>
  <si>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</si>
  <si>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</si>
  <si>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</si>
  <si>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</si>
  <si>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</si>
  <si>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</si>
  <si>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</si>
  <si>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</si>
  <si>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</si>
  <si>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</si>
  <si>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</si>
  <si>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</si>
  <si>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</si>
  <si>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</si>
  <si>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</si>
  <si>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</si>
  <si>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</si>
  <si>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</si>
  <si>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</si>
  <si>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</si>
  <si>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</si>
  <si>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</si>
  <si>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</si>
  <si>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</si>
  <si>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</si>
  <si>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</si>
  <si>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</si>
  <si>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</si>
  <si>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</si>
  <si>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</si>
  <si>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</si>
  <si>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</si>
  <si>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</si>
  <si>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</si>
  <si>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</si>
  <si>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</si>
  <si>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</si>
  <si>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</si>
  <si>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</si>
  <si>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</si>
  <si>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</si>
  <si>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</si>
  <si>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</si>
  <si>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</si>
  <si>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</si>
  <si>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</si>
  <si>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</si>
  <si>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</si>
  <si>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</si>
  <si>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</si>
  <si>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</si>
  <si>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</si>
  <si>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</si>
  <si>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</si>
  <si>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</si>
  <si>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</si>
  <si>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</si>
  <si>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</si>
  <si>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</si>
  <si>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</si>
  <si>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</si>
  <si>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</si>
  <si>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</si>
  <si>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</si>
  <si>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</si>
  <si>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</si>
  <si>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</si>
  <si>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</si>
  <si>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</si>
  <si>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</si>
  <si>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</si>
  <si>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</si>
  <si>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</si>
  <si>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</si>
  <si>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</si>
  <si>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</si>
  <si>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</si>
  <si>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</si>
  <si>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</si>
  <si>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</si>
  <si>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</si>
  <si>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</si>
  <si>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</si>
  <si>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</si>
  <si>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</si>
  <si>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</si>
  <si>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</si>
  <si>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</si>
  <si>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</si>
  <si>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</si>
  <si>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</si>
  <si>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</si>
  <si>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</si>
  <si>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</si>
  <si>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</si>
  <si>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</si>
  <si>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</si>
  <si>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</si>
  <si>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</si>
  <si>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</si>
  <si>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</si>
  <si>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</si>
  <si>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</si>
  <si>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</si>
  <si>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</si>
  <si>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</si>
  <si>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</si>
  <si>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</si>
  <si>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</si>
  <si>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</si>
  <si>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</si>
  <si>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</si>
  <si>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</si>
  <si>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</si>
  <si>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</si>
  <si>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</si>
  <si>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</si>
  <si>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</si>
  <si>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</si>
  <si>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</si>
  <si>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</si>
  <si>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</si>
  <si>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</si>
  <si>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</si>
  <si>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</si>
  <si>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</si>
  <si>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</si>
  <si>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</si>
  <si>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</si>
  <si>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</si>
  <si>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</si>
  <si>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</si>
  <si>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</si>
  <si>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</si>
  <si>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</si>
  <si>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</si>
  <si>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</si>
  <si>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</si>
  <si>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</si>
  <si>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</si>
  <si>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</si>
  <si>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</si>
  <si>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</si>
  <si>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</si>
  <si>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</si>
  <si>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</si>
  <si>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</si>
  <si>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</si>
  <si>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</si>
  <si>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</si>
  <si>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</si>
  <si>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</si>
  <si>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</si>
  <si>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</si>
  <si>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</si>
  <si>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</si>
  <si>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</si>
  <si>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</si>
  <si>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</si>
  <si>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</si>
  <si>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</si>
  <si>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</si>
  <si>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</si>
  <si>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</si>
  <si>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</si>
  <si>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</si>
  <si>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</si>
  <si>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</si>
  <si>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</si>
  <si>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</si>
  <si>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</si>
  <si>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</si>
  <si>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</si>
  <si>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</si>
  <si>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</si>
  <si>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</si>
  <si>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</si>
  <si>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</si>
  <si>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</si>
  <si>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</si>
  <si>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</si>
  <si>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</si>
  <si>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</si>
  <si>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</si>
  <si>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</si>
  <si>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</si>
  <si>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</si>
  <si>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</si>
  <si>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</si>
  <si>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</si>
  <si>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</si>
  <si>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</si>
  <si>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</si>
  <si>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</si>
  <si>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</si>
  <si>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</si>
  <si>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</si>
  <si>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</si>
  <si>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</si>
  <si>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</si>
  <si>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</si>
  <si>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</si>
  <si>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</si>
  <si>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</si>
  <si>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</si>
  <si>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</si>
  <si>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</si>
  <si>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</si>
  <si>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</si>
  <si>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</si>
  <si>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</si>
  <si>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</si>
  <si>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</si>
  <si>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</si>
  <si>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</si>
  <si>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</si>
  <si>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</si>
  <si>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</si>
  <si>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</si>
  <si>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</si>
  <si>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</si>
  <si>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</si>
  <si>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</si>
  <si>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</si>
  <si>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</si>
  <si>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</si>
  <si>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</si>
  <si>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</si>
  <si>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</si>
  <si>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</si>
  <si>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</si>
  <si>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</si>
  <si>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</si>
  <si>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</si>
  <si>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</si>
  <si>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</si>
  <si>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</si>
  <si>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</si>
  <si>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</si>
  <si>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</si>
  <si>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</si>
  <si>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</si>
  <si>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</si>
  <si>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</si>
  <si>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</si>
  <si>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</si>
  <si>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</si>
  <si>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</si>
  <si>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</si>
  <si>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</si>
  <si>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</si>
  <si>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</si>
  <si>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</si>
  <si>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</si>
  <si>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</si>
  <si>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</si>
  <si>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</si>
  <si>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</si>
  <si>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</si>
  <si>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</si>
  <si>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</si>
  <si>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</si>
  <si>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</si>
  <si>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</si>
  <si>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</si>
  <si>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</si>
  <si>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</si>
  <si>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</si>
  <si>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</si>
  <si>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</si>
  <si>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</si>
  <si>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</si>
  <si>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</si>
  <si>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</si>
  <si>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</si>
  <si>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</si>
  <si>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</si>
  <si>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</si>
  <si>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</si>
  <si>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</si>
  <si>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</si>
  <si>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</si>
  <si>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</si>
  <si>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</si>
  <si>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</si>
  <si>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</si>
  <si>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</si>
  <si>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</si>
  <si>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</si>
  <si>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</si>
  <si>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</si>
  <si>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</si>
  <si>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</si>
  <si>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</si>
  <si>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</si>
  <si>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</si>
  <si>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</si>
  <si>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</si>
  <si>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</si>
  <si>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</si>
  <si>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</si>
  <si>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</si>
  <si>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</si>
  <si>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</si>
  <si>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</si>
  <si>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</si>
  <si>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</si>
  <si>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</si>
  <si>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</si>
  <si>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</si>
  <si>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</si>
  <si>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</si>
  <si>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</si>
  <si>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</si>
  <si>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</si>
  <si>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</si>
  <si>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</si>
  <si>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</si>
  <si>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</si>
  <si>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</si>
  <si>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</si>
  <si>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</si>
  <si>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</si>
  <si>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</si>
  <si>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</si>
  <si>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</si>
  <si>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</si>
  <si>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</si>
  <si>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</si>
  <si>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</si>
  <si>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</si>
  <si>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</si>
  <si>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</si>
  <si>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</si>
  <si>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</si>
  <si>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</si>
  <si>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</si>
  <si>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</si>
  <si>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</si>
  <si>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</si>
  <si>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</si>
  <si>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</si>
  <si>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</si>
  <si>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</si>
  <si>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</si>
  <si>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</si>
  <si>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</si>
  <si>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</si>
  <si>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</si>
  <si>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</si>
  <si>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</si>
  <si>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</si>
  <si>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</si>
  <si>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</si>
  <si>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</si>
  <si>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</si>
  <si>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</si>
  <si>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</si>
  <si>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</si>
  <si>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</si>
  <si>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</si>
  <si>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</si>
  <si>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</si>
  <si>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</si>
  <si>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</si>
  <si>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</si>
  <si>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</si>
  <si>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</si>
  <si>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</si>
  <si>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</si>
  <si>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</si>
  <si>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</si>
  <si>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</si>
  <si>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</si>
  <si>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</si>
  <si>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</si>
  <si>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</si>
  <si>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</si>
  <si>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</si>
  <si>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</si>
  <si>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</si>
  <si>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</si>
  <si>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</si>
  <si>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</si>
  <si>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</si>
  <si>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</si>
  <si>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</si>
  <si>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</si>
  <si>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</si>
  <si>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</si>
  <si>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</si>
  <si>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</si>
  <si>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</si>
  <si>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</si>
  <si>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</si>
  <si>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</si>
  <si>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</si>
  <si>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</si>
  <si>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</si>
  <si>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</si>
  <si>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</si>
  <si>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</si>
  <si>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</si>
  <si>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</si>
  <si>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</si>
  <si>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</si>
  <si>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</si>
  <si>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</si>
  <si>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</si>
  <si>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</si>
  <si>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</si>
  <si>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</si>
  <si>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</si>
  <si>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</si>
  <si>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</si>
  <si>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</si>
  <si>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</si>
  <si>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</si>
  <si>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</si>
  <si>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</si>
  <si>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</si>
  <si>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</si>
  <si>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</si>
  <si>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</si>
  <si>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</si>
  <si>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</si>
  <si>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</si>
  <si>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</si>
  <si>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</si>
  <si>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</si>
  <si>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</si>
  <si>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</si>
  <si>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</si>
  <si>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</si>
  <si>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</si>
  <si>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</si>
  <si>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</si>
  <si>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</si>
  <si>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</si>
  <si>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</si>
  <si>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</si>
  <si>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</si>
  <si>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</si>
  <si>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</si>
  <si>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</si>
  <si>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</si>
  <si>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</si>
  <si>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</si>
  <si>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</si>
  <si>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</si>
  <si>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</si>
  <si>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</si>
  <si>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</si>
  <si>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</si>
  <si>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</si>
  <si>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</si>
  <si>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</si>
  <si>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</si>
  <si>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</si>
  <si>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</si>
  <si>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</si>
  <si>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</si>
  <si>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</si>
  <si>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</si>
  <si>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</si>
  <si>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</si>
  <si>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</si>
  <si>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</si>
  <si>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</si>
  <si>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</si>
  <si>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</si>
  <si>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</si>
  <si>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</si>
  <si>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</si>
  <si>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</si>
  <si>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</si>
  <si>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</si>
  <si>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</si>
  <si>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</si>
  <si>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</si>
  <si>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</si>
  <si>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</si>
  <si>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</si>
  <si>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</si>
  <si>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</si>
  <si>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</si>
  <si>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</si>
  <si>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</si>
  <si>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</si>
  <si>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</si>
  <si>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</si>
  <si>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</si>
  <si>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</si>
  <si>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</si>
  <si>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</si>
  <si>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</si>
  <si>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</si>
  <si>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</si>
  <si>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</si>
  <si>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</si>
  <si>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</si>
  <si>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</si>
  <si>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</si>
  <si>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</si>
  <si>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</si>
  <si>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</si>
  <si>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</si>
  <si>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</si>
  <si>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</si>
  <si>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</si>
  <si>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</si>
  <si>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</si>
  <si>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</si>
  <si>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</si>
  <si>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</si>
  <si>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</si>
  <si>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</si>
  <si>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</si>
  <si>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</si>
  <si>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</si>
  <si>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</si>
  <si>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</si>
  <si>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</si>
  <si>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</si>
  <si>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</si>
  <si>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</si>
  <si>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</si>
  <si>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</si>
  <si>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</si>
  <si>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</si>
  <si>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</si>
  <si>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</si>
  <si>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</si>
  <si>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</si>
  <si>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**Description:** This policy causes grid-scale electricity storage from chemical batteries to increase above the amount predicted in the BAU Scenario. // **Guidance for setting values:** Nevada has a target to build 1,000 MWs of storage by 2030 which is included in the BAU case. Potential additional grid battery storage is set at 1,021 MWs by 2050.</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</si>
  <si>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</si>
  <si>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</si>
  <si>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</si>
  <si>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</si>
  <si>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</si>
  <si>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</si>
  <si>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</si>
  <si>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</si>
  <si>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Scenario_1.5.cin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</si>
  <si>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</si>
  <si>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</si>
  <si>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</si>
  <si>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</si>
  <si>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</si>
  <si>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</si>
  <si>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</si>
  <si>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</si>
  <si>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</si>
  <si>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</si>
  <si>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</si>
  <si>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</si>
  <si>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Sectoral Targets</t>
  </si>
  <si>
    <t>Percentage Reduction</t>
  </si>
  <si>
    <t>State</t>
  </si>
  <si>
    <t>AR4 (2005 emissions)</t>
  </si>
  <si>
    <t>AR5 (2005 emissions)</t>
  </si>
  <si>
    <t>2005 Emissions</t>
  </si>
  <si>
    <t>2030 Target</t>
  </si>
  <si>
    <t>AZ</t>
  </si>
  <si>
    <t>Historical</t>
  </si>
  <si>
    <t>Electricity Total</t>
  </si>
  <si>
    <t>Industry CO2</t>
  </si>
  <si>
    <t>Industry Non-CO2</t>
  </si>
  <si>
    <t>Buildings Total</t>
  </si>
  <si>
    <t>Land</t>
  </si>
  <si>
    <t>CH4 AR5 Conversion</t>
  </si>
  <si>
    <t>N2O AR5 Conversion</t>
  </si>
  <si>
    <t>Transport Total</t>
  </si>
  <si>
    <t>VA</t>
  </si>
  <si>
    <t>Industry CO2 Total</t>
  </si>
  <si>
    <t>Industry Non-CO2 Total</t>
  </si>
  <si>
    <t>State EPS Ag Emissions (2019) - CO2</t>
  </si>
  <si>
    <t>*using EPS data</t>
  </si>
  <si>
    <t>US EPS Ag Emissions (2019) - CO2</t>
  </si>
  <si>
    <t>US 2005 Ag Emissions - CO2</t>
  </si>
  <si>
    <t>State 2005 Ag Emissions - CO2</t>
  </si>
  <si>
    <t>State EPS Ag + Waste Emissions (2019) - nonCO2</t>
  </si>
  <si>
    <t>US EPS Ag + Waste Emissions (2019) - nonCO2</t>
  </si>
  <si>
    <t>US 2005 Ag + Waste Emissions - nonCO2</t>
  </si>
  <si>
    <t>State 2005 Ag + Waste Emissions - nonCO2</t>
  </si>
  <si>
    <t>Total (Exclusive of LULUCF)</t>
  </si>
  <si>
    <t>Percent Reduction from 2005 (Exclusive of LULUCF)</t>
  </si>
  <si>
    <t>State EPS Land Emissions (2019)</t>
  </si>
  <si>
    <t>US EPS Land Emissions (2019)</t>
  </si>
  <si>
    <t>FL</t>
  </si>
  <si>
    <t>2005 US LULUCF Emissions</t>
  </si>
  <si>
    <t>State 2005 LULUCF Emissions</t>
  </si>
  <si>
    <t>State 2005 historical emissions including LULUCF:</t>
  </si>
  <si>
    <t>Percent Reduction from 2005 (Inclusive of LULUCF)</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</si>
  <si>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</si>
  <si>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</si>
  <si>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</si>
  <si>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</si>
  <si>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</si>
  <si>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</si>
  <si>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</si>
  <si>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</si>
  <si>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</si>
  <si>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</si>
  <si>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</si>
  <si>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</si>
  <si>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</si>
  <si>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</si>
  <si>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</si>
  <si>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</si>
  <si>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</si>
  <si>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</si>
  <si>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</si>
  <si>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</si>
  <si>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</si>
  <si>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</si>
  <si>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</si>
  <si>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</si>
  <si>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</si>
  <si>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</si>
  <si>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</si>
  <si>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</si>
  <si>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</si>
  <si>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</si>
  <si>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</si>
  <si>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</si>
  <si>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</si>
  <si>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</si>
  <si>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</si>
  <si>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</si>
  <si>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</si>
  <si>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</si>
  <si>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</si>
  <si>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</si>
  <si>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</si>
  <si>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</si>
  <si>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</si>
  <si>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</si>
  <si>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</si>
  <si>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</si>
  <si>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</si>
  <si>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</si>
  <si>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</si>
  <si>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</si>
  <si>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</si>
  <si>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</si>
  <si>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</si>
  <si>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</si>
  <si>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</si>
  <si>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</si>
  <si>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</si>
  <si>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</si>
  <si>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</si>
  <si>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</si>
  <si>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</si>
  <si>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</si>
  <si>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</si>
  <si>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</si>
  <si>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</si>
  <si>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</si>
  <si>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</si>
  <si>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</si>
  <si>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</si>
  <si>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</si>
  <si>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</si>
  <si>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</si>
  <si>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</si>
  <si>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</si>
  <si>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</si>
  <si>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</si>
  <si>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</si>
  <si>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</si>
  <si>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</si>
  <si>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</si>
  <si>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</si>
  <si>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</si>
  <si>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</si>
  <si>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</si>
  <si>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</si>
  <si>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</si>
  <si>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</si>
  <si>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</si>
  <si>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</si>
  <si>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</si>
  <si>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</si>
  <si>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</si>
  <si>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</si>
  <si>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</si>
  <si>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</si>
  <si>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</si>
  <si>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</si>
  <si>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</si>
  <si>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</si>
  <si>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</si>
  <si>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</si>
  <si>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</si>
  <si>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</si>
  <si>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</si>
  <si>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</si>
  <si>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</si>
  <si>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</si>
  <si>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</si>
  <si>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</si>
  <si>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</si>
  <si>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</si>
  <si>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</si>
  <si>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</si>
  <si>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</si>
  <si>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</si>
  <si>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</si>
  <si>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</si>
  <si>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</si>
  <si>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</si>
  <si>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On-Screen Target Name</t>
  </si>
  <si>
    <t>Target Year</t>
  </si>
  <si>
    <t>Target CO2e Min Value (MMT)</t>
  </si>
  <si>
    <t>Target CO2e Max Value (MMT)</t>
  </si>
  <si>
    <t>Target Mouse-Over Text</t>
  </si>
  <si>
    <t>Submission 2019 v1</t>
  </si>
  <si>
    <t>NO,IE,NA</t>
  </si>
  <si>
    <t>NE,IE,NA</t>
  </si>
  <si>
    <t>1.5 °C Compatible Target</t>
  </si>
  <si>
    <t>In a scenario limiting global warming to 1.5 °C, Virginia would need to cut its CO2e emissions (including land use) by about 59% of 2005 levels.</t>
  </si>
  <si>
    <t>In a scenario limiting global warming to 1.5 °C, Nevada would need to cut its CO2e emissions (excluding land use) by about 51% of 2005 levels.</t>
  </si>
  <si>
    <t>In a scenario limiting global warming to 1.5 °C, Virginia would need to cut its buildings emissions by about 50% of 2005 levels.</t>
  </si>
  <si>
    <t>In a scenario limiting global warming to 1.5 °C, Virginia would need to cut its electricity emissions by about 87% of 2005 levels.</t>
  </si>
  <si>
    <t>In a scenario limiting global warming to 1.5 °C, Virginia would need to cut its industrial CO2 emissions by about 30% of 2005 levels and its non-CO2 emissions by about 19% of 2005 levels.</t>
  </si>
  <si>
    <t>In a scenario limiting global warming to 1.5 °C, Virginia would need to cut its transportation emissions by about 40% of 2005 levels.</t>
  </si>
  <si>
    <t>Industrial Sector Pollutant Emissions[cement and other carbonates,CO2] : NoSettings</t>
  </si>
  <si>
    <t>Industrial Sector Pollutant Emissions[cement and other carbonates,VOC] : NoSettings</t>
  </si>
  <si>
    <t>Industrial Sector Pollutant Emissions[cement and other carbonates,CO] : NoSettings</t>
  </si>
  <si>
    <t>Industrial Sector Pollutant Emissions[cement and other carbonates,NOx] : NoSettings</t>
  </si>
  <si>
    <t>Industrial Sector Pollutant Emissions[cement and other carbonates,PM10] : NoSettings</t>
  </si>
  <si>
    <t>Industrial Sector Pollutant Emissions[cement and other carbonates,PM25] : NoSettings</t>
  </si>
  <si>
    <t>Industrial Sector Pollutant Emissions[cement and other carbonates,SOx] : NoSettings</t>
  </si>
  <si>
    <t>Industrial Sector Pollutant Emissions[cement and other carbonates,BC] : NoSettings</t>
  </si>
  <si>
    <t>Industrial Sector Pollutant Emissions[cement and other carbonates,OC] : NoSettings</t>
  </si>
  <si>
    <t>Industrial Sector Pollutant Emissions[cement and other carbonates,CH4] : NoSettings</t>
  </si>
  <si>
    <t>Industrial Sector Pollutant Emissions[cement and other carbonates,N2O] : NoSettings</t>
  </si>
  <si>
    <t>Industrial Sector Pollutant Emissions[cement and other carbonates,F gases] : NoSettings</t>
  </si>
  <si>
    <t>Industrial Sector Pollutant Emissions[natural gas and petroleum systems,CO2] : NoSettings</t>
  </si>
  <si>
    <t>Industrial Sector Pollutant Emissions[natural gas and petroleum systems,VOC] : NoSettings</t>
  </si>
  <si>
    <t>Industrial Sector Pollutant Emissions[natural gas and petroleum systems,CO] : NoSettings</t>
  </si>
  <si>
    <t>Industrial Sector Pollutant Emissions[natural gas and petroleum systems,NOx] : NoSettings</t>
  </si>
  <si>
    <t>Industrial Sector Pollutant Emissions[natural gas and petroleum systems,PM10] : NoSettings</t>
  </si>
  <si>
    <t>Industrial Sector Pollutant Emissions[natural gas and petroleum systems,PM25] : NoSettings</t>
  </si>
  <si>
    <t>Industrial Sector Pollutant Emissions[natural gas and petroleum systems,SOx] : NoSettings</t>
  </si>
  <si>
    <t>Industrial Sector Pollutant Emissions[natural gas and petroleum systems,BC] : NoSettings</t>
  </si>
  <si>
    <t>Industrial Sector Pollutant Emissions[natural gas and petroleum systems,OC] : NoSettings</t>
  </si>
  <si>
    <t>Industrial Sector Pollutant Emissions[natural gas and petroleum systems,CH4] : NoSettings</t>
  </si>
  <si>
    <t>Industrial Sector Pollutant Emissions[natural gas and petroleum systems,N2O] : NoSettings</t>
  </si>
  <si>
    <t>Industrial Sector Pollutant Emissions[natural gas and petroleum systems,F gases] : NoSettings</t>
  </si>
  <si>
    <t>Industrial Sector Pollutant Emissions[iron and steel,CO2] : NoSettings</t>
  </si>
  <si>
    <t>Industrial Sector Pollutant Emissions[iron and steel,VOC] : NoSettings</t>
  </si>
  <si>
    <t>Industrial Sector Pollutant Emissions[iron and steel,CO] : NoSettings</t>
  </si>
  <si>
    <t>Industrial Sector Pollutant Emissions[iron and steel,NOx] : NoSettings</t>
  </si>
  <si>
    <t>Industrial Sector Pollutant Emissions[iron and steel,PM10] : NoSettings</t>
  </si>
  <si>
    <t>Industrial Sector Pollutant Emissions[iron and steel,PM25] : NoSettings</t>
  </si>
  <si>
    <t>Industrial Sector Pollutant Emissions[iron and steel,SOx] : NoSettings</t>
  </si>
  <si>
    <t>Industrial Sector Pollutant Emissions[iron and steel,BC] : NoSettings</t>
  </si>
  <si>
    <t>Industrial Sector Pollutant Emissions[iron and steel,OC] : NoSettings</t>
  </si>
  <si>
    <t>Industrial Sector Pollutant Emissions[iron and steel,CH4] : NoSettings</t>
  </si>
  <si>
    <t>Industrial Sector Pollutant Emissions[iron and steel,N2O] : NoSettings</t>
  </si>
  <si>
    <t>Industrial Sector Pollutant Emissions[iron and steel,F gases] : NoSettings</t>
  </si>
  <si>
    <t>Industrial Sector Pollutant Emissions[chemicals,CO2] : NoSettings</t>
  </si>
  <si>
    <t>Industrial Sector Pollutant Emissions[chemicals,VOC] : NoSettings</t>
  </si>
  <si>
    <t>Industrial Sector Pollutant Emissions[chemicals,CO] : NoSettings</t>
  </si>
  <si>
    <t>Industrial Sector Pollutant Emissions[chemicals,NOx] : NoSettings</t>
  </si>
  <si>
    <t>Industrial Sector Pollutant Emissions[chemicals,PM10] : NoSettings</t>
  </si>
  <si>
    <t>Industrial Sector Pollutant Emissions[chemicals,PM25] : NoSettings</t>
  </si>
  <si>
    <t>Industrial Sector Pollutant Emissions[chemicals,SOx] : NoSettings</t>
  </si>
  <si>
    <t>Industrial Sector Pollutant Emissions[chemicals,BC] : NoSettings</t>
  </si>
  <si>
    <t>Industrial Sector Pollutant Emissions[chemicals,OC] : NoSettings</t>
  </si>
  <si>
    <t>Industrial Sector Pollutant Emissions[chemicals,CH4] : NoSettings</t>
  </si>
  <si>
    <t>Industrial Sector Pollutant Emissions[chemicals,N2O] : NoSettings</t>
  </si>
  <si>
    <t>Industrial Sector Pollutant Emissions[chemicals,F gases] : NoSettings</t>
  </si>
  <si>
    <t>Industrial Sector Pollutant Emissions[coal mining,CO2] : NoSettings</t>
  </si>
  <si>
    <t>Industrial Sector Pollutant Emissions[coal mining,VOC] : NoSettings</t>
  </si>
  <si>
    <t>Industrial Sector Pollutant Emissions[coal mining,CO] : NoSettings</t>
  </si>
  <si>
    <t>Industrial Sector Pollutant Emissions[coal mining,NOx] : NoSettings</t>
  </si>
  <si>
    <t>Industrial Sector Pollutant Emissions[coal mining,PM10] : NoSettings</t>
  </si>
  <si>
    <t>Industrial Sector Pollutant Emissions[coal mining,PM25] : NoSettings</t>
  </si>
  <si>
    <t>Industrial Sector Pollutant Emissions[coal mining,SOx] : NoSettings</t>
  </si>
  <si>
    <t>Industrial Sector Pollutant Emissions[coal mining,BC] : NoSettings</t>
  </si>
  <si>
    <t>Industrial Sector Pollutant Emissions[coal mining,OC] : NoSettings</t>
  </si>
  <si>
    <t>Industrial Sector Pollutant Emissions[coal mining,CH4] : NoSettings</t>
  </si>
  <si>
    <t>Industrial Sector Pollutant Emissions[coal mining,N2O] : NoSettings</t>
  </si>
  <si>
    <t>Industrial Sector Pollutant Emissions[coal mining,F gases] : NoSettings</t>
  </si>
  <si>
    <t>Industrial Sector Pollutant Emissions[waste management,CO2] : NoSettings</t>
  </si>
  <si>
    <t>Industrial Sector Pollutant Emissions[waste management,VOC] : NoSettings</t>
  </si>
  <si>
    <t>Industrial Sector Pollutant Emissions[waste management,CO] : NoSettings</t>
  </si>
  <si>
    <t>Industrial Sector Pollutant Emissions[waste management,NOx] : NoSettings</t>
  </si>
  <si>
    <t>Industrial Sector Pollutant Emissions[waste management,PM10] : NoSettings</t>
  </si>
  <si>
    <t>Industrial Sector Pollutant Emissions[waste management,PM25] : NoSettings</t>
  </si>
  <si>
    <t>Industrial Sector Pollutant Emissions[waste management,SOx] : NoSettings</t>
  </si>
  <si>
    <t>Industrial Sector Pollutant Emissions[waste management,BC] : NoSettings</t>
  </si>
  <si>
    <t>Industrial Sector Pollutant Emissions[waste management,OC] : NoSettings</t>
  </si>
  <si>
    <t>Industrial Sector Pollutant Emissions[waste management,CH4] : NoSettings</t>
  </si>
  <si>
    <t>Industrial Sector Pollutant Emissions[waste management,N2O] : NoSettings</t>
  </si>
  <si>
    <t>Industrial Sector Pollutant Emissions[waste management,F gases] : NoSettings</t>
  </si>
  <si>
    <t>Industrial Sector Pollutant Emissions[agriculture,CO2] : NoSettings</t>
  </si>
  <si>
    <t>Industrial Sector Pollutant Emissions[agriculture,VOC] : NoSettings</t>
  </si>
  <si>
    <t>Industrial Sector Pollutant Emissions[agriculture,CO] : NoSettings</t>
  </si>
  <si>
    <t>Industrial Sector Pollutant Emissions[agriculture,NOx] : NoSettings</t>
  </si>
  <si>
    <t>Industrial Sector Pollutant Emissions[agriculture,PM10] : NoSettings</t>
  </si>
  <si>
    <t>Industrial Sector Pollutant Emissions[agriculture,PM25] : NoSettings</t>
  </si>
  <si>
    <t>Industrial Sector Pollutant Emissions[agriculture,SOx] : NoSettings</t>
  </si>
  <si>
    <t>Industrial Sector Pollutant Emissions[agriculture,BC] : NoSettings</t>
  </si>
  <si>
    <t>Industrial Sector Pollutant Emissions[agriculture,OC] : NoSettings</t>
  </si>
  <si>
    <t>Industrial Sector Pollutant Emissions[agriculture,CH4] : NoSettings</t>
  </si>
  <si>
    <t>Industrial Sector Pollutant Emissions[agriculture,N2O] : NoSettings</t>
  </si>
  <si>
    <t>Industrial Sector Pollutant Emissions[agriculture,F gases] : NoSettings</t>
  </si>
  <si>
    <t>Industrial Sector Pollutant Emissions[other industries,CO2] : NoSettings</t>
  </si>
  <si>
    <t>Industrial Sector Pollutant Emissions[other industries,VOC] : NoSettings</t>
  </si>
  <si>
    <t>Industrial Sector Pollutant Emissions[other industries,CO] : NoSettings</t>
  </si>
  <si>
    <t>Industrial Sector Pollutant Emissions[other industries,NOx] : NoSettings</t>
  </si>
  <si>
    <t>Industrial Sector Pollutant Emissions[other industries,PM10] : NoSettings</t>
  </si>
  <si>
    <t>Industrial Sector Pollutant Emissions[other industries,PM25] : NoSettings</t>
  </si>
  <si>
    <t>Industrial Sector Pollutant Emissions[other industries,SOx] : NoSettings</t>
  </si>
  <si>
    <t>Industrial Sector Pollutant Emissions[other industries,BC] : NoSettings</t>
  </si>
  <si>
    <t>Industrial Sector Pollutant Emissions[other industries,OC] : NoSettings</t>
  </si>
  <si>
    <t>Industrial Sector Pollutant Emissions[other industries,CH4] : NoSettings</t>
  </si>
  <si>
    <t>Industrial Sector Pollutant Emissions[other industries,N2O] : NoSettings</t>
  </si>
  <si>
    <t>Industrial Sector Pollutant Emissions[other industries,F gases] : NoSettings</t>
  </si>
  <si>
    <t>overwrite with state specific data</t>
  </si>
  <si>
    <t>Output Total CO2e Emissions by Sector[LULUCF sector] : NoSettings</t>
  </si>
  <si>
    <t>Industry Total</t>
  </si>
  <si>
    <t>overwritten total with state data, applied EPA proportions of CO2 to non CO2 data</t>
  </si>
  <si>
    <t>Industry total (g pollutant)</t>
  </si>
  <si>
    <t>In a scenario limiting global warming to 1.5 °C, Nevada would need to cut its CO2e emissions (including land use) by about 67% of 2005 levels.</t>
  </si>
  <si>
    <t>1.5 Targets</t>
  </si>
  <si>
    <t>Other state targets</t>
  </si>
  <si>
    <t>Net Zero Emissions Target</t>
  </si>
  <si>
    <t>Nevada adopted Senate Bill 254 which sets economy-wide greenhouse gas reduction goals of 28% below 2005 levels by 2025, 45% below 2005 levels by 2030, and zero or near zero by 2050.</t>
  </si>
  <si>
    <t>National 1.5 Degree Scenario</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</si>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</sst>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s>
  <fills count="4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rgb="FFFFC000"/>
        <bgColor indexed="64"/>
      </patternFill>
    </fill>
  </fills>
  <borders count="6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7" fillId="9" borderId="37">
      <alignment horizontal="right" vertical="center"/>
    </xf>
    <xf numFmtId="0" fontId="23" fillId="0" borderId="27"/>
    <xf numFmtId="0" fontId="22" fillId="0" borderId="62">
      <alignment horizontal="left" vertical="center" wrapText="1" indent="2"/>
    </xf>
    <xf numFmtId="0" fontId="48" fillId="0" borderId="0"/>
    <xf numFmtId="43" fontId="4" fillId="0" borderId="0" applyFont="0" applyFill="0" applyBorder="0" applyAlignment="0" applyProtection="0"/>
  </cellStyleXfs>
  <cellXfs count="469">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2" fontId="22" fillId="10" borderId="37" xfId="0" applyNumberFormat="1" applyFont="1" applyFill="1" applyBorder="1" applyAlignment="1">
      <alignment horizontal="right"/>
    </xf>
    <xf numFmtId="2" fontId="22" fillId="11" borderId="37" xfId="0" applyNumberFormat="1" applyFont="1" applyFill="1" applyBorder="1" applyAlignment="1">
      <alignment horizontal="right"/>
    </xf>
    <xf numFmtId="2" fontId="22" fillId="12" borderId="37" xfId="0"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9" fillId="8" borderId="0" xfId="3" applyFill="1"/>
    <xf numFmtId="0" fontId="20" fillId="14" borderId="41" xfId="13" applyFont="1" applyFill="1" applyBorder="1" applyAlignment="1">
      <alignment horizontal="center" vertical="center"/>
    </xf>
    <xf numFmtId="0" fontId="20" fillId="14" borderId="51" xfId="13" applyFont="1" applyFill="1" applyBorder="1" applyAlignment="1">
      <alignment horizontal="center" vertical="center"/>
    </xf>
    <xf numFmtId="0" fontId="20" fillId="14" borderId="48" xfId="13" applyFont="1" applyFill="1" applyBorder="1" applyAlignment="1">
      <alignment vertical="center"/>
    </xf>
    <xf numFmtId="0" fontId="20" fillId="14" borderId="37" xfId="13" applyFont="1" applyFill="1" applyBorder="1" applyAlignment="1">
      <alignment horizontal="left" vertical="center" indent="1"/>
    </xf>
    <xf numFmtId="2" fontId="1" fillId="13" borderId="0" xfId="0" applyNumberFormat="1" applyFont="1" applyFill="1" applyAlignment="1">
      <alignment wrapText="1"/>
    </xf>
    <xf numFmtId="4" fontId="20" fillId="9" borderId="37" xfId="14" applyNumberFormat="1" applyFont="1" applyFill="1" applyBorder="1" applyAlignment="1">
      <alignment horizontal="center"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7" xfId="14" applyNumberFormat="1" applyFont="1" applyFill="1" applyBorder="1" applyAlignment="1">
      <alignment horizontal="center" vertical="center" textRotation="90"/>
    </xf>
    <xf numFmtId="2" fontId="1" fillId="13" borderId="0" xfId="0" applyNumberFormat="1" applyFont="1" applyFill="1"/>
    <xf numFmtId="0" fontId="20" fillId="9" borderId="41" xfId="15" applyFont="1" applyFill="1" applyBorder="1" applyAlignment="1">
      <alignment horizontal="center" vertical="center" wrapText="1"/>
    </xf>
    <xf numFmtId="0" fontId="20" fillId="9" borderId="53" xfId="15" applyFont="1" applyFill="1" applyBorder="1" applyAlignment="1">
      <alignment vertical="top"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2" fontId="0" fillId="0" borderId="0" xfId="0" applyNumberFormat="1" applyAlignment="1">
      <alignment wrapText="1"/>
    </xf>
    <xf numFmtId="0" fontId="1" fillId="0" borderId="56" xfId="0" applyFont="1" applyBorder="1" applyAlignment="1">
      <alignment wrapText="1"/>
    </xf>
    <xf numFmtId="1" fontId="1" fillId="0" borderId="57" xfId="0" applyNumberFormat="1" applyFont="1" applyBorder="1" applyAlignment="1">
      <alignment wrapText="1"/>
    </xf>
    <xf numFmtId="0" fontId="0" fillId="0" borderId="0" xfId="0" applyFont="1" applyAlignment="1">
      <alignment wrapText="1"/>
    </xf>
    <xf numFmtId="0" fontId="37" fillId="18" borderId="58" xfId="0" applyFont="1" applyFill="1" applyBorder="1" applyAlignment="1">
      <alignment horizontal="center" vertical="top" wrapText="1"/>
    </xf>
    <xf numFmtId="0" fontId="37" fillId="18" borderId="58" xfId="0" applyFont="1" applyFill="1" applyBorder="1" applyAlignment="1">
      <alignment horizontal="left" vertical="top" wrapText="1"/>
    </xf>
    <xf numFmtId="0" fontId="39" fillId="18" borderId="58" xfId="0" applyFont="1" applyFill="1" applyBorder="1" applyAlignment="1">
      <alignment horizontal="left" vertical="top" wrapText="1"/>
    </xf>
    <xf numFmtId="0" fontId="0" fillId="18" borderId="58" xfId="0" applyFill="1" applyBorder="1" applyAlignment="1">
      <alignment horizontal="left" vertical="top" wrapText="1"/>
    </xf>
    <xf numFmtId="0" fontId="0" fillId="18" borderId="58" xfId="0" applyFill="1" applyBorder="1" applyAlignment="1">
      <alignment horizontal="center" vertical="top" wrapText="1"/>
    </xf>
    <xf numFmtId="0" fontId="41" fillId="19" borderId="59" xfId="0" applyFont="1" applyFill="1" applyBorder="1" applyAlignment="1">
      <alignment horizontal="left" vertical="top" wrapText="1"/>
    </xf>
    <xf numFmtId="0" fontId="0" fillId="19" borderId="59" xfId="0" applyFill="1" applyBorder="1" applyAlignment="1">
      <alignment horizontal="center" vertical="top" wrapText="1"/>
    </xf>
    <xf numFmtId="0" fontId="41" fillId="19" borderId="59" xfId="0" applyFont="1" applyFill="1" applyBorder="1" applyAlignment="1">
      <alignment horizontal="center" vertical="top" wrapText="1"/>
    </xf>
    <xf numFmtId="167" fontId="44" fillId="19" borderId="59" xfId="0" applyNumberFormat="1" applyFont="1" applyFill="1" applyBorder="1" applyAlignment="1">
      <alignment horizontal="center" vertical="top" wrapText="1"/>
    </xf>
    <xf numFmtId="0" fontId="41" fillId="19" borderId="60" xfId="0" applyFont="1" applyFill="1" applyBorder="1" applyAlignment="1">
      <alignment horizontal="left" vertical="top" wrapText="1"/>
    </xf>
    <xf numFmtId="0" fontId="0" fillId="19" borderId="60" xfId="0" applyFill="1" applyBorder="1" applyAlignment="1">
      <alignment horizontal="center" vertical="top" wrapText="1"/>
    </xf>
    <xf numFmtId="167" fontId="44" fillId="19" borderId="60" xfId="0" applyNumberFormat="1" applyFont="1" applyFill="1" applyBorder="1" applyAlignment="1">
      <alignment horizontal="center" vertical="top" wrapText="1"/>
    </xf>
    <xf numFmtId="168" fontId="42" fillId="19" borderId="59" xfId="0" applyNumberFormat="1" applyFont="1" applyFill="1" applyBorder="1" applyAlignment="1">
      <alignment horizontal="center" vertical="top" wrapText="1"/>
    </xf>
    <xf numFmtId="169" fontId="42" fillId="19" borderId="59" xfId="0" applyNumberFormat="1" applyFont="1" applyFill="1" applyBorder="1" applyAlignment="1">
      <alignment horizontal="center" vertical="top" wrapText="1"/>
    </xf>
    <xf numFmtId="168" fontId="42" fillId="19" borderId="60" xfId="0" applyNumberFormat="1" applyFont="1" applyFill="1" applyBorder="1" applyAlignment="1">
      <alignment horizontal="left" vertical="top" wrapText="1"/>
    </xf>
    <xf numFmtId="169" fontId="42" fillId="19" borderId="60" xfId="0" applyNumberFormat="1" applyFont="1" applyFill="1" applyBorder="1" applyAlignment="1">
      <alignment horizontal="center" vertical="top" wrapText="1"/>
    </xf>
    <xf numFmtId="170" fontId="44" fillId="19" borderId="60" xfId="0" applyNumberFormat="1" applyFont="1" applyFill="1" applyBorder="1" applyAlignment="1">
      <alignment horizontal="left" vertical="top" wrapText="1"/>
    </xf>
    <xf numFmtId="0" fontId="0" fillId="19" borderId="60" xfId="0" applyFill="1" applyBorder="1" applyAlignment="1">
      <alignment horizontal="left" vertical="top" wrapText="1"/>
    </xf>
    <xf numFmtId="168" fontId="42" fillId="19" borderId="60" xfId="0" applyNumberFormat="1" applyFont="1" applyFill="1" applyBorder="1" applyAlignment="1">
      <alignment horizontal="center" vertical="top" wrapText="1"/>
    </xf>
    <xf numFmtId="0" fontId="0" fillId="19" borderId="61" xfId="0" applyFill="1" applyBorder="1" applyAlignment="1">
      <alignment horizontal="left" vertical="top" wrapText="1"/>
    </xf>
    <xf numFmtId="0" fontId="41" fillId="19" borderId="61" xfId="0" applyFont="1" applyFill="1" applyBorder="1" applyAlignment="1">
      <alignment horizontal="left" vertical="top" wrapText="1"/>
    </xf>
    <xf numFmtId="169" fontId="42" fillId="19" borderId="61" xfId="0" applyNumberFormat="1" applyFont="1" applyFill="1" applyBorder="1" applyAlignment="1">
      <alignment horizontal="center" vertical="top" wrapText="1"/>
    </xf>
    <xf numFmtId="167" fontId="44" fillId="19" borderId="61" xfId="0" applyNumberFormat="1" applyFont="1" applyFill="1" applyBorder="1" applyAlignment="1">
      <alignment horizontal="center" vertical="top" wrapText="1"/>
    </xf>
    <xf numFmtId="0" fontId="45" fillId="19" borderId="61" xfId="0" applyFont="1" applyFill="1" applyBorder="1" applyAlignment="1">
      <alignment horizontal="center" vertical="top" wrapText="1"/>
    </xf>
    <xf numFmtId="168" fontId="42" fillId="19" borderId="59" xfId="0" applyNumberFormat="1" applyFont="1" applyFill="1" applyBorder="1" applyAlignment="1">
      <alignment horizontal="left" vertical="top" wrapText="1"/>
    </xf>
    <xf numFmtId="170" fontId="46" fillId="19" borderId="59" xfId="0" applyNumberFormat="1" applyFont="1" applyFill="1" applyBorder="1" applyAlignment="1">
      <alignment horizontal="left" vertical="top" wrapText="1"/>
    </xf>
    <xf numFmtId="167" fontId="46" fillId="19" borderId="60" xfId="0" applyNumberFormat="1" applyFont="1" applyFill="1" applyBorder="1" applyAlignment="1">
      <alignment horizontal="center" vertical="top" wrapText="1"/>
    </xf>
    <xf numFmtId="167" fontId="46" fillId="19" borderId="60" xfId="0" applyNumberFormat="1" applyFont="1" applyFill="1" applyBorder="1" applyAlignment="1">
      <alignment horizontal="left" vertical="top" wrapText="1"/>
    </xf>
    <xf numFmtId="0" fontId="47" fillId="19" borderId="60" xfId="0" applyFont="1" applyFill="1" applyBorder="1" applyAlignment="1">
      <alignment horizontal="center" vertical="top" wrapText="1"/>
    </xf>
    <xf numFmtId="0" fontId="0" fillId="19" borderId="59" xfId="0" applyFill="1" applyBorder="1" applyAlignment="1">
      <alignment horizontal="left" vertical="top" wrapText="1"/>
    </xf>
    <xf numFmtId="169"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center" vertical="top" wrapText="1"/>
    </xf>
    <xf numFmtId="0" fontId="47" fillId="19" borderId="59" xfId="0" applyFont="1" applyFill="1" applyBorder="1" applyAlignment="1">
      <alignment horizontal="center" vertical="top" wrapText="1"/>
    </xf>
    <xf numFmtId="169" fontId="42" fillId="19" borderId="60" xfId="0" applyNumberFormat="1" applyFont="1" applyFill="1" applyBorder="1" applyAlignment="1">
      <alignment horizontal="left" vertical="top" wrapText="1"/>
    </xf>
    <xf numFmtId="169" fontId="42" fillId="19" borderId="61" xfId="0" applyNumberFormat="1" applyFont="1" applyFill="1" applyBorder="1" applyAlignment="1">
      <alignment horizontal="left" vertical="top" wrapText="1"/>
    </xf>
    <xf numFmtId="0" fontId="47" fillId="19" borderId="61" xfId="0" applyFont="1" applyFill="1" applyBorder="1" applyAlignment="1">
      <alignment horizontal="center" vertical="top" wrapText="1"/>
    </xf>
    <xf numFmtId="172" fontId="42" fillId="19" borderId="59" xfId="0" applyNumberFormat="1" applyFont="1" applyFill="1" applyBorder="1" applyAlignment="1">
      <alignment horizontal="left" vertical="top" wrapText="1"/>
    </xf>
    <xf numFmtId="170" fontId="46" fillId="19" borderId="60" xfId="0" applyNumberFormat="1" applyFont="1" applyFill="1" applyBorder="1" applyAlignment="1">
      <alignment horizontal="left" vertical="top" wrapText="1"/>
    </xf>
    <xf numFmtId="171" fontId="42" fillId="19" borderId="60" xfId="0" applyNumberFormat="1" applyFont="1" applyFill="1" applyBorder="1" applyAlignment="1">
      <alignment horizontal="left" vertical="top" wrapText="1"/>
    </xf>
    <xf numFmtId="0" fontId="0" fillId="19" borderId="61" xfId="0" applyFill="1" applyBorder="1" applyAlignment="1">
      <alignment horizontal="center" vertical="top" wrapText="1"/>
    </xf>
    <xf numFmtId="171"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left" vertical="top" wrapText="1"/>
    </xf>
    <xf numFmtId="170" fontId="46" fillId="19" borderId="61" xfId="0" applyNumberFormat="1" applyFont="1" applyFill="1" applyBorder="1" applyAlignment="1">
      <alignment horizontal="left" vertical="top" wrapText="1"/>
    </xf>
    <xf numFmtId="171"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left" vertical="top" wrapText="1"/>
    </xf>
    <xf numFmtId="168"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7" xfId="0" applyNumberFormat="1" applyFont="1" applyFill="1" applyBorder="1" applyAlignment="1">
      <alignment wrapText="1"/>
    </xf>
    <xf numFmtId="0" fontId="0" fillId="0" borderId="27" xfId="0" applyNumberFormat="1" applyFont="1" applyFill="1" applyBorder="1" applyAlignment="1">
      <alignment wrapText="1"/>
    </xf>
    <xf numFmtId="0" fontId="0" fillId="0" borderId="27" xfId="0" applyNumberFormat="1" applyBorder="1" applyAlignment="1">
      <alignment wrapText="1"/>
    </xf>
    <xf numFmtId="0" fontId="2" fillId="0" borderId="27" xfId="0" applyFont="1" applyFill="1" applyBorder="1" applyAlignment="1">
      <alignment wrapText="1"/>
    </xf>
    <xf numFmtId="0" fontId="0" fillId="0" borderId="27" xfId="0" applyBorder="1" applyAlignment="1">
      <alignment wrapText="1"/>
    </xf>
    <xf numFmtId="0" fontId="2" fillId="0" borderId="27" xfId="0" quotePrefix="1" applyNumberFormat="1" applyFont="1" applyFill="1" applyBorder="1" applyAlignment="1">
      <alignment wrapText="1"/>
    </xf>
    <xf numFmtId="0" fontId="2" fillId="0" borderId="27" xfId="0" applyNumberFormat="1" applyFont="1" applyBorder="1" applyAlignment="1">
      <alignment wrapText="1"/>
    </xf>
    <xf numFmtId="0" fontId="3" fillId="0" borderId="63"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63" xfId="0" applyFont="1" applyFill="1" applyBorder="1" applyAlignment="1">
      <alignment wrapText="1"/>
    </xf>
    <xf numFmtId="0" fontId="2" fillId="0" borderId="63" xfId="0" applyFont="1" applyBorder="1" applyAlignment="1">
      <alignment wrapText="1"/>
    </xf>
    <xf numFmtId="0" fontId="3" fillId="0" borderId="63" xfId="0" applyFont="1" applyBorder="1" applyAlignment="1">
      <alignment wrapText="1"/>
    </xf>
    <xf numFmtId="49" fontId="2" fillId="0" borderId="63" xfId="1" applyNumberFormat="1" applyFont="1" applyFill="1" applyBorder="1" applyAlignment="1">
      <alignment wrapText="1"/>
    </xf>
    <xf numFmtId="9" fontId="3" fillId="0" borderId="63" xfId="0" applyNumberFormat="1" applyFont="1" applyFill="1" applyBorder="1" applyAlignment="1">
      <alignment wrapText="1"/>
    </xf>
    <xf numFmtId="0" fontId="3" fillId="0" borderId="63" xfId="1" applyNumberFormat="1" applyFont="1" applyFill="1" applyBorder="1" applyAlignment="1">
      <alignment wrapText="1"/>
    </xf>
    <xf numFmtId="49" fontId="2" fillId="0" borderId="63" xfId="0" applyNumberFormat="1" applyFont="1" applyFill="1" applyBorder="1" applyAlignment="1">
      <alignment wrapText="1"/>
    </xf>
    <xf numFmtId="49" fontId="3" fillId="0" borderId="63" xfId="0" applyNumberFormat="1" applyFont="1" applyFill="1" applyBorder="1" applyAlignment="1">
      <alignment wrapText="1"/>
    </xf>
    <xf numFmtId="49" fontId="3" fillId="0" borderId="63" xfId="1" applyNumberFormat="1" applyFont="1" applyFill="1" applyBorder="1" applyAlignment="1">
      <alignment wrapText="1"/>
    </xf>
    <xf numFmtId="49" fontId="3" fillId="0" borderId="63" xfId="0" applyNumberFormat="1" applyFont="1" applyFill="1" applyBorder="1" applyAlignment="1">
      <alignment horizontal="lef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7"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7"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64" xfId="0" applyNumberFormat="1" applyBorder="1" applyAlignment="1">
      <alignment wrapText="1"/>
    </xf>
    <xf numFmtId="49" fontId="0" fillId="39" borderId="64" xfId="0" applyNumberFormat="1" applyFill="1" applyBorder="1" applyAlignment="1">
      <alignment wrapText="1"/>
    </xf>
    <xf numFmtId="0" fontId="0" fillId="0" borderId="64" xfId="0" applyBorder="1" applyAlignment="1">
      <alignment wrapText="1"/>
    </xf>
    <xf numFmtId="0" fontId="3" fillId="0" borderId="64" xfId="0" applyFont="1" applyBorder="1" applyAlignment="1">
      <alignment wrapText="1"/>
    </xf>
    <xf numFmtId="49" fontId="0" fillId="20" borderId="64" xfId="0" applyNumberFormat="1" applyFill="1" applyBorder="1" applyAlignment="1">
      <alignment wrapText="1"/>
    </xf>
    <xf numFmtId="49" fontId="2" fillId="0" borderId="64"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64" xfId="0" applyNumberFormat="1" applyFill="1" applyBorder="1" applyAlignment="1">
      <alignment wrapText="1"/>
    </xf>
    <xf numFmtId="49" fontId="2" fillId="40" borderId="64" xfId="0" applyNumberFormat="1" applyFont="1" applyFill="1" applyBorder="1" applyAlignment="1">
      <alignment wrapText="1"/>
    </xf>
    <xf numFmtId="49" fontId="0" fillId="40" borderId="64" xfId="0" applyNumberFormat="1" applyFill="1" applyBorder="1" applyAlignment="1">
      <alignment wrapText="1"/>
    </xf>
    <xf numFmtId="49" fontId="0" fillId="0" borderId="64" xfId="0" applyNumberFormat="1" applyFill="1" applyBorder="1" applyAlignment="1">
      <alignment wrapText="1"/>
    </xf>
    <xf numFmtId="0" fontId="20" fillId="14" borderId="50" xfId="13" applyFont="1" applyFill="1" applyBorder="1" applyAlignment="1">
      <alignment horizontal="center" vertical="center"/>
    </xf>
    <xf numFmtId="9" fontId="0" fillId="0" borderId="0" xfId="1" applyFont="1"/>
    <xf numFmtId="0" fontId="53" fillId="0" borderId="0" xfId="0" applyFont="1"/>
    <xf numFmtId="43" fontId="0" fillId="0" borderId="0" xfId="0" applyNumberFormat="1"/>
    <xf numFmtId="0" fontId="0" fillId="42" borderId="0" xfId="0" applyFill="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1" fillId="2" borderId="0" xfId="0" applyFont="1" applyFill="1" applyAlignment="1">
      <alignment wrapText="1"/>
    </xf>
    <xf numFmtId="0" fontId="1" fillId="2" borderId="0" xfId="0" applyFont="1" applyFill="1" applyAlignment="1">
      <alignment horizontal="right" wrapText="1"/>
    </xf>
    <xf numFmtId="0" fontId="17" fillId="8" borderId="24" xfId="7" applyFill="1" applyBorder="1" applyAlignment="1"/>
    <xf numFmtId="0" fontId="18" fillId="8" borderId="0" xfId="8" applyNumberFormat="1" applyFill="1">
      <alignment horizontal="right"/>
    </xf>
    <xf numFmtId="0" fontId="17" fillId="8" borderId="25" xfId="7" applyFill="1" applyBorder="1" applyAlignment="1"/>
    <xf numFmtId="0" fontId="17" fillId="8" borderId="0" xfId="7" applyFill="1" applyBorder="1" applyAlignment="1"/>
    <xf numFmtId="0" fontId="19" fillId="8" borderId="25" xfId="3" applyFont="1" applyFill="1" applyBorder="1"/>
    <xf numFmtId="0" fontId="19" fillId="8" borderId="0" xfId="3" applyFont="1" applyFill="1"/>
    <xf numFmtId="0" fontId="19" fillId="8" borderId="26" xfId="3" applyFont="1" applyFill="1" applyBorder="1"/>
    <xf numFmtId="0" fontId="19" fillId="8" borderId="27" xfId="3" applyFont="1" applyFill="1" applyBorder="1"/>
    <xf numFmtId="0" fontId="19" fillId="8" borderId="28" xfId="3" applyFont="1" applyFill="1" applyBorder="1"/>
    <xf numFmtId="0" fontId="20" fillId="9" borderId="30" xfId="9" applyNumberFormat="1" applyFill="1" applyBorder="1" applyAlignment="1">
      <alignment horizontal="center" vertical="center"/>
    </xf>
    <xf numFmtId="0" fontId="20" fillId="9" borderId="31" xfId="9" applyNumberFormat="1" applyFill="1" applyBorder="1" applyAlignment="1">
      <alignment horizontal="center" vertical="center"/>
    </xf>
    <xf numFmtId="0" fontId="20" fillId="9" borderId="36" xfId="9" applyNumberFormat="1" applyFill="1" applyBorder="1">
      <alignment horizontal="left" vertical="center"/>
    </xf>
    <xf numFmtId="0" fontId="20" fillId="9" borderId="38" xfId="9" applyNumberFormat="1" applyFill="1" applyBorder="1" applyAlignment="1">
      <alignment horizontal="left" vertical="center" indent="1"/>
    </xf>
    <xf numFmtId="0" fontId="23" fillId="8" borderId="24" xfId="3" applyFont="1" applyFill="1" applyBorder="1"/>
    <xf numFmtId="0" fontId="18" fillId="8" borderId="24" xfId="8" applyNumberFormat="1" applyFill="1" applyBorder="1">
      <alignment horizontal="right"/>
    </xf>
    <xf numFmtId="0" fontId="24" fillId="8" borderId="0" xfId="3" applyFont="1" applyFill="1"/>
    <xf numFmtId="0" fontId="23" fillId="8" borderId="0" xfId="3" applyFont="1" applyFill="1"/>
    <xf numFmtId="0" fontId="20" fillId="14" borderId="37" xfId="9" applyFill="1" applyBorder="1">
      <alignment horizontal="left" vertical="center"/>
    </xf>
    <xf numFmtId="2" fontId="22" fillId="7" borderId="37" xfId="0" applyNumberFormat="1" applyFont="1" applyFill="1" applyBorder="1" applyAlignment="1">
      <alignment horizontal="right"/>
    </xf>
    <xf numFmtId="0" fontId="22" fillId="14" borderId="37" xfId="11" applyFont="1" applyFill="1" applyBorder="1">
      <alignment horizontal="left" vertical="center" indent="5"/>
    </xf>
    <xf numFmtId="0" fontId="22" fillId="0" borderId="0" xfId="3" applyFont="1"/>
    <xf numFmtId="0" fontId="22" fillId="7" borderId="37" xfId="0" applyFont="1" applyFill="1" applyBorder="1" applyAlignment="1">
      <alignment horizontal="left" indent="4"/>
    </xf>
    <xf numFmtId="0" fontId="22" fillId="7" borderId="37" xfId="0" applyFont="1" applyFill="1" applyBorder="1" applyAlignment="1">
      <alignment horizontal="left" indent="6"/>
    </xf>
    <xf numFmtId="0" fontId="22" fillId="8" borderId="0" xfId="3" applyFont="1" applyFill="1"/>
    <xf numFmtId="0" fontId="17" fillId="8" borderId="0" xfId="7" applyFill="1" applyAlignment="1"/>
    <xf numFmtId="0" fontId="22" fillId="8" borderId="0" xfId="13" applyFill="1"/>
    <xf numFmtId="0" fontId="22" fillId="8" borderId="0" xfId="8" applyFont="1" applyFill="1">
      <alignment horizontal="right"/>
    </xf>
    <xf numFmtId="0" fontId="22" fillId="8" borderId="0" xfId="13" applyFill="1" applyAlignment="1">
      <alignment vertical="center"/>
    </xf>
    <xf numFmtId="0" fontId="20" fillId="9" borderId="39" xfId="13" applyFont="1" applyFill="1" applyBorder="1" applyAlignment="1">
      <alignment horizontal="left" vertical="center"/>
    </xf>
    <xf numFmtId="0" fontId="20" fillId="9" borderId="42" xfId="13" quotePrefix="1" applyFont="1" applyFill="1" applyBorder="1" applyAlignment="1">
      <alignment horizontal="center" vertical="center"/>
    </xf>
    <xf numFmtId="0" fontId="20" fillId="9" borderId="40" xfId="13" quotePrefix="1" applyFont="1" applyFill="1" applyBorder="1" applyAlignment="1">
      <alignment horizontal="center" vertical="center"/>
    </xf>
    <xf numFmtId="0" fontId="20" fillId="9" borderId="40" xfId="13" applyFont="1" applyFill="1" applyBorder="1" applyAlignment="1">
      <alignment horizontal="center" vertical="center"/>
    </xf>
    <xf numFmtId="0" fontId="20" fillId="9" borderId="40" xfId="13" applyFont="1" applyFill="1" applyBorder="1" applyAlignment="1">
      <alignment horizontal="center" vertical="center" wrapText="1"/>
    </xf>
    <xf numFmtId="0" fontId="20" fillId="9" borderId="37" xfId="13" quotePrefix="1" applyFont="1" applyFill="1" applyBorder="1" applyAlignment="1">
      <alignment horizontal="center" vertical="center"/>
    </xf>
    <xf numFmtId="0" fontId="20" fillId="9" borderId="49" xfId="13" applyFont="1" applyFill="1" applyBorder="1" applyAlignment="1">
      <alignment horizontal="left" vertical="center"/>
    </xf>
    <xf numFmtId="0" fontId="20" fillId="9" borderId="52" xfId="13" applyFont="1" applyFill="1" applyBorder="1" applyAlignment="1">
      <alignment vertical="center"/>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41" xfId="13" applyFont="1" applyFill="1" applyBorder="1" applyAlignment="1">
      <alignment horizontal="center" vertical="center" textRotation="90"/>
    </xf>
    <xf numFmtId="0" fontId="20" fillId="9" borderId="37" xfId="13" applyFont="1" applyFill="1" applyBorder="1" applyAlignment="1">
      <alignment horizontal="center" vertical="center" textRotation="90"/>
    </xf>
    <xf numFmtId="0" fontId="20" fillId="9" borderId="40" xfId="13" applyFont="1" applyFill="1" applyBorder="1" applyAlignment="1">
      <alignment horizontal="center" vertical="center" textRotation="90"/>
    </xf>
    <xf numFmtId="0" fontId="20" fillId="9" borderId="40" xfId="13" applyFont="1" applyFill="1" applyBorder="1" applyAlignment="1">
      <alignment horizontal="center" vertical="center" textRotation="90" wrapText="1"/>
    </xf>
    <xf numFmtId="0" fontId="20" fillId="9" borderId="37" xfId="13" quotePrefix="1" applyFont="1" applyFill="1" applyBorder="1" applyAlignment="1">
      <alignment horizontal="center" vertical="center" textRotation="90"/>
    </xf>
    <xf numFmtId="0" fontId="20" fillId="9" borderId="40" xfId="13" quotePrefix="1" applyFont="1" applyFill="1" applyBorder="1" applyAlignment="1">
      <alignment horizontal="center" vertical="center" textRotation="90"/>
    </xf>
    <xf numFmtId="0" fontId="20" fillId="9" borderId="34" xfId="13" applyFont="1" applyFill="1" applyBorder="1" applyAlignment="1">
      <alignment horizontal="center" vertical="center"/>
    </xf>
    <xf numFmtId="0" fontId="20" fillId="9" borderId="34" xfId="13" applyFont="1" applyFill="1" applyBorder="1" applyAlignment="1">
      <alignment horizontal="center" vertical="center" wrapText="1"/>
    </xf>
    <xf numFmtId="0" fontId="20" fillId="9" borderId="33" xfId="13" applyFont="1" applyFill="1" applyBorder="1" applyAlignment="1">
      <alignment horizontal="center" vertical="center"/>
    </xf>
    <xf numFmtId="0" fontId="20" fillId="9" borderId="51" xfId="13" applyFont="1" applyFill="1" applyBorder="1" applyAlignment="1">
      <alignment horizontal="center" vertical="center"/>
    </xf>
    <xf numFmtId="0" fontId="20" fillId="9" borderId="48" xfId="13" applyFont="1" applyFill="1" applyBorder="1" applyAlignment="1">
      <alignment horizontal="left" vertical="center" wrapText="1"/>
    </xf>
    <xf numFmtId="0" fontId="22" fillId="8" borderId="27" xfId="13" applyFill="1" applyBorder="1" applyAlignment="1">
      <alignment horizontal="right" vertical="center"/>
    </xf>
    <xf numFmtId="0" fontId="20" fillId="9" borderId="39" xfId="9" applyFill="1" applyBorder="1" applyProtection="1">
      <alignment horizontal="left" vertical="center"/>
    </xf>
    <xf numFmtId="0" fontId="20" fillId="9" borderId="41" xfId="9" applyFill="1" applyBorder="1" applyAlignment="1" applyProtection="1">
      <alignment horizontal="center" vertical="center"/>
    </xf>
    <xf numFmtId="0" fontId="20" fillId="9" borderId="37" xfId="13" applyFont="1" applyFill="1" applyBorder="1" applyAlignment="1">
      <alignment horizontal="center" vertical="center"/>
    </xf>
    <xf numFmtId="0" fontId="20" fillId="9" borderId="49" xfId="9" applyFill="1" applyBorder="1" applyProtection="1">
      <alignment horizontal="left" vertical="center"/>
    </xf>
    <xf numFmtId="0" fontId="20" fillId="9" borderId="52" xfId="9" applyFill="1" applyBorder="1" applyProtection="1">
      <alignment horizontal="left" vertical="center"/>
    </xf>
    <xf numFmtId="0" fontId="20" fillId="13" borderId="0" xfId="9" applyFill="1" applyBorder="1" applyProtection="1">
      <alignment horizontal="left" vertical="center"/>
    </xf>
    <xf numFmtId="0" fontId="22" fillId="8" borderId="0" xfId="15" applyFont="1" applyFill="1"/>
    <xf numFmtId="0" fontId="22" fillId="8" borderId="27" xfId="17" applyFont="1" applyFill="1"/>
    <xf numFmtId="4" fontId="20" fillId="9" borderId="54"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55" xfId="13" applyNumberFormat="1" applyFont="1" applyFill="1" applyBorder="1" applyAlignment="1">
      <alignment horizontal="center" vertical="center"/>
    </xf>
    <xf numFmtId="4" fontId="20" fillId="9" borderId="31" xfId="13" applyNumberFormat="1" applyFont="1" applyFill="1" applyBorder="1" applyAlignment="1">
      <alignment horizontal="center" vertical="center"/>
    </xf>
    <xf numFmtId="4" fontId="20" fillId="9" borderId="43" xfId="13" applyNumberFormat="1" applyFont="1" applyFill="1" applyBorder="1" applyAlignment="1">
      <alignment vertical="center"/>
    </xf>
    <xf numFmtId="0" fontId="1" fillId="13" borderId="0" xfId="0" applyFont="1" applyFill="1"/>
    <xf numFmtId="0" fontId="31" fillId="0" borderId="0" xfId="0" applyFont="1" applyAlignment="1">
      <alignment horizontal="left" vertical="top"/>
    </xf>
    <xf numFmtId="0" fontId="0" fillId="0" borderId="0" xfId="0" applyAlignment="1">
      <alignment horizontal="left" vertical="top"/>
    </xf>
    <xf numFmtId="0" fontId="41" fillId="0" borderId="60" xfId="0" applyFont="1" applyBorder="1" applyAlignment="1">
      <alignment horizontal="left" vertical="top" wrapText="1"/>
    </xf>
    <xf numFmtId="0" fontId="0" fillId="0" borderId="60" xfId="0" applyBorder="1" applyAlignment="1">
      <alignment horizontal="center" vertical="top" wrapText="1"/>
    </xf>
    <xf numFmtId="167" fontId="44" fillId="0" borderId="60" xfId="0" applyNumberFormat="1" applyFont="1" applyBorder="1" applyAlignment="1">
      <alignment horizontal="center" vertical="top" wrapText="1"/>
    </xf>
    <xf numFmtId="0" fontId="41" fillId="0" borderId="61" xfId="0" applyFont="1" applyBorder="1" applyAlignment="1">
      <alignment horizontal="left" vertical="top" wrapText="1"/>
    </xf>
    <xf numFmtId="0" fontId="0" fillId="0" borderId="61" xfId="0" applyBorder="1" applyAlignment="1">
      <alignment horizontal="center" vertical="top" wrapText="1"/>
    </xf>
    <xf numFmtId="167" fontId="44" fillId="0" borderId="61" xfId="0" applyNumberFormat="1" applyFont="1" applyBorder="1" applyAlignment="1">
      <alignment horizontal="center" vertical="top" wrapText="1"/>
    </xf>
    <xf numFmtId="168" fontId="42" fillId="0" borderId="60" xfId="0" applyNumberFormat="1" applyFont="1" applyBorder="1" applyAlignment="1">
      <alignment horizontal="left" vertical="top" wrapText="1"/>
    </xf>
    <xf numFmtId="169" fontId="42" fillId="0" borderId="60" xfId="0" applyNumberFormat="1" applyFont="1" applyBorder="1" applyAlignment="1">
      <alignment horizontal="center" vertical="top" wrapText="1"/>
    </xf>
    <xf numFmtId="170" fontId="44" fillId="0" borderId="60" xfId="0" applyNumberFormat="1" applyFont="1" applyBorder="1" applyAlignment="1">
      <alignment horizontal="left" vertical="top" wrapText="1"/>
    </xf>
    <xf numFmtId="0" fontId="0" fillId="0" borderId="60" xfId="0" applyBorder="1" applyAlignment="1">
      <alignment horizontal="left" vertical="top" wrapText="1"/>
    </xf>
    <xf numFmtId="168" fontId="42" fillId="0" borderId="60" xfId="0" applyNumberFormat="1" applyFont="1" applyBorder="1" applyAlignment="1">
      <alignment horizontal="center" vertical="top" wrapText="1"/>
    </xf>
    <xf numFmtId="0" fontId="0" fillId="0" borderId="61" xfId="0" applyBorder="1" applyAlignment="1">
      <alignment horizontal="left" vertical="top" wrapText="1"/>
    </xf>
    <xf numFmtId="171" fontId="42" fillId="0" borderId="61" xfId="0" applyNumberFormat="1" applyFont="1" applyBorder="1" applyAlignment="1">
      <alignment horizontal="left" vertical="top" wrapText="1"/>
    </xf>
    <xf numFmtId="169" fontId="42" fillId="0" borderId="61" xfId="0" applyNumberFormat="1" applyFont="1" applyBorder="1" applyAlignment="1">
      <alignment horizontal="center" vertical="top" wrapText="1"/>
    </xf>
    <xf numFmtId="167" fontId="46" fillId="0" borderId="60" xfId="0" applyNumberFormat="1" applyFont="1" applyBorder="1" applyAlignment="1">
      <alignment horizontal="center" vertical="top" wrapText="1"/>
    </xf>
    <xf numFmtId="167" fontId="46" fillId="0" borderId="60" xfId="0" applyNumberFormat="1" applyFont="1" applyBorder="1" applyAlignment="1">
      <alignment horizontal="left" vertical="top" wrapText="1"/>
    </xf>
    <xf numFmtId="0" fontId="47" fillId="0" borderId="60" xfId="0" applyFont="1" applyBorder="1" applyAlignment="1">
      <alignment horizontal="center" vertical="top" wrapText="1"/>
    </xf>
    <xf numFmtId="167" fontId="46" fillId="0" borderId="61" xfId="0" applyNumberFormat="1" applyFont="1" applyBorder="1" applyAlignment="1">
      <alignment horizontal="center" vertical="top" wrapText="1"/>
    </xf>
    <xf numFmtId="0" fontId="47" fillId="0" borderId="61" xfId="0" applyFont="1" applyBorder="1" applyAlignment="1">
      <alignment horizontal="center" vertical="top" wrapText="1"/>
    </xf>
    <xf numFmtId="169" fontId="42" fillId="0" borderId="60" xfId="0" applyNumberFormat="1" applyFont="1" applyBorder="1" applyAlignment="1">
      <alignment horizontal="left" vertical="top" wrapText="1"/>
    </xf>
    <xf numFmtId="169" fontId="42" fillId="0" borderId="61" xfId="0" applyNumberFormat="1" applyFont="1" applyBorder="1" applyAlignment="1">
      <alignment horizontal="left" vertical="top" wrapText="1"/>
    </xf>
    <xf numFmtId="168" fontId="42" fillId="0" borderId="61" xfId="0" applyNumberFormat="1" applyFont="1" applyBorder="1" applyAlignment="1">
      <alignment horizontal="left" vertical="top" wrapText="1"/>
    </xf>
    <xf numFmtId="167" fontId="46" fillId="0" borderId="61" xfId="0" applyNumberFormat="1" applyFont="1" applyBorder="1" applyAlignment="1">
      <alignment horizontal="left" vertical="top" wrapText="1"/>
    </xf>
    <xf numFmtId="171" fontId="42" fillId="0" borderId="60" xfId="0" applyNumberFormat="1" applyFont="1" applyBorder="1" applyAlignment="1">
      <alignment horizontal="left" vertical="top" wrapText="1"/>
    </xf>
    <xf numFmtId="170" fontId="46" fillId="0" borderId="60" xfId="0" applyNumberFormat="1" applyFont="1" applyBorder="1" applyAlignment="1">
      <alignment horizontal="left" vertical="top" wrapText="1"/>
    </xf>
    <xf numFmtId="172" fontId="42" fillId="0" borderId="60" xfId="0" applyNumberFormat="1" applyFont="1" applyBorder="1" applyAlignment="1">
      <alignment horizontal="left" vertical="top" wrapText="1"/>
    </xf>
    <xf numFmtId="43" fontId="0" fillId="0" borderId="0" xfId="0" applyNumberFormat="1" applyAlignment="1">
      <alignment wrapText="1"/>
    </xf>
    <xf numFmtId="0" fontId="0" fillId="43" borderId="0" xfId="0" applyFill="1"/>
    <xf numFmtId="11" fontId="0" fillId="43" borderId="0" xfId="0" applyNumberFormat="1" applyFill="1"/>
    <xf numFmtId="0" fontId="0" fillId="20" borderId="1" xfId="0" applyFill="1" applyBorder="1"/>
    <xf numFmtId="43" fontId="0" fillId="0" borderId="0" xfId="20" applyFont="1"/>
    <xf numFmtId="0" fontId="0" fillId="0" borderId="0" xfId="0" applyBorder="1"/>
    <xf numFmtId="43" fontId="0" fillId="44" borderId="0" xfId="0" applyNumberFormat="1" applyFill="1" applyBorder="1"/>
    <xf numFmtId="43" fontId="0" fillId="0" borderId="0" xfId="0" applyNumberFormat="1" applyBorder="1"/>
    <xf numFmtId="43" fontId="7" fillId="41" borderId="0" xfId="0" applyNumberFormat="1" applyFont="1" applyFill="1" applyBorder="1"/>
    <xf numFmtId="43" fontId="0" fillId="45" borderId="0" xfId="20" applyFont="1" applyFill="1" applyBorder="1"/>
    <xf numFmtId="43" fontId="0" fillId="41" borderId="0" xfId="20" applyFont="1" applyFill="1" applyBorder="1"/>
    <xf numFmtId="11" fontId="0" fillId="41" borderId="0" xfId="0" applyNumberFormat="1" applyFill="1" applyBorder="1"/>
    <xf numFmtId="43" fontId="0" fillId="41" borderId="0" xfId="0" applyNumberFormat="1" applyFill="1" applyBorder="1"/>
    <xf numFmtId="0" fontId="0" fillId="45" borderId="0" xfId="0" applyFill="1" applyBorder="1"/>
    <xf numFmtId="1" fontId="0" fillId="0" borderId="0" xfId="0" applyNumberFormat="1" applyBorder="1"/>
    <xf numFmtId="0" fontId="1" fillId="46" borderId="0" xfId="0" applyFont="1" applyFill="1" applyBorder="1"/>
    <xf numFmtId="0" fontId="0" fillId="46" borderId="0" xfId="0" applyFill="1" applyBorder="1"/>
    <xf numFmtId="0" fontId="0" fillId="41" borderId="0" xfId="0" applyFill="1" applyBorder="1"/>
    <xf numFmtId="0" fontId="7" fillId="0" borderId="0" xfId="0" applyFont="1" applyBorder="1"/>
    <xf numFmtId="0" fontId="1" fillId="0" borderId="0" xfId="0" applyFont="1" applyBorder="1"/>
    <xf numFmtId="9" fontId="0" fillId="0" borderId="0" xfId="1" applyFont="1" applyBorder="1"/>
    <xf numFmtId="0" fontId="1" fillId="0" borderId="0" xfId="0" applyFont="1" applyBorder="1" applyAlignment="1">
      <alignment wrapText="1"/>
    </xf>
    <xf numFmtId="0" fontId="0" fillId="46" borderId="0" xfId="0" applyFill="1" applyAlignment="1">
      <alignment wrapText="1"/>
    </xf>
    <xf numFmtId="0" fontId="0" fillId="0" borderId="0" xfId="0" applyAlignment="1">
      <alignment horizontal="left" wrapText="1"/>
    </xf>
    <xf numFmtId="49" fontId="2" fillId="0" borderId="0" xfId="0" applyNumberFormat="1" applyFont="1" applyAlignment="1">
      <alignment wrapText="1"/>
    </xf>
    <xf numFmtId="49" fontId="6" fillId="0" borderId="65" xfId="0" applyNumberFormat="1" applyFont="1" applyBorder="1" applyAlignment="1">
      <alignment wrapText="1"/>
    </xf>
    <xf numFmtId="49" fontId="3" fillId="0" borderId="65"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20" borderId="0" xfId="0" applyFont="1" applyFill="1"/>
    <xf numFmtId="49" fontId="3" fillId="0" borderId="65" xfId="0" applyNumberFormat="1" applyFont="1" applyBorder="1" applyAlignment="1">
      <alignment wrapText="1"/>
    </xf>
    <xf numFmtId="49" fontId="0" fillId="0" borderId="65"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65" xfId="0" applyNumberFormat="1" applyFont="1" applyBorder="1" applyAlignment="1">
      <alignment wrapText="1"/>
    </xf>
    <xf numFmtId="0" fontId="7" fillId="0" borderId="65" xfId="0" applyFont="1" applyBorder="1" applyAlignment="1">
      <alignment wrapText="1"/>
    </xf>
    <xf numFmtId="0" fontId="0" fillId="0" borderId="65" xfId="0" applyBorder="1" applyAlignment="1">
      <alignment wrapText="1"/>
    </xf>
    <xf numFmtId="164" fontId="2" fillId="0" borderId="0" xfId="0" applyNumberFormat="1" applyFont="1" applyAlignment="1">
      <alignment wrapText="1"/>
    </xf>
    <xf numFmtId="49" fontId="0" fillId="48" borderId="0" xfId="0" applyNumberFormat="1" applyFill="1" applyAlignment="1">
      <alignment wrapText="1"/>
    </xf>
    <xf numFmtId="9" fontId="0" fillId="20" borderId="0" xfId="1" applyNumberFormat="1" applyFont="1" applyFill="1" applyBorder="1" applyAlignment="1">
      <alignment wrapText="1"/>
    </xf>
    <xf numFmtId="0" fontId="1" fillId="20" borderId="0" xfId="0" applyFont="1" applyFill="1" applyAlignment="1">
      <alignment horizontal="center"/>
    </xf>
    <xf numFmtId="0" fontId="17" fillId="8" borderId="0" xfId="7" applyFill="1" applyAlignment="1">
      <alignment horizontal="left" vertical="center"/>
    </xf>
    <xf numFmtId="4" fontId="20" fillId="9" borderId="29" xfId="13" applyNumberFormat="1" applyFont="1" applyFill="1" applyBorder="1" applyAlignment="1">
      <alignment horizontal="left" vertical="center" wrapText="1"/>
    </xf>
    <xf numFmtId="4" fontId="20" fillId="9" borderId="32" xfId="13" applyNumberFormat="1" applyFont="1" applyFill="1" applyBorder="1" applyAlignment="1">
      <alignment horizontal="left" vertical="center" wrapText="1"/>
    </xf>
    <xf numFmtId="4" fontId="20" fillId="9" borderId="33" xfId="13" applyNumberFormat="1" applyFont="1" applyFill="1" applyBorder="1" applyAlignment="1">
      <alignment horizontal="center" vertical="center"/>
    </xf>
    <xf numFmtId="4" fontId="20" fillId="9" borderId="34" xfId="13" applyNumberFormat="1" applyFont="1" applyFill="1" applyBorder="1" applyAlignment="1">
      <alignment horizontal="center" vertical="center"/>
    </xf>
    <xf numFmtId="4" fontId="20" fillId="9" borderId="35" xfId="13" applyNumberFormat="1" applyFont="1" applyFill="1" applyBorder="1" applyAlignment="1">
      <alignment horizontal="center" vertical="center"/>
    </xf>
    <xf numFmtId="0" fontId="0" fillId="0" borderId="0" xfId="0" applyAlignment="1">
      <alignment horizontal="left" wrapText="1"/>
    </xf>
    <xf numFmtId="0" fontId="20" fillId="9" borderId="33" xfId="13" applyFont="1" applyFill="1" applyBorder="1" applyAlignment="1">
      <alignment horizontal="center" vertical="center" wrapText="1"/>
    </xf>
    <xf numFmtId="0" fontId="20" fillId="9" borderId="50" xfId="13" applyFont="1" applyFill="1" applyBorder="1" applyAlignment="1">
      <alignment horizontal="center" vertical="center" wrapText="1"/>
    </xf>
    <xf numFmtId="0" fontId="17" fillId="17" borderId="0" xfId="7" applyFill="1" applyAlignment="1">
      <alignment horizontal="left" vertical="center"/>
    </xf>
    <xf numFmtId="0" fontId="20" fillId="9" borderId="33" xfId="13" applyFont="1" applyFill="1" applyBorder="1" applyAlignment="1">
      <alignment horizontal="center" vertical="center"/>
    </xf>
    <xf numFmtId="0" fontId="20" fillId="9" borderId="34" xfId="13" applyFont="1" applyFill="1" applyBorder="1" applyAlignment="1">
      <alignment horizontal="center" vertical="center"/>
    </xf>
    <xf numFmtId="0" fontId="20" fillId="9" borderId="50" xfId="13" applyFont="1" applyFill="1" applyBorder="1" applyAlignment="1">
      <alignment horizontal="center" vertical="center"/>
    </xf>
    <xf numFmtId="0" fontId="20" fillId="9" borderId="39" xfId="15" applyFont="1" applyFill="1" applyBorder="1" applyAlignment="1">
      <alignment horizontal="left" vertical="center" wrapText="1"/>
    </xf>
    <xf numFmtId="0" fontId="20" fillId="9" borderId="49" xfId="15" applyFont="1" applyFill="1" applyBorder="1" applyAlignment="1">
      <alignment horizontal="left" vertical="center" wrapText="1"/>
    </xf>
    <xf numFmtId="0" fontId="20" fillId="9" borderId="33" xfId="15" applyFont="1" applyFill="1" applyBorder="1" applyAlignment="1">
      <alignment horizontal="center" vertical="top" wrapText="1"/>
    </xf>
    <xf numFmtId="0" fontId="20" fillId="9" borderId="34" xfId="15" applyFont="1" applyFill="1" applyBorder="1" applyAlignment="1">
      <alignment horizontal="center" vertical="top" wrapText="1"/>
    </xf>
    <xf numFmtId="0" fontId="20" fillId="9" borderId="50" xfId="15" applyFont="1" applyFill="1" applyBorder="1" applyAlignment="1">
      <alignment horizontal="center" vertical="top" wrapText="1"/>
    </xf>
    <xf numFmtId="0" fontId="20" fillId="9" borderId="39" xfId="13" applyFont="1" applyFill="1" applyBorder="1" applyAlignment="1">
      <alignment horizontal="left" vertical="center" wrapText="1"/>
    </xf>
    <xf numFmtId="0" fontId="20" fillId="9" borderId="49" xfId="13" applyFont="1" applyFill="1" applyBorder="1" applyAlignment="1">
      <alignment horizontal="left" vertical="center" wrapText="1"/>
    </xf>
    <xf numFmtId="0" fontId="17" fillId="8" borderId="0" xfId="7" applyFill="1" applyAlignment="1">
      <alignment horizontal="left"/>
    </xf>
    <xf numFmtId="0" fontId="22" fillId="8" borderId="34" xfId="3" applyFont="1" applyFill="1" applyBorder="1" applyAlignment="1">
      <alignment horizontal="center" vertical="center"/>
    </xf>
    <xf numFmtId="0" fontId="22" fillId="8" borderId="50" xfId="3" applyFont="1" applyFill="1" applyBorder="1" applyAlignment="1">
      <alignment horizontal="center" vertical="center"/>
    </xf>
    <xf numFmtId="0" fontId="20" fillId="14" borderId="33" xfId="13" applyFont="1" applyFill="1" applyBorder="1" applyAlignment="1">
      <alignment horizontal="center" vertical="center"/>
    </xf>
    <xf numFmtId="0" fontId="20" fillId="14" borderId="50" xfId="13" applyFont="1" applyFill="1" applyBorder="1" applyAlignment="1">
      <alignment horizontal="center" vertical="center"/>
    </xf>
    <xf numFmtId="0" fontId="17" fillId="8" borderId="23" xfId="7" applyFill="1" applyBorder="1" applyAlignment="1">
      <alignment horizontal="left"/>
    </xf>
    <xf numFmtId="0" fontId="17" fillId="8" borderId="24" xfId="7" applyFill="1" applyBorder="1" applyAlignment="1">
      <alignment horizontal="left"/>
    </xf>
    <xf numFmtId="0" fontId="20" fillId="9" borderId="29" xfId="9" applyNumberFormat="1" applyFill="1" applyBorder="1" applyAlignment="1">
      <alignment horizontal="left" vertical="top"/>
    </xf>
    <xf numFmtId="0" fontId="20" fillId="9" borderId="32" xfId="9" applyNumberFormat="1" applyFill="1" applyBorder="1" applyAlignment="1">
      <alignment horizontal="left" vertical="top"/>
    </xf>
    <xf numFmtId="0" fontId="20" fillId="9" borderId="33" xfId="9" applyNumberFormat="1" applyFill="1" applyBorder="1" applyAlignment="1">
      <alignment horizontal="center" vertical="center"/>
    </xf>
    <xf numFmtId="0" fontId="20" fillId="9" borderId="34" xfId="9" applyNumberFormat="1" applyFill="1" applyBorder="1" applyAlignment="1">
      <alignment horizontal="center" vertical="center"/>
    </xf>
    <xf numFmtId="0" fontId="20" fillId="9" borderId="35" xfId="9" applyNumberFormat="1" applyFill="1" applyBorder="1" applyAlignment="1">
      <alignment horizontal="center" vertical="center"/>
    </xf>
    <xf numFmtId="0" fontId="20" fillId="14" borderId="39" xfId="13" applyFont="1" applyFill="1" applyBorder="1" applyAlignment="1">
      <alignment horizontal="left" vertical="top"/>
    </xf>
    <xf numFmtId="0" fontId="20" fillId="14" borderId="43" xfId="13" applyFont="1" applyFill="1" applyBorder="1" applyAlignment="1">
      <alignment horizontal="left" vertical="top"/>
    </xf>
    <xf numFmtId="0" fontId="20" fillId="14" borderId="49" xfId="13" applyFont="1" applyFill="1" applyBorder="1" applyAlignment="1">
      <alignment horizontal="left" vertical="top"/>
    </xf>
    <xf numFmtId="0" fontId="20" fillId="14" borderId="40" xfId="13" applyFont="1" applyFill="1" applyBorder="1" applyAlignment="1">
      <alignment horizontal="center" vertical="center"/>
    </xf>
    <xf numFmtId="0" fontId="22" fillId="8" borderId="41" xfId="3" applyFont="1" applyFill="1" applyBorder="1" applyAlignment="1">
      <alignment horizontal="center" vertical="center"/>
    </xf>
    <xf numFmtId="0" fontId="20" fillId="14" borderId="42" xfId="13" applyFont="1" applyFill="1" applyBorder="1" applyAlignment="1">
      <alignment horizontal="center" vertical="center"/>
    </xf>
    <xf numFmtId="0" fontId="20" fillId="14" borderId="41" xfId="1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44" xfId="13" applyFont="1" applyFill="1" applyBorder="1" applyAlignment="1">
      <alignment horizontal="center" vertical="center"/>
    </xf>
    <xf numFmtId="0" fontId="20" fillId="14" borderId="45" xfId="13" applyFont="1" applyFill="1" applyBorder="1" applyAlignment="1">
      <alignment horizontal="center" vertical="center"/>
    </xf>
    <xf numFmtId="0" fontId="20" fillId="14" borderId="46" xfId="13" applyFont="1" applyFill="1" applyBorder="1" applyAlignment="1">
      <alignment horizontal="center" vertical="center"/>
    </xf>
    <xf numFmtId="0" fontId="20" fillId="14" borderId="47"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48" xfId="13" applyFont="1" applyFill="1" applyBorder="1" applyAlignment="1">
      <alignment horizontal="center" vertical="center"/>
    </xf>
    <xf numFmtId="0" fontId="22" fillId="8" borderId="48" xfId="3" applyFont="1" applyFill="1" applyBorder="1" applyAlignment="1">
      <alignment horizontal="center" vertical="center"/>
    </xf>
    <xf numFmtId="0" fontId="1" fillId="47"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xfId="20" builtinId="3"/>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14</xdr:row>
      <xdr:rowOff>533400</xdr:rowOff>
    </xdr:from>
    <xdr:to>
      <xdr:col>8</xdr:col>
      <xdr:colOff>580224</xdr:colOff>
      <xdr:row>25</xdr:row>
      <xdr:rowOff>104519</xdr:rowOff>
    </xdr:to>
    <xdr:pic>
      <xdr:nvPicPr>
        <xdr:cNvPr id="2" name="Picture 1">
          <a:extLst>
            <a:ext uri="{FF2B5EF4-FFF2-40B4-BE49-F238E27FC236}">
              <a16:creationId xmlns:a16="http://schemas.microsoft.com/office/drawing/2014/main" id="{791F1E8E-C4DE-4C57-BC20-A44E0032D57A}"/>
            </a:ext>
          </a:extLst>
        </xdr:cNvPr>
        <xdr:cNvPicPr>
          <a:picLocks noChangeAspect="1"/>
        </xdr:cNvPicPr>
      </xdr:nvPicPr>
      <xdr:blipFill>
        <a:blip xmlns:r="http://schemas.openxmlformats.org/officeDocument/2006/relationships" r:embed="rId1"/>
        <a:stretch>
          <a:fillRect/>
        </a:stretch>
      </xdr:blipFill>
      <xdr:spPr>
        <a:xfrm>
          <a:off x="0" y="3790950"/>
          <a:ext cx="6409524" cy="20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9B8A12E6-293D-4700-810F-747E42098CCC}">
    <text>Leave this cell blank.</text>
  </threadedComment>
  <threadedComment ref="J663" dT="2020-08-19T00:06:43.00" personId="{811026A2-74EF-4287-974D-D90683F22217}" id="{92D27CCB-700A-4AE6-B861-C2212B960384}">
    <text>Leave this cell blank.</text>
  </threadedComment>
  <threadedComment ref="J664" dT="2020-08-19T00:06:43.00" personId="{811026A2-74EF-4287-974D-D90683F22217}" id="{8F7A6255-C6DF-48C0-A21A-5A22C97398FD}">
    <text>Leave this cell blank.</text>
  </threadedComment>
  <threadedComment ref="J665" dT="2020-08-19T00:06:43.00" personId="{811026A2-74EF-4287-974D-D90683F22217}" id="{4AD3EBB6-9F06-44AD-B8D3-5FF3EEAAA77A}">
    <text>Leave this cell blank.</text>
  </threadedComment>
  <threadedComment ref="J666" dT="2020-08-19T00:06:43.00" personId="{811026A2-74EF-4287-974D-D90683F22217}" id="{95E3D9CA-0E8A-463C-86A8-E526D07D87DE}">
    <text>Leave this cell blank.</text>
  </threadedComment>
  <threadedComment ref="J667" dT="2020-08-19T00:06:43.00" personId="{811026A2-74EF-4287-974D-D90683F22217}" id="{C21E469B-D820-49B1-B91A-B55342B17C24}">
    <text>Leave this cell blank.</text>
  </threadedComment>
  <threadedComment ref="J668" dT="2020-08-19T00:06:43.00" personId="{811026A2-74EF-4287-974D-D90683F22217}" id="{3E3EC78C-5DF5-45C9-A173-E63AC6F70C0F}">
    <text>Leave this cell blank.</text>
  </threadedComment>
  <threadedComment ref="J669" dT="2020-08-19T00:06:43.00" personId="{811026A2-74EF-4287-974D-D90683F22217}" id="{0C5456B5-E761-4899-9C5E-4F76CF4C9473}">
    <text>Leave this cell blank.</text>
  </threadedComment>
  <threadedComment ref="J670" dT="2020-08-19T00:06:43.00" personId="{811026A2-74EF-4287-974D-D90683F22217}" id="{4707EB55-84EC-43C6-9734-DDC77BE9F81A}">
    <text>Leave this cell blank.</text>
  </threadedComment>
  <threadedComment ref="J671" dT="2020-08-19T00:06:43.00" personId="{811026A2-74EF-4287-974D-D90683F22217}" id="{7E46F2D0-813A-4EDF-87CC-51283BBCB4C0}">
    <text>Leave this cell blank.</text>
  </threadedComment>
  <threadedComment ref="J672" dT="2020-08-19T00:06:43.00" personId="{811026A2-74EF-4287-974D-D90683F22217}" id="{D7CBEB52-D20F-43AF-BC24-2B16E2E0203D}">
    <text>Leave this cell blank.</text>
  </threadedComment>
  <threadedComment ref="J673" dT="2020-08-19T00:06:43.00" personId="{811026A2-74EF-4287-974D-D90683F22217}" id="{0005C8EE-B1F8-48FD-997B-54EF40798BD2}">
    <text>Leave this cell blank.</text>
  </threadedComment>
  <threadedComment ref="J674" dT="2020-08-19T00:06:43.00" personId="{811026A2-74EF-4287-974D-D90683F22217}" id="{044380B1-8202-43B0-991F-B3B6F1977219}">
    <text>Leave this cell blank.</text>
  </threadedComment>
  <threadedComment ref="J675" dT="2020-08-19T00:06:43.00" personId="{811026A2-74EF-4287-974D-D90683F22217}" id="{01E2600D-4A66-4991-BC73-E54460EEC952}">
    <text>Leave this cell blank.</text>
  </threadedComment>
  <threadedComment ref="J676" dT="2020-08-19T00:06:43.00" personId="{811026A2-74EF-4287-974D-D90683F22217}" id="{D4D054D3-EC78-461C-9874-2071C6090A75}">
    <text>Leave this cell blank.</text>
  </threadedComment>
  <threadedComment ref="J677" dT="2020-08-19T00:06:43.00" personId="{811026A2-74EF-4287-974D-D90683F22217}" id="{BA988B79-0130-45D6-A7B6-37F376D828BD}">
    <text>Leave this cell blank.</text>
  </threadedComment>
  <threadedComment ref="J678" dT="2020-08-19T00:06:43.00" personId="{811026A2-74EF-4287-974D-D90683F22217}" id="{6678B5D1-7CC7-490E-97FD-79BE44020636}">
    <text>Leave this cell blank.</text>
  </threadedComment>
  <threadedComment ref="J679" dT="2020-08-19T00:06:43.00" personId="{811026A2-74EF-4287-974D-D90683F22217}" id="{8D59CB9D-3C7D-467A-825C-D57146802D8A}">
    <text>Leave this cell blank.</text>
  </threadedComment>
  <threadedComment ref="J680" dT="2020-08-19T00:06:43.00" personId="{811026A2-74EF-4287-974D-D90683F22217}" id="{4B1AE106-C740-4996-889C-DF0D10E41843}">
    <text>Leave this cell blank.</text>
  </threadedComment>
  <threadedComment ref="J681" dT="2020-08-19T00:06:43.00" personId="{811026A2-74EF-4287-974D-D90683F22217}" id="{21D61B3C-2C0B-44A8-83EA-26B9A0D22A09}">
    <text>Leave this cell blank.</text>
  </threadedComment>
  <threadedComment ref="J682" dT="2020-08-19T00:06:43.00" personId="{811026A2-74EF-4287-974D-D90683F22217}" id="{B4F25110-EA3C-4B15-BEE9-CF8AA643AEE8}">
    <text>Leave this cell blank.</text>
  </threadedComment>
  <threadedComment ref="J683" dT="2020-08-19T00:06:43.00" personId="{811026A2-74EF-4287-974D-D90683F22217}" id="{B54A9A97-8147-4BC7-AD31-41580F1C1AD1}">
    <text>Leave this cell blank.</text>
  </threadedComment>
  <threadedComment ref="J684" dT="2020-08-19T00:06:43.00" personId="{811026A2-74EF-4287-974D-D90683F22217}" id="{20B4514D-77F7-484D-B682-5CD998E9CE40}">
    <text>Leave this cell blank.</text>
  </threadedComment>
  <threadedComment ref="J685" dT="2020-08-19T00:06:43.00" personId="{811026A2-74EF-4287-974D-D90683F22217}" id="{54BC93CD-5E3B-4EEB-B1EB-922D3BDD3CDC}">
    <text>Leave this cell blank.</text>
  </threadedComment>
  <threadedComment ref="J686" dT="2020-08-19T00:06:43.00" personId="{811026A2-74EF-4287-974D-D90683F22217}" id="{BE99804B-4713-4F1B-8798-2C528ECA6841}">
    <text>Leave this cell blank.</text>
  </threadedComment>
  <threadedComment ref="J687" dT="2020-08-19T00:06:43.00" personId="{811026A2-74EF-4287-974D-D90683F22217}" id="{628ED8C8-0C27-4562-973C-B461B042A602}">
    <text>Leave this cell blank.</text>
  </threadedComment>
  <threadedComment ref="J688" dT="2020-08-19T00:06:43.00" personId="{811026A2-74EF-4287-974D-D90683F22217}" id="{C0C00B9E-6A80-4C65-8A63-E4A0BF918FB3}">
    <text>Leave this cell blank.</text>
  </threadedComment>
  <threadedComment ref="J689" dT="2020-08-19T00:06:43.00" personId="{811026A2-74EF-4287-974D-D90683F22217}" id="{ECE5CCA0-967C-4F55-B216-8294AD2533EF}">
    <text>Leave this cell blank.</text>
  </threadedComment>
  <threadedComment ref="J690" dT="2020-08-19T00:06:43.00" personId="{811026A2-74EF-4287-974D-D90683F22217}" id="{253276C1-3E8B-4B17-BE3D-89C0019818FB}">
    <text>Leave this cell blank.</text>
  </threadedComment>
  <threadedComment ref="J691" dT="2020-08-19T00:06:43.00" personId="{811026A2-74EF-4287-974D-D90683F22217}" id="{0FD5D2A4-14A0-4EBF-AB74-4AA33AB499B9}">
    <text>Leave this cell blank.</text>
  </threadedComment>
  <threadedComment ref="J692" dT="2020-08-19T00:06:43.00" personId="{811026A2-74EF-4287-974D-D90683F22217}" id="{34843900-8B31-41B6-9835-557734775DAE}">
    <text>Leave this cell blank.</text>
  </threadedComment>
  <threadedComment ref="J693" dT="2020-08-19T00:06:43.00" personId="{811026A2-74EF-4287-974D-D90683F22217}" id="{AE0707FE-64E1-49FE-8E8D-9A5CC0A643A6}">
    <text>Leave this cell blank.</text>
  </threadedComment>
  <threadedComment ref="J694" dT="2020-08-19T00:06:43.00" personId="{811026A2-74EF-4287-974D-D90683F22217}" id="{7F3B65CA-06FF-4B26-8FDB-7AC4E4C79403}">
    <text>Leave this cell blank.</text>
  </threadedComment>
  <threadedComment ref="J695" dT="2020-08-19T00:06:43.00" personId="{811026A2-74EF-4287-974D-D90683F22217}" id="{7BD25AD3-727A-4C67-8255-9A52A54AE34D}">
    <text>Leave this cell blank.</text>
  </threadedComment>
  <threadedComment ref="J696" dT="2020-08-19T00:06:43.00" personId="{811026A2-74EF-4287-974D-D90683F22217}" id="{8BEF8545-B646-42E6-BD1B-3551C4A567C5}">
    <text>Leave this cell blank.</text>
  </threadedComment>
  <threadedComment ref="J697" dT="2020-08-19T00:06:43.00" personId="{811026A2-74EF-4287-974D-D90683F22217}" id="{EFB90A94-7106-4530-9D8A-0290B9D2744F}">
    <text>Leave this cell blank.</text>
  </threadedComment>
  <threadedComment ref="J698" dT="2020-08-19T00:06:43.00" personId="{811026A2-74EF-4287-974D-D90683F22217}" id="{989E8D0C-823B-4E68-816B-EAB0C075C376}">
    <text>Leave this cell blank.</text>
  </threadedComment>
  <threadedComment ref="J699" dT="2020-08-19T00:06:43.00" personId="{811026A2-74EF-4287-974D-D90683F22217}" id="{C824B14B-D5AA-4F6B-8E8A-1AFE18340170}">
    <text>Leave this cell blank.</text>
  </threadedComment>
  <threadedComment ref="J700" dT="2020-08-19T00:06:43.00" personId="{811026A2-74EF-4287-974D-D90683F22217}" id="{19DA021E-A2F0-47F3-9619-EE2135DE1BE9}">
    <text>Leave this cell blank.</text>
  </threadedComment>
  <threadedComment ref="J701" dT="2020-08-19T00:06:43.00" personId="{811026A2-74EF-4287-974D-D90683F22217}" id="{6EFDA082-9548-4858-82F6-C3A11D509EF8}">
    <text>Leave this cell blank.</text>
  </threadedComment>
  <threadedComment ref="J702" dT="2020-08-19T00:06:43.00" personId="{811026A2-74EF-4287-974D-D90683F22217}" id="{89F8A7E1-37AE-4A99-8784-8F7010E80CD1}">
    <text>Leave this cell blank.</text>
  </threadedComment>
  <threadedComment ref="J703" dT="2020-08-19T00:06:43.00" personId="{811026A2-74EF-4287-974D-D90683F22217}" id="{2DAB2D3D-6F74-4DEE-9024-21B1E0CF76A9}">
    <text>Leave this cell blank.</text>
  </threadedComment>
  <threadedComment ref="J704" dT="2020-08-19T00:06:43.00" personId="{811026A2-74EF-4287-974D-D90683F22217}" id="{98B5146C-77F6-43B5-B34E-FDCFD69E2754}">
    <text>Leave this cell blank.</text>
  </threadedComment>
  <threadedComment ref="J705" dT="2020-08-19T00:06:43.00" personId="{811026A2-74EF-4287-974D-D90683F22217}" id="{07E0513F-9CF1-4A1A-9722-5AD9F0604E97}">
    <text>Leave this cell blank.</text>
  </threadedComment>
  <threadedComment ref="J706" dT="2020-08-19T00:06:43.00" personId="{811026A2-74EF-4287-974D-D90683F22217}" id="{6773A985-541C-4CAE-A2F9-6C5AC91ECEB1}">
    <text>Leave this cell blank.</text>
  </threadedComment>
  <threadedComment ref="J707"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6328125" defaultRowHeight="14.25"/>
  <cols>
    <col min="1" max="1" width="28.73046875" style="8" customWidth="1"/>
    <col min="2" max="2" width="24.3984375" style="8" customWidth="1"/>
    <col min="3" max="16384" width="8.86328125" style="8"/>
  </cols>
  <sheetData>
    <row r="1" spans="1:2">
      <c r="A1" s="10" t="s">
        <v>109</v>
      </c>
    </row>
    <row r="3" spans="1:2">
      <c r="A3" s="8" t="s">
        <v>110</v>
      </c>
    </row>
    <row r="4" spans="1:2">
      <c r="A4" s="8" t="s">
        <v>156</v>
      </c>
    </row>
    <row r="5" spans="1:2">
      <c r="A5" s="8" t="s">
        <v>114</v>
      </c>
    </row>
    <row r="6" spans="1:2">
      <c r="A6" s="8" t="s">
        <v>111</v>
      </c>
    </row>
    <row r="8" spans="1:2">
      <c r="A8" s="8" t="s">
        <v>112</v>
      </c>
    </row>
    <row r="9" spans="1:2">
      <c r="A9" s="8" t="s">
        <v>113</v>
      </c>
    </row>
    <row r="10" spans="1:2">
      <c r="A10" s="21" t="s">
        <v>2891</v>
      </c>
    </row>
    <row r="11" spans="1:2">
      <c r="A11" s="21"/>
    </row>
    <row r="12" spans="1:2">
      <c r="A12" s="8" t="s">
        <v>115</v>
      </c>
    </row>
    <row r="13" spans="1:2">
      <c r="A13" s="8" t="s">
        <v>116</v>
      </c>
    </row>
    <row r="14" spans="1:2">
      <c r="A14" s="8" t="s">
        <v>117</v>
      </c>
    </row>
    <row r="16" spans="1:2">
      <c r="A16" s="22" t="s">
        <v>3009</v>
      </c>
      <c r="B16" s="222"/>
    </row>
    <row r="17" spans="1:2">
      <c r="A17" s="225" t="s">
        <v>2990</v>
      </c>
      <c r="B17" s="163">
        <f>MAX(PolicyLevers!H:H)</f>
        <v>859</v>
      </c>
    </row>
    <row r="18" spans="1:2">
      <c r="A18" s="226" t="s">
        <v>3008</v>
      </c>
      <c r="B18" s="163" t="str">
        <f t="array" ref="B18">IF(MIN(IF(COUNTIF(PolicyLevers!$H$2:$H$1611,PolicyLevers!$H$2:$H$1611)&gt;1,PolicyLevers!$H$2:$H$1611, ""))=0,"No duplicate ID numbers",MIN(IF(COUNTIF(PolicyLevers!$H$2:$H$1611,PolicyLevers!$H$2:$H$1611)&gt;1,PolicyLevers!$H$2:$H$1611, "")))</f>
        <v>No duplicate ID numbers</v>
      </c>
    </row>
    <row r="19" spans="1:2" ht="28.5">
      <c r="A19" s="80" t="s">
        <v>3235</v>
      </c>
      <c r="B19" s="163" t="str">
        <f t="array" ref="B19">IF(MIN(IF((NOT(ISNUMBER(PolicyLevers!$H$2:$H$1611)))*(ISTEXT(PolicyLevers!$I$2:$I$1611)),ROW(PolicyLevers!$H$2:$H$1611)))=0,"No missing ID numbers",MIN(IF((NOT(ISNUMBER(PolicyLevers!$H$2:$H$1611)))*(ISTEXT(PolicyLevers!$I$2:$I$1611)),ROW(PolicyLevers!$H$2:$H$1611))))</f>
        <v>No missing ID numbers</v>
      </c>
    </row>
    <row r="21" spans="1:2">
      <c r="A21" s="22" t="s">
        <v>3001</v>
      </c>
      <c r="B21" s="222"/>
    </row>
    <row r="22" spans="1:2">
      <c r="A22" s="8" t="s">
        <v>3002</v>
      </c>
    </row>
    <row r="23" spans="1:2">
      <c r="A23" s="8" t="s">
        <v>2986</v>
      </c>
    </row>
    <row r="24" spans="1:2">
      <c r="A24" s="8" t="s">
        <v>2987</v>
      </c>
    </row>
    <row r="25" spans="1:2">
      <c r="A25" s="8" t="s">
        <v>2988</v>
      </c>
    </row>
    <row r="26" spans="1:2">
      <c r="A26" s="8" t="s">
        <v>2989</v>
      </c>
    </row>
    <row r="28" spans="1:2">
      <c r="A28" s="8" t="s">
        <v>3003</v>
      </c>
    </row>
    <row r="29" spans="1:2">
      <c r="A29" s="8" t="s">
        <v>2984</v>
      </c>
    </row>
    <row r="30" spans="1:2">
      <c r="A30" s="8" t="s">
        <v>2985</v>
      </c>
    </row>
    <row r="32" spans="1:2">
      <c r="A32" s="8" t="s">
        <v>3004</v>
      </c>
    </row>
    <row r="33" spans="1:2">
      <c r="A33" s="8" t="s">
        <v>2991</v>
      </c>
    </row>
    <row r="34" spans="1:2">
      <c r="A34" s="8" t="s">
        <v>2992</v>
      </c>
    </row>
    <row r="36" spans="1:2">
      <c r="A36" s="8" t="s">
        <v>3005</v>
      </c>
    </row>
    <row r="37" spans="1:2">
      <c r="A37" s="8" t="s">
        <v>2993</v>
      </c>
    </row>
    <row r="38" spans="1:2">
      <c r="A38" s="8" t="s">
        <v>2994</v>
      </c>
    </row>
    <row r="40" spans="1:2">
      <c r="A40" s="22" t="s">
        <v>2995</v>
      </c>
      <c r="B40" s="222"/>
    </row>
    <row r="41" spans="1:2">
      <c r="A41" s="8" t="s">
        <v>2996</v>
      </c>
    </row>
    <row r="42" spans="1:2">
      <c r="A42" s="8" t="s">
        <v>2997</v>
      </c>
    </row>
    <row r="44" spans="1:2">
      <c r="A44" s="8" t="s">
        <v>2998</v>
      </c>
    </row>
    <row r="45" spans="1:2">
      <c r="A45" s="8" t="s">
        <v>3006</v>
      </c>
    </row>
    <row r="46" spans="1:2">
      <c r="A46" s="8" t="s">
        <v>2999</v>
      </c>
    </row>
    <row r="47" spans="1:2">
      <c r="A47" s="8" t="s">
        <v>3000</v>
      </c>
    </row>
  </sheetData>
  <conditionalFormatting sqref="B18">
    <cfRule type="containsText" dxfId="95" priority="3" stopIfTrue="1" operator="containsText" text="No duplicate ID numbers">
      <formula>NOT(ISERROR(SEARCH("No duplicate ID numbers",B18)))</formula>
    </cfRule>
    <cfRule type="cellIs" dxfId="94" priority="4" operator="greaterThan">
      <formula>0</formula>
    </cfRule>
  </conditionalFormatting>
  <conditionalFormatting sqref="B19">
    <cfRule type="containsText" dxfId="93" priority="1" stopIfTrue="1" operator="containsText" text="No missing ID numbers">
      <formula>NOT(ISERROR(SEARCH("No missing ID numbers",B19)))</formula>
    </cfRule>
    <cfRule type="cellIs" dxfId="9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7"/>
  <sheetViews>
    <sheetView topLeftCell="H1" zoomScale="40" zoomScaleNormal="40" workbookViewId="0">
      <pane ySplit="1" topLeftCell="A109" activePane="bottomLeft" state="frozen"/>
      <selection pane="bottomLeft" activeCell="J114" sqref="J114"/>
    </sheetView>
  </sheetViews>
  <sheetFormatPr defaultColWidth="9.1328125" defaultRowHeight="14.25"/>
  <cols>
    <col min="1" max="1" width="18" style="51" customWidth="1"/>
    <col min="2" max="2" width="28.3984375" style="51" customWidth="1"/>
    <col min="3" max="3" width="28.3984375" style="149" customWidth="1"/>
    <col min="4" max="5" width="18.86328125" style="4" customWidth="1"/>
    <col min="6" max="7" width="23.1328125" style="4" customWidth="1"/>
    <col min="8" max="8" width="19.3984375" style="24" customWidth="1"/>
    <col min="9" max="9" width="21.265625" style="4" customWidth="1"/>
    <col min="10" max="10" width="21.265625" style="24" customWidth="1"/>
    <col min="11" max="11" width="16.86328125" style="4" customWidth="1"/>
    <col min="12" max="12" width="19" style="4" customWidth="1"/>
    <col min="13" max="14" width="19.1328125" style="1" customWidth="1"/>
    <col min="15" max="15" width="28.3984375" style="4" customWidth="1"/>
    <col min="16" max="16" width="100.1328125" style="4" customWidth="1"/>
    <col min="17" max="17" width="52.3984375" style="4" customWidth="1"/>
    <col min="18" max="18" width="43.3984375" style="200" customWidth="1"/>
    <col min="19" max="19" width="47.86328125" style="7" customWidth="1"/>
    <col min="20" max="20" width="37.265625" style="7" customWidth="1"/>
    <col min="21" max="16384" width="9.1328125" style="4"/>
  </cols>
  <sheetData>
    <row r="1" spans="1:20" ht="28.5">
      <c r="A1" s="147" t="s">
        <v>3</v>
      </c>
      <c r="B1" s="147" t="s">
        <v>0</v>
      </c>
      <c r="C1" s="147" t="s">
        <v>1</v>
      </c>
      <c r="D1" s="25" t="s">
        <v>38</v>
      </c>
      <c r="E1" s="25" t="s">
        <v>39</v>
      </c>
      <c r="F1" s="25" t="s">
        <v>87</v>
      </c>
      <c r="G1" s="25" t="s">
        <v>88</v>
      </c>
      <c r="H1" s="26" t="s">
        <v>512</v>
      </c>
      <c r="I1" s="25" t="s">
        <v>72</v>
      </c>
      <c r="J1" s="26" t="s">
        <v>392</v>
      </c>
      <c r="K1" s="25" t="s">
        <v>2118</v>
      </c>
      <c r="L1" s="25" t="s">
        <v>73</v>
      </c>
      <c r="M1" s="25" t="s">
        <v>74</v>
      </c>
      <c r="N1" s="25" t="s">
        <v>86</v>
      </c>
      <c r="O1" s="25" t="s">
        <v>31</v>
      </c>
      <c r="P1" s="235" t="s">
        <v>2</v>
      </c>
      <c r="Q1" s="25" t="s">
        <v>496</v>
      </c>
      <c r="R1" s="199" t="s">
        <v>212</v>
      </c>
      <c r="S1" s="23" t="s">
        <v>163</v>
      </c>
      <c r="T1" s="23" t="s">
        <v>164</v>
      </c>
    </row>
    <row r="2" spans="1:20" s="2" customFormat="1" ht="57">
      <c r="A2" s="142" t="s">
        <v>4</v>
      </c>
      <c r="B2" s="142" t="s">
        <v>2346</v>
      </c>
      <c r="C2" s="142" t="s">
        <v>2341</v>
      </c>
      <c r="D2" s="2" t="s">
        <v>40</v>
      </c>
      <c r="E2" s="2" t="s">
        <v>2074</v>
      </c>
      <c r="F2" s="2" t="s">
        <v>40</v>
      </c>
      <c r="G2" s="2" t="s">
        <v>2398</v>
      </c>
      <c r="H2" s="144">
        <v>300</v>
      </c>
      <c r="I2" s="27" t="s">
        <v>46</v>
      </c>
      <c r="J2" s="2" t="s">
        <v>2340</v>
      </c>
      <c r="K2" s="2" t="s">
        <v>2342</v>
      </c>
      <c r="L2" s="145">
        <v>0</v>
      </c>
      <c r="M2" s="145">
        <v>1</v>
      </c>
      <c r="N2" s="145">
        <v>0.02</v>
      </c>
      <c r="O2" s="2" t="s">
        <v>2343</v>
      </c>
      <c r="P2" s="236" t="s">
        <v>2399</v>
      </c>
      <c r="Q2" s="46" t="s">
        <v>2345</v>
      </c>
      <c r="R2" s="200" t="s">
        <v>2344</v>
      </c>
      <c r="S2" s="152"/>
    </row>
    <row r="3" spans="1:20" s="2" customFormat="1" ht="57">
      <c r="A3" s="148" t="str">
        <f t="shared" ref="A3:C22" si="0">A$2</f>
        <v>Transportation</v>
      </c>
      <c r="B3" s="148" t="str">
        <f t="shared" si="0"/>
        <v>Conventional Pollutant Standards</v>
      </c>
      <c r="C3" s="148" t="str">
        <f t="shared" si="0"/>
        <v>Percentage Reduction of Separately Regulated Pollutants</v>
      </c>
      <c r="D3" s="2" t="s">
        <v>40</v>
      </c>
      <c r="E3" s="2" t="s">
        <v>548</v>
      </c>
      <c r="F3" s="2" t="s">
        <v>40</v>
      </c>
      <c r="G3" s="2" t="s">
        <v>548</v>
      </c>
      <c r="H3" s="144">
        <v>301</v>
      </c>
      <c r="I3" s="27" t="s">
        <v>46</v>
      </c>
      <c r="J3" s="5" t="str">
        <f t="shared" ref="J3:O45" si="1">J$2</f>
        <v>Conventional Pollutant Standard</v>
      </c>
      <c r="K3" s="5" t="str">
        <f t="shared" si="1"/>
        <v>trans reduce regulated pollutants</v>
      </c>
      <c r="L3" s="146">
        <f t="shared" si="1"/>
        <v>0</v>
      </c>
      <c r="M3" s="146">
        <f t="shared" si="1"/>
        <v>1</v>
      </c>
      <c r="N3" s="146">
        <f t="shared" si="1"/>
        <v>0.02</v>
      </c>
      <c r="O3" s="5" t="str">
        <f t="shared" si="1"/>
        <v>% reduction in emissions</v>
      </c>
      <c r="P3" s="236" t="s">
        <v>2400</v>
      </c>
      <c r="Q3" s="5" t="str">
        <f t="shared" ref="Q3:R59" si="2">Q$2</f>
        <v>transportation-sector-main.html#conv-pol-stds</v>
      </c>
      <c r="R3" s="201" t="str">
        <f t="shared" si="2"/>
        <v>conventional-pollutant-standards.html</v>
      </c>
      <c r="S3" s="152"/>
    </row>
    <row r="4" spans="1:20" s="2" customFormat="1" ht="57">
      <c r="A4" s="148" t="str">
        <f t="shared" si="0"/>
        <v>Transportation</v>
      </c>
      <c r="B4" s="148" t="str">
        <f t="shared" si="0"/>
        <v>Conventional Pollutant Standards</v>
      </c>
      <c r="C4" s="148" t="str">
        <f t="shared" si="0"/>
        <v>Percentage Reduction of Separately Regulated Pollutants</v>
      </c>
      <c r="D4" s="2" t="s">
        <v>40</v>
      </c>
      <c r="E4" s="2" t="s">
        <v>2077</v>
      </c>
      <c r="F4" s="2" t="s">
        <v>40</v>
      </c>
      <c r="G4" s="2" t="s">
        <v>2077</v>
      </c>
      <c r="H4" s="144">
        <v>302</v>
      </c>
      <c r="I4" s="27" t="s">
        <v>46</v>
      </c>
      <c r="J4" s="5" t="str">
        <f t="shared" si="1"/>
        <v>Conventional Pollutant Standard</v>
      </c>
      <c r="K4" s="5" t="str">
        <f t="shared" si="1"/>
        <v>trans reduce regulated pollutants</v>
      </c>
      <c r="L4" s="146">
        <f t="shared" si="1"/>
        <v>0</v>
      </c>
      <c r="M4" s="146">
        <f t="shared" si="1"/>
        <v>1</v>
      </c>
      <c r="N4" s="146">
        <f t="shared" si="1"/>
        <v>0.02</v>
      </c>
      <c r="O4" s="5" t="str">
        <f t="shared" si="1"/>
        <v>% reduction in emissions</v>
      </c>
      <c r="P4" s="236" t="s">
        <v>2401</v>
      </c>
      <c r="Q4" s="5" t="str">
        <f t="shared" si="2"/>
        <v>transportation-sector-main.html#conv-pol-stds</v>
      </c>
      <c r="R4" s="201" t="str">
        <f t="shared" si="2"/>
        <v>conventional-pollutant-standards.html</v>
      </c>
      <c r="S4" s="152"/>
    </row>
    <row r="5" spans="1:20" s="2" customFormat="1" ht="57">
      <c r="A5" s="148" t="str">
        <f t="shared" si="0"/>
        <v>Transportation</v>
      </c>
      <c r="B5" s="148" t="str">
        <f t="shared" si="0"/>
        <v>Conventional Pollutant Standards</v>
      </c>
      <c r="C5" s="148" t="str">
        <f t="shared" si="0"/>
        <v>Percentage Reduction of Separately Regulated Pollutants</v>
      </c>
      <c r="D5" s="2" t="s">
        <v>40</v>
      </c>
      <c r="E5" s="2" t="s">
        <v>2079</v>
      </c>
      <c r="F5" s="2" t="s">
        <v>40</v>
      </c>
      <c r="G5" s="2" t="s">
        <v>2079</v>
      </c>
      <c r="H5" s="144">
        <v>303</v>
      </c>
      <c r="I5" s="27" t="s">
        <v>46</v>
      </c>
      <c r="J5" s="5" t="str">
        <f t="shared" si="1"/>
        <v>Conventional Pollutant Standard</v>
      </c>
      <c r="K5" s="5" t="str">
        <f t="shared" si="1"/>
        <v>trans reduce regulated pollutants</v>
      </c>
      <c r="L5" s="146">
        <f t="shared" si="1"/>
        <v>0</v>
      </c>
      <c r="M5" s="146">
        <f t="shared" si="1"/>
        <v>1</v>
      </c>
      <c r="N5" s="146">
        <f t="shared" si="1"/>
        <v>0.02</v>
      </c>
      <c r="O5" s="5" t="str">
        <f t="shared" si="1"/>
        <v>% reduction in emissions</v>
      </c>
      <c r="P5" s="236" t="s">
        <v>2402</v>
      </c>
      <c r="Q5" s="5" t="str">
        <f t="shared" si="2"/>
        <v>transportation-sector-main.html#conv-pol-stds</v>
      </c>
      <c r="R5" s="201" t="str">
        <f t="shared" si="2"/>
        <v>conventional-pollutant-standards.html</v>
      </c>
      <c r="S5" s="152"/>
    </row>
    <row r="6" spans="1:20" s="2" customFormat="1" ht="57">
      <c r="A6" s="148" t="str">
        <f t="shared" si="0"/>
        <v>Transportation</v>
      </c>
      <c r="B6" s="148" t="str">
        <f t="shared" si="0"/>
        <v>Conventional Pollutant Standards</v>
      </c>
      <c r="C6" s="148" t="str">
        <f t="shared" si="0"/>
        <v>Percentage Reduction of Separately Regulated Pollutants</v>
      </c>
      <c r="D6" s="2" t="s">
        <v>40</v>
      </c>
      <c r="E6" s="2" t="s">
        <v>2081</v>
      </c>
      <c r="F6" s="2" t="s">
        <v>40</v>
      </c>
      <c r="G6" s="2" t="s">
        <v>2256</v>
      </c>
      <c r="H6" s="144">
        <v>304</v>
      </c>
      <c r="I6" s="27" t="s">
        <v>46</v>
      </c>
      <c r="J6" s="5" t="str">
        <f t="shared" si="1"/>
        <v>Conventional Pollutant Standard</v>
      </c>
      <c r="K6" s="5" t="str">
        <f t="shared" si="1"/>
        <v>trans reduce regulated pollutants</v>
      </c>
      <c r="L6" s="146">
        <f t="shared" si="1"/>
        <v>0</v>
      </c>
      <c r="M6" s="146">
        <f t="shared" si="1"/>
        <v>1</v>
      </c>
      <c r="N6" s="146">
        <f t="shared" si="1"/>
        <v>0.02</v>
      </c>
      <c r="O6" s="5" t="str">
        <f t="shared" si="1"/>
        <v>% reduction in emissions</v>
      </c>
      <c r="P6" s="236" t="s">
        <v>2403</v>
      </c>
      <c r="Q6" s="5" t="str">
        <f t="shared" si="2"/>
        <v>transportation-sector-main.html#conv-pol-stds</v>
      </c>
      <c r="R6" s="201" t="str">
        <f t="shared" si="2"/>
        <v>conventional-pollutant-standards.html</v>
      </c>
      <c r="S6" s="152"/>
    </row>
    <row r="7" spans="1:20" s="2" customFormat="1" ht="57">
      <c r="A7" s="148" t="str">
        <f t="shared" si="0"/>
        <v>Transportation</v>
      </c>
      <c r="B7" s="148" t="str">
        <f t="shared" si="0"/>
        <v>Conventional Pollutant Standards</v>
      </c>
      <c r="C7" s="148" t="str">
        <f t="shared" si="0"/>
        <v>Percentage Reduction of Separately Regulated Pollutants</v>
      </c>
      <c r="D7" s="2" t="s">
        <v>40</v>
      </c>
      <c r="E7" s="2" t="s">
        <v>2082</v>
      </c>
      <c r="F7" s="2" t="s">
        <v>40</v>
      </c>
      <c r="G7" s="2" t="s">
        <v>2082</v>
      </c>
      <c r="H7" s="144">
        <v>305</v>
      </c>
      <c r="I7" s="27" t="s">
        <v>46</v>
      </c>
      <c r="J7" s="5" t="str">
        <f t="shared" si="1"/>
        <v>Conventional Pollutant Standard</v>
      </c>
      <c r="K7" s="5" t="str">
        <f t="shared" si="1"/>
        <v>trans reduce regulated pollutants</v>
      </c>
      <c r="L7" s="146">
        <f t="shared" si="1"/>
        <v>0</v>
      </c>
      <c r="M7" s="146">
        <f t="shared" si="1"/>
        <v>1</v>
      </c>
      <c r="N7" s="146">
        <f t="shared" si="1"/>
        <v>0.02</v>
      </c>
      <c r="O7" s="5" t="str">
        <f t="shared" si="1"/>
        <v>% reduction in emissions</v>
      </c>
      <c r="P7" s="236" t="s">
        <v>2404</v>
      </c>
      <c r="Q7" s="5" t="str">
        <f t="shared" si="2"/>
        <v>transportation-sector-main.html#conv-pol-stds</v>
      </c>
      <c r="R7" s="201" t="str">
        <f t="shared" si="2"/>
        <v>conventional-pollutant-standards.html</v>
      </c>
      <c r="S7" s="152"/>
    </row>
    <row r="8" spans="1:20" s="2" customFormat="1" ht="57">
      <c r="A8" s="148" t="str">
        <f t="shared" si="0"/>
        <v>Transportation</v>
      </c>
      <c r="B8" s="148" t="str">
        <f t="shared" si="0"/>
        <v>Conventional Pollutant Standards</v>
      </c>
      <c r="C8" s="148" t="str">
        <f t="shared" si="0"/>
        <v>Percentage Reduction of Separately Regulated Pollutants</v>
      </c>
      <c r="D8" s="2" t="s">
        <v>40</v>
      </c>
      <c r="E8" s="2" t="s">
        <v>2084</v>
      </c>
      <c r="F8" s="2" t="s">
        <v>40</v>
      </c>
      <c r="G8" s="2" t="s">
        <v>2084</v>
      </c>
      <c r="H8" s="144">
        <v>306</v>
      </c>
      <c r="I8" s="27" t="s">
        <v>46</v>
      </c>
      <c r="J8" s="5" t="str">
        <f t="shared" si="1"/>
        <v>Conventional Pollutant Standard</v>
      </c>
      <c r="K8" s="5" t="str">
        <f t="shared" si="1"/>
        <v>trans reduce regulated pollutants</v>
      </c>
      <c r="L8" s="146">
        <f t="shared" si="1"/>
        <v>0</v>
      </c>
      <c r="M8" s="146">
        <f t="shared" si="1"/>
        <v>1</v>
      </c>
      <c r="N8" s="146">
        <f t="shared" si="1"/>
        <v>0.02</v>
      </c>
      <c r="O8" s="5" t="str">
        <f t="shared" si="1"/>
        <v>% reduction in emissions</v>
      </c>
      <c r="P8" s="236" t="s">
        <v>2405</v>
      </c>
      <c r="Q8" s="5" t="str">
        <f t="shared" si="2"/>
        <v>transportation-sector-main.html#conv-pol-stds</v>
      </c>
      <c r="R8" s="201" t="str">
        <f t="shared" si="2"/>
        <v>conventional-pollutant-standards.html</v>
      </c>
      <c r="S8" s="152"/>
    </row>
    <row r="9" spans="1:20" s="2" customFormat="1" ht="57">
      <c r="A9" s="148" t="str">
        <f t="shared" si="0"/>
        <v>Transportation</v>
      </c>
      <c r="B9" s="148" t="str">
        <f t="shared" si="0"/>
        <v>Conventional Pollutant Standards</v>
      </c>
      <c r="C9" s="148" t="str">
        <f t="shared" si="0"/>
        <v>Percentage Reduction of Separately Regulated Pollutants</v>
      </c>
      <c r="D9" s="2" t="s">
        <v>40</v>
      </c>
      <c r="E9" s="2" t="s">
        <v>2086</v>
      </c>
      <c r="F9" s="2" t="s">
        <v>40</v>
      </c>
      <c r="G9" s="2" t="s">
        <v>2086</v>
      </c>
      <c r="H9" s="144">
        <v>307</v>
      </c>
      <c r="I9" s="27" t="s">
        <v>46</v>
      </c>
      <c r="J9" s="5" t="str">
        <f t="shared" si="1"/>
        <v>Conventional Pollutant Standard</v>
      </c>
      <c r="K9" s="5" t="str">
        <f t="shared" si="1"/>
        <v>trans reduce regulated pollutants</v>
      </c>
      <c r="L9" s="146">
        <f t="shared" si="1"/>
        <v>0</v>
      </c>
      <c r="M9" s="146">
        <f t="shared" si="1"/>
        <v>1</v>
      </c>
      <c r="N9" s="146">
        <f t="shared" si="1"/>
        <v>0.02</v>
      </c>
      <c r="O9" s="5" t="str">
        <f t="shared" si="1"/>
        <v>% reduction in emissions</v>
      </c>
      <c r="P9" s="236" t="s">
        <v>2406</v>
      </c>
      <c r="Q9" s="5" t="str">
        <f t="shared" si="2"/>
        <v>transportation-sector-main.html#conv-pol-stds</v>
      </c>
      <c r="R9" s="201" t="str">
        <f t="shared" si="2"/>
        <v>conventional-pollutant-standards.html</v>
      </c>
      <c r="S9" s="152"/>
    </row>
    <row r="10" spans="1:20" s="2" customFormat="1" ht="28.5">
      <c r="A10" s="148" t="str">
        <f t="shared" si="0"/>
        <v>Transportation</v>
      </c>
      <c r="B10" s="148" t="str">
        <f t="shared" si="0"/>
        <v>Conventional Pollutant Standards</v>
      </c>
      <c r="C10" s="148" t="str">
        <f t="shared" si="0"/>
        <v>Percentage Reduction of Separately Regulated Pollutants</v>
      </c>
      <c r="D10" s="2" t="s">
        <v>40</v>
      </c>
      <c r="E10" s="2" t="s">
        <v>2088</v>
      </c>
      <c r="F10" s="2" t="s">
        <v>40</v>
      </c>
      <c r="G10" s="2" t="s">
        <v>2088</v>
      </c>
      <c r="H10" s="144">
        <v>308</v>
      </c>
      <c r="I10" s="9" t="s">
        <v>47</v>
      </c>
      <c r="J10" s="5"/>
      <c r="K10" s="5"/>
      <c r="L10" s="146"/>
      <c r="M10" s="146"/>
      <c r="N10" s="146"/>
      <c r="O10" s="5"/>
      <c r="P10" s="236"/>
      <c r="Q10" s="5"/>
      <c r="R10" s="201"/>
      <c r="S10" s="152"/>
    </row>
    <row r="11" spans="1:20" s="2" customFormat="1" ht="28.5">
      <c r="A11" s="148" t="str">
        <f t="shared" si="0"/>
        <v>Transportation</v>
      </c>
      <c r="B11" s="148" t="str">
        <f t="shared" si="0"/>
        <v>Conventional Pollutant Standards</v>
      </c>
      <c r="C11" s="148" t="str">
        <f t="shared" si="0"/>
        <v>Percentage Reduction of Separately Regulated Pollutants</v>
      </c>
      <c r="D11" s="2" t="s">
        <v>40</v>
      </c>
      <c r="E11" s="2" t="s">
        <v>2090</v>
      </c>
      <c r="F11" s="2" t="s">
        <v>40</v>
      </c>
      <c r="G11" s="2" t="s">
        <v>2090</v>
      </c>
      <c r="H11" s="144">
        <v>309</v>
      </c>
      <c r="I11" s="9" t="s">
        <v>47</v>
      </c>
      <c r="J11" s="5"/>
      <c r="K11" s="5"/>
      <c r="L11" s="146"/>
      <c r="M11" s="146"/>
      <c r="N11" s="146"/>
      <c r="O11" s="5"/>
      <c r="P11" s="236"/>
      <c r="Q11" s="5"/>
      <c r="R11" s="201"/>
      <c r="S11" s="152"/>
    </row>
    <row r="12" spans="1:20" s="2" customFormat="1" ht="57">
      <c r="A12" s="148" t="str">
        <f>A$2</f>
        <v>Transportation</v>
      </c>
      <c r="B12" s="148" t="str">
        <f t="shared" si="0"/>
        <v>Conventional Pollutant Standards</v>
      </c>
      <c r="C12" s="148" t="str">
        <f t="shared" si="0"/>
        <v>Percentage Reduction of Separately Regulated Pollutants</v>
      </c>
      <c r="D12" s="141" t="s">
        <v>41</v>
      </c>
      <c r="E12" s="2" t="s">
        <v>2074</v>
      </c>
      <c r="F12" s="141" t="s">
        <v>41</v>
      </c>
      <c r="G12" s="2" t="s">
        <v>2398</v>
      </c>
      <c r="H12" s="144">
        <v>310</v>
      </c>
      <c r="I12" s="27" t="s">
        <v>46</v>
      </c>
      <c r="J12" s="5" t="str">
        <f t="shared" ref="J12" si="3">J$2</f>
        <v>Conventional Pollutant Standard</v>
      </c>
      <c r="K12" s="5" t="str">
        <f t="shared" si="1"/>
        <v>trans reduce regulated pollutants</v>
      </c>
      <c r="L12" s="146">
        <f t="shared" si="1"/>
        <v>0</v>
      </c>
      <c r="M12" s="146">
        <f t="shared" si="1"/>
        <v>1</v>
      </c>
      <c r="N12" s="146">
        <f t="shared" si="1"/>
        <v>0.02</v>
      </c>
      <c r="O12" s="5" t="str">
        <f t="shared" si="1"/>
        <v>% reduction in emissions</v>
      </c>
      <c r="P12" s="236" t="s">
        <v>2407</v>
      </c>
      <c r="Q12" s="5" t="str">
        <f t="shared" si="2"/>
        <v>transportation-sector-main.html#conv-pol-stds</v>
      </c>
      <c r="R12" s="201" t="str">
        <f t="shared" si="2"/>
        <v>conventional-pollutant-standards.html</v>
      </c>
      <c r="S12" s="152"/>
    </row>
    <row r="13" spans="1:20" s="2" customFormat="1" ht="57">
      <c r="A13" s="148" t="str">
        <f t="shared" ref="A13:C32" si="4">A$2</f>
        <v>Transportation</v>
      </c>
      <c r="B13" s="148" t="str">
        <f t="shared" si="0"/>
        <v>Conventional Pollutant Standards</v>
      </c>
      <c r="C13" s="148" t="str">
        <f t="shared" si="0"/>
        <v>Percentage Reduction of Separately Regulated Pollutants</v>
      </c>
      <c r="D13" s="141" t="s">
        <v>41</v>
      </c>
      <c r="E13" s="2" t="s">
        <v>548</v>
      </c>
      <c r="F13" s="141" t="s">
        <v>41</v>
      </c>
      <c r="G13" s="2" t="s">
        <v>548</v>
      </c>
      <c r="H13" s="144">
        <v>311</v>
      </c>
      <c r="I13" s="27" t="s">
        <v>46</v>
      </c>
      <c r="J13" s="5" t="str">
        <f t="shared" si="1"/>
        <v>Conventional Pollutant Standard</v>
      </c>
      <c r="K13" s="5" t="str">
        <f t="shared" si="1"/>
        <v>trans reduce regulated pollutants</v>
      </c>
      <c r="L13" s="146">
        <f t="shared" si="1"/>
        <v>0</v>
      </c>
      <c r="M13" s="146">
        <f t="shared" si="1"/>
        <v>1</v>
      </c>
      <c r="N13" s="146">
        <f t="shared" si="1"/>
        <v>0.02</v>
      </c>
      <c r="O13" s="5" t="str">
        <f t="shared" si="1"/>
        <v>% reduction in emissions</v>
      </c>
      <c r="P13" s="236" t="s">
        <v>2408</v>
      </c>
      <c r="Q13" s="5" t="str">
        <f t="shared" si="2"/>
        <v>transportation-sector-main.html#conv-pol-stds</v>
      </c>
      <c r="R13" s="201" t="str">
        <f t="shared" si="2"/>
        <v>conventional-pollutant-standards.html</v>
      </c>
      <c r="S13" s="152"/>
    </row>
    <row r="14" spans="1:20" s="2" customFormat="1" ht="57">
      <c r="A14" s="148" t="str">
        <f t="shared" si="4"/>
        <v>Transportation</v>
      </c>
      <c r="B14" s="148" t="str">
        <f t="shared" si="0"/>
        <v>Conventional Pollutant Standards</v>
      </c>
      <c r="C14" s="148" t="str">
        <f t="shared" si="0"/>
        <v>Percentage Reduction of Separately Regulated Pollutants</v>
      </c>
      <c r="D14" s="141" t="s">
        <v>41</v>
      </c>
      <c r="E14" s="2" t="s">
        <v>2077</v>
      </c>
      <c r="F14" s="141" t="s">
        <v>41</v>
      </c>
      <c r="G14" s="2" t="s">
        <v>2077</v>
      </c>
      <c r="H14" s="144">
        <v>312</v>
      </c>
      <c r="I14" s="27" t="s">
        <v>46</v>
      </c>
      <c r="J14" s="5" t="str">
        <f t="shared" si="1"/>
        <v>Conventional Pollutant Standard</v>
      </c>
      <c r="K14" s="5" t="str">
        <f t="shared" si="1"/>
        <v>trans reduce regulated pollutants</v>
      </c>
      <c r="L14" s="146">
        <f t="shared" si="1"/>
        <v>0</v>
      </c>
      <c r="M14" s="146">
        <f t="shared" si="1"/>
        <v>1</v>
      </c>
      <c r="N14" s="146">
        <f t="shared" si="1"/>
        <v>0.02</v>
      </c>
      <c r="O14" s="5" t="str">
        <f t="shared" si="1"/>
        <v>% reduction in emissions</v>
      </c>
      <c r="P14" s="236" t="s">
        <v>2409</v>
      </c>
      <c r="Q14" s="5" t="str">
        <f t="shared" si="2"/>
        <v>transportation-sector-main.html#conv-pol-stds</v>
      </c>
      <c r="R14" s="201" t="str">
        <f t="shared" si="2"/>
        <v>conventional-pollutant-standards.html</v>
      </c>
      <c r="S14" s="152"/>
    </row>
    <row r="15" spans="1:20" s="2" customFormat="1" ht="57">
      <c r="A15" s="148" t="str">
        <f t="shared" si="4"/>
        <v>Transportation</v>
      </c>
      <c r="B15" s="148" t="str">
        <f t="shared" si="0"/>
        <v>Conventional Pollutant Standards</v>
      </c>
      <c r="C15" s="148" t="str">
        <f t="shared" si="0"/>
        <v>Percentage Reduction of Separately Regulated Pollutants</v>
      </c>
      <c r="D15" s="141" t="s">
        <v>41</v>
      </c>
      <c r="E15" s="2" t="s">
        <v>2079</v>
      </c>
      <c r="F15" s="141" t="s">
        <v>41</v>
      </c>
      <c r="G15" s="2" t="s">
        <v>2079</v>
      </c>
      <c r="H15" s="144">
        <v>313</v>
      </c>
      <c r="I15" s="27" t="s">
        <v>46</v>
      </c>
      <c r="J15" s="5" t="str">
        <f t="shared" si="1"/>
        <v>Conventional Pollutant Standard</v>
      </c>
      <c r="K15" s="5" t="str">
        <f t="shared" si="1"/>
        <v>trans reduce regulated pollutants</v>
      </c>
      <c r="L15" s="146">
        <f t="shared" si="1"/>
        <v>0</v>
      </c>
      <c r="M15" s="146">
        <f t="shared" si="1"/>
        <v>1</v>
      </c>
      <c r="N15" s="146">
        <f t="shared" si="1"/>
        <v>0.02</v>
      </c>
      <c r="O15" s="5" t="str">
        <f t="shared" si="1"/>
        <v>% reduction in emissions</v>
      </c>
      <c r="P15" s="236" t="s">
        <v>2410</v>
      </c>
      <c r="Q15" s="5" t="str">
        <f t="shared" si="2"/>
        <v>transportation-sector-main.html#conv-pol-stds</v>
      </c>
      <c r="R15" s="201" t="str">
        <f t="shared" si="2"/>
        <v>conventional-pollutant-standards.html</v>
      </c>
      <c r="S15" s="152"/>
    </row>
    <row r="16" spans="1:20" s="2" customFormat="1" ht="57">
      <c r="A16" s="148" t="str">
        <f t="shared" si="4"/>
        <v>Transportation</v>
      </c>
      <c r="B16" s="148" t="str">
        <f t="shared" si="0"/>
        <v>Conventional Pollutant Standards</v>
      </c>
      <c r="C16" s="148" t="str">
        <f t="shared" si="0"/>
        <v>Percentage Reduction of Separately Regulated Pollutants</v>
      </c>
      <c r="D16" s="141" t="s">
        <v>41</v>
      </c>
      <c r="E16" s="2" t="s">
        <v>2081</v>
      </c>
      <c r="F16" s="141" t="s">
        <v>41</v>
      </c>
      <c r="G16" s="2" t="s">
        <v>2256</v>
      </c>
      <c r="H16" s="144">
        <v>314</v>
      </c>
      <c r="I16" s="27" t="s">
        <v>46</v>
      </c>
      <c r="J16" s="5" t="str">
        <f t="shared" si="1"/>
        <v>Conventional Pollutant Standard</v>
      </c>
      <c r="K16" s="5" t="str">
        <f t="shared" si="1"/>
        <v>trans reduce regulated pollutants</v>
      </c>
      <c r="L16" s="146">
        <f t="shared" si="1"/>
        <v>0</v>
      </c>
      <c r="M16" s="146">
        <f t="shared" si="1"/>
        <v>1</v>
      </c>
      <c r="N16" s="146">
        <f t="shared" si="1"/>
        <v>0.02</v>
      </c>
      <c r="O16" s="5" t="str">
        <f t="shared" si="1"/>
        <v>% reduction in emissions</v>
      </c>
      <c r="P16" s="236" t="s">
        <v>2411</v>
      </c>
      <c r="Q16" s="5" t="str">
        <f t="shared" si="2"/>
        <v>transportation-sector-main.html#conv-pol-stds</v>
      </c>
      <c r="R16" s="201" t="str">
        <f t="shared" si="2"/>
        <v>conventional-pollutant-standards.html</v>
      </c>
      <c r="S16" s="152"/>
    </row>
    <row r="17" spans="1:19" s="2" customFormat="1" ht="57">
      <c r="A17" s="148" t="str">
        <f t="shared" si="4"/>
        <v>Transportation</v>
      </c>
      <c r="B17" s="148" t="str">
        <f t="shared" si="0"/>
        <v>Conventional Pollutant Standards</v>
      </c>
      <c r="C17" s="148" t="str">
        <f t="shared" si="0"/>
        <v>Percentage Reduction of Separately Regulated Pollutants</v>
      </c>
      <c r="D17" s="141" t="s">
        <v>41</v>
      </c>
      <c r="E17" s="2" t="s">
        <v>2082</v>
      </c>
      <c r="F17" s="141" t="s">
        <v>41</v>
      </c>
      <c r="G17" s="2" t="s">
        <v>2082</v>
      </c>
      <c r="H17" s="144">
        <v>315</v>
      </c>
      <c r="I17" s="27" t="s">
        <v>46</v>
      </c>
      <c r="J17" s="5" t="str">
        <f t="shared" si="1"/>
        <v>Conventional Pollutant Standard</v>
      </c>
      <c r="K17" s="5" t="str">
        <f t="shared" si="1"/>
        <v>trans reduce regulated pollutants</v>
      </c>
      <c r="L17" s="146">
        <f t="shared" si="1"/>
        <v>0</v>
      </c>
      <c r="M17" s="146">
        <f t="shared" si="1"/>
        <v>1</v>
      </c>
      <c r="N17" s="146">
        <f t="shared" si="1"/>
        <v>0.02</v>
      </c>
      <c r="O17" s="5" t="str">
        <f t="shared" si="1"/>
        <v>% reduction in emissions</v>
      </c>
      <c r="P17" s="236" t="s">
        <v>2412</v>
      </c>
      <c r="Q17" s="5" t="str">
        <f t="shared" si="2"/>
        <v>transportation-sector-main.html#conv-pol-stds</v>
      </c>
      <c r="R17" s="201" t="str">
        <f t="shared" si="2"/>
        <v>conventional-pollutant-standards.html</v>
      </c>
      <c r="S17" s="152"/>
    </row>
    <row r="18" spans="1:19" s="2" customFormat="1" ht="57">
      <c r="A18" s="148" t="str">
        <f t="shared" si="4"/>
        <v>Transportation</v>
      </c>
      <c r="B18" s="148" t="str">
        <f t="shared" si="0"/>
        <v>Conventional Pollutant Standards</v>
      </c>
      <c r="C18" s="148" t="str">
        <f t="shared" si="0"/>
        <v>Percentage Reduction of Separately Regulated Pollutants</v>
      </c>
      <c r="D18" s="141" t="s">
        <v>41</v>
      </c>
      <c r="E18" s="2" t="s">
        <v>2084</v>
      </c>
      <c r="F18" s="141" t="s">
        <v>41</v>
      </c>
      <c r="G18" s="2" t="s">
        <v>2084</v>
      </c>
      <c r="H18" s="144">
        <v>316</v>
      </c>
      <c r="I18" s="27" t="s">
        <v>46</v>
      </c>
      <c r="J18" s="5" t="str">
        <f t="shared" si="1"/>
        <v>Conventional Pollutant Standard</v>
      </c>
      <c r="K18" s="5" t="str">
        <f t="shared" si="1"/>
        <v>trans reduce regulated pollutants</v>
      </c>
      <c r="L18" s="146">
        <f t="shared" si="1"/>
        <v>0</v>
      </c>
      <c r="M18" s="146">
        <f t="shared" si="1"/>
        <v>1</v>
      </c>
      <c r="N18" s="146">
        <f t="shared" si="1"/>
        <v>0.02</v>
      </c>
      <c r="O18" s="5" t="str">
        <f t="shared" si="1"/>
        <v>% reduction in emissions</v>
      </c>
      <c r="P18" s="236" t="s">
        <v>2413</v>
      </c>
      <c r="Q18" s="5" t="str">
        <f t="shared" si="2"/>
        <v>transportation-sector-main.html#conv-pol-stds</v>
      </c>
      <c r="R18" s="201" t="str">
        <f t="shared" si="2"/>
        <v>conventional-pollutant-standards.html</v>
      </c>
      <c r="S18" s="152"/>
    </row>
    <row r="19" spans="1:19" s="2" customFormat="1" ht="57">
      <c r="A19" s="148" t="str">
        <f t="shared" si="4"/>
        <v>Transportation</v>
      </c>
      <c r="B19" s="148" t="str">
        <f t="shared" si="0"/>
        <v>Conventional Pollutant Standards</v>
      </c>
      <c r="C19" s="148" t="str">
        <f t="shared" si="0"/>
        <v>Percentage Reduction of Separately Regulated Pollutants</v>
      </c>
      <c r="D19" s="141" t="s">
        <v>41</v>
      </c>
      <c r="E19" s="2" t="s">
        <v>2086</v>
      </c>
      <c r="F19" s="141" t="s">
        <v>41</v>
      </c>
      <c r="G19" s="2" t="s">
        <v>2086</v>
      </c>
      <c r="H19" s="144">
        <v>317</v>
      </c>
      <c r="I19" s="27" t="s">
        <v>46</v>
      </c>
      <c r="J19" s="5" t="str">
        <f t="shared" si="1"/>
        <v>Conventional Pollutant Standard</v>
      </c>
      <c r="K19" s="5" t="str">
        <f t="shared" si="1"/>
        <v>trans reduce regulated pollutants</v>
      </c>
      <c r="L19" s="146">
        <f t="shared" si="1"/>
        <v>0</v>
      </c>
      <c r="M19" s="146">
        <f t="shared" si="1"/>
        <v>1</v>
      </c>
      <c r="N19" s="146">
        <f t="shared" si="1"/>
        <v>0.02</v>
      </c>
      <c r="O19" s="5" t="str">
        <f t="shared" si="1"/>
        <v>% reduction in emissions</v>
      </c>
      <c r="P19" s="236" t="s">
        <v>2414</v>
      </c>
      <c r="Q19" s="5" t="str">
        <f t="shared" si="2"/>
        <v>transportation-sector-main.html#conv-pol-stds</v>
      </c>
      <c r="R19" s="201" t="str">
        <f t="shared" si="2"/>
        <v>conventional-pollutant-standards.html</v>
      </c>
      <c r="S19" s="152"/>
    </row>
    <row r="20" spans="1:19" s="2" customFormat="1" ht="28.5">
      <c r="A20" s="148" t="str">
        <f t="shared" si="4"/>
        <v>Transportation</v>
      </c>
      <c r="B20" s="148" t="str">
        <f t="shared" si="0"/>
        <v>Conventional Pollutant Standards</v>
      </c>
      <c r="C20" s="148" t="str">
        <f t="shared" si="0"/>
        <v>Percentage Reduction of Separately Regulated Pollutants</v>
      </c>
      <c r="D20" s="141" t="s">
        <v>41</v>
      </c>
      <c r="E20" s="2" t="s">
        <v>2088</v>
      </c>
      <c r="F20" s="141" t="s">
        <v>41</v>
      </c>
      <c r="G20" s="2" t="s">
        <v>2088</v>
      </c>
      <c r="H20" s="144">
        <v>318</v>
      </c>
      <c r="I20" s="9" t="s">
        <v>47</v>
      </c>
      <c r="J20" s="5"/>
      <c r="K20" s="5"/>
      <c r="L20" s="146"/>
      <c r="M20" s="146"/>
      <c r="N20" s="146"/>
      <c r="O20" s="5"/>
      <c r="P20" s="236"/>
      <c r="Q20" s="5"/>
      <c r="R20" s="201"/>
      <c r="S20" s="152"/>
    </row>
    <row r="21" spans="1:19" s="2" customFormat="1" ht="28.5">
      <c r="A21" s="148" t="str">
        <f t="shared" si="4"/>
        <v>Transportation</v>
      </c>
      <c r="B21" s="148" t="str">
        <f t="shared" si="0"/>
        <v>Conventional Pollutant Standards</v>
      </c>
      <c r="C21" s="148" t="str">
        <f t="shared" si="0"/>
        <v>Percentage Reduction of Separately Regulated Pollutants</v>
      </c>
      <c r="D21" s="141" t="s">
        <v>41</v>
      </c>
      <c r="E21" s="2" t="s">
        <v>2090</v>
      </c>
      <c r="F21" s="141" t="s">
        <v>41</v>
      </c>
      <c r="G21" s="2" t="s">
        <v>2090</v>
      </c>
      <c r="H21" s="144">
        <v>319</v>
      </c>
      <c r="I21" s="9" t="s">
        <v>47</v>
      </c>
      <c r="J21" s="5"/>
      <c r="K21" s="5"/>
      <c r="L21" s="146"/>
      <c r="M21" s="146"/>
      <c r="N21" s="146"/>
      <c r="O21" s="5"/>
      <c r="P21" s="236"/>
      <c r="Q21" s="5"/>
      <c r="R21" s="201"/>
      <c r="S21" s="152"/>
    </row>
    <row r="22" spans="1:19" s="2" customFormat="1" ht="57">
      <c r="A22" s="148" t="str">
        <f t="shared" si="4"/>
        <v>Transportation</v>
      </c>
      <c r="B22" s="148" t="str">
        <f t="shared" si="0"/>
        <v>Conventional Pollutant Standards</v>
      </c>
      <c r="C22" s="148" t="str">
        <f t="shared" si="0"/>
        <v>Percentage Reduction of Separately Regulated Pollutants</v>
      </c>
      <c r="D22" s="2" t="s">
        <v>42</v>
      </c>
      <c r="E22" s="2" t="s">
        <v>2074</v>
      </c>
      <c r="F22" s="2" t="s">
        <v>42</v>
      </c>
      <c r="G22" s="2" t="s">
        <v>2398</v>
      </c>
      <c r="H22" s="144">
        <v>320</v>
      </c>
      <c r="I22" s="27" t="s">
        <v>46</v>
      </c>
      <c r="J22" s="5" t="str">
        <f t="shared" si="1"/>
        <v>Conventional Pollutant Standard</v>
      </c>
      <c r="K22" s="5" t="str">
        <f t="shared" si="1"/>
        <v>trans reduce regulated pollutants</v>
      </c>
      <c r="L22" s="146">
        <f t="shared" si="1"/>
        <v>0</v>
      </c>
      <c r="M22" s="146">
        <f t="shared" si="1"/>
        <v>1</v>
      </c>
      <c r="N22" s="146">
        <f t="shared" si="1"/>
        <v>0.02</v>
      </c>
      <c r="O22" s="5" t="str">
        <f t="shared" si="1"/>
        <v>% reduction in emissions</v>
      </c>
      <c r="P22" s="236" t="s">
        <v>2415</v>
      </c>
      <c r="Q22" s="5" t="str">
        <f t="shared" si="2"/>
        <v>transportation-sector-main.html#conv-pol-stds</v>
      </c>
      <c r="R22" s="201" t="str">
        <f t="shared" si="2"/>
        <v>conventional-pollutant-standards.html</v>
      </c>
      <c r="S22" s="152"/>
    </row>
    <row r="23" spans="1:19" s="2" customFormat="1" ht="28.5">
      <c r="A23" s="148" t="str">
        <f t="shared" si="4"/>
        <v>Transportation</v>
      </c>
      <c r="B23" s="148" t="str">
        <f t="shared" si="4"/>
        <v>Conventional Pollutant Standards</v>
      </c>
      <c r="C23" s="148" t="str">
        <f t="shared" si="4"/>
        <v>Percentage Reduction of Separately Regulated Pollutants</v>
      </c>
      <c r="D23" s="2" t="s">
        <v>42</v>
      </c>
      <c r="E23" s="2" t="s">
        <v>548</v>
      </c>
      <c r="F23" s="2" t="s">
        <v>42</v>
      </c>
      <c r="G23" s="2" t="s">
        <v>548</v>
      </c>
      <c r="H23" s="144">
        <v>321</v>
      </c>
      <c r="I23" s="9" t="s">
        <v>47</v>
      </c>
      <c r="J23" s="5"/>
      <c r="K23" s="5"/>
      <c r="L23" s="146"/>
      <c r="M23" s="146"/>
      <c r="N23" s="146"/>
      <c r="O23" s="5"/>
      <c r="P23" s="236"/>
      <c r="Q23" s="5"/>
      <c r="R23" s="201"/>
      <c r="S23" s="152"/>
    </row>
    <row r="24" spans="1:19" s="2" customFormat="1" ht="57">
      <c r="A24" s="148" t="str">
        <f t="shared" si="4"/>
        <v>Transportation</v>
      </c>
      <c r="B24" s="148" t="str">
        <f t="shared" si="4"/>
        <v>Conventional Pollutant Standards</v>
      </c>
      <c r="C24" s="148" t="str">
        <f t="shared" si="4"/>
        <v>Percentage Reduction of Separately Regulated Pollutants</v>
      </c>
      <c r="D24" s="2" t="s">
        <v>42</v>
      </c>
      <c r="E24" s="2" t="s">
        <v>2077</v>
      </c>
      <c r="F24" s="2" t="s">
        <v>42</v>
      </c>
      <c r="G24" s="2" t="s">
        <v>2077</v>
      </c>
      <c r="H24" s="144">
        <v>322</v>
      </c>
      <c r="I24" s="27" t="s">
        <v>46</v>
      </c>
      <c r="J24" s="5" t="str">
        <f t="shared" si="1"/>
        <v>Conventional Pollutant Standard</v>
      </c>
      <c r="K24" s="5" t="str">
        <f t="shared" si="1"/>
        <v>trans reduce regulated pollutants</v>
      </c>
      <c r="L24" s="146">
        <f t="shared" si="1"/>
        <v>0</v>
      </c>
      <c r="M24" s="146">
        <f t="shared" si="1"/>
        <v>1</v>
      </c>
      <c r="N24" s="146">
        <f t="shared" si="1"/>
        <v>0.02</v>
      </c>
      <c r="O24" s="5" t="str">
        <f t="shared" si="1"/>
        <v>% reduction in emissions</v>
      </c>
      <c r="P24" s="236" t="s">
        <v>2416</v>
      </c>
      <c r="Q24" s="5" t="str">
        <f t="shared" si="2"/>
        <v>transportation-sector-main.html#conv-pol-stds</v>
      </c>
      <c r="R24" s="201" t="str">
        <f t="shared" si="2"/>
        <v>conventional-pollutant-standards.html</v>
      </c>
      <c r="S24" s="152"/>
    </row>
    <row r="25" spans="1:19" s="2" customFormat="1" ht="28.5">
      <c r="A25" s="148" t="str">
        <f t="shared" si="4"/>
        <v>Transportation</v>
      </c>
      <c r="B25" s="148" t="str">
        <f t="shared" si="4"/>
        <v>Conventional Pollutant Standards</v>
      </c>
      <c r="C25" s="148" t="str">
        <f t="shared" si="4"/>
        <v>Percentage Reduction of Separately Regulated Pollutants</v>
      </c>
      <c r="D25" s="2" t="s">
        <v>42</v>
      </c>
      <c r="E25" s="2" t="s">
        <v>2079</v>
      </c>
      <c r="F25" s="2" t="s">
        <v>42</v>
      </c>
      <c r="G25" s="2" t="s">
        <v>2079</v>
      </c>
      <c r="H25" s="144">
        <v>323</v>
      </c>
      <c r="I25" s="9" t="s">
        <v>47</v>
      </c>
      <c r="J25" s="5"/>
      <c r="K25" s="5"/>
      <c r="L25" s="146"/>
      <c r="M25" s="146"/>
      <c r="N25" s="146"/>
      <c r="O25" s="5"/>
      <c r="P25" s="236"/>
      <c r="Q25" s="5"/>
      <c r="R25" s="201"/>
      <c r="S25" s="152"/>
    </row>
    <row r="26" spans="1:19" s="2" customFormat="1" ht="28.5">
      <c r="A26" s="148" t="str">
        <f t="shared" si="4"/>
        <v>Transportation</v>
      </c>
      <c r="B26" s="148" t="str">
        <f t="shared" si="4"/>
        <v>Conventional Pollutant Standards</v>
      </c>
      <c r="C26" s="148" t="str">
        <f t="shared" si="4"/>
        <v>Percentage Reduction of Separately Regulated Pollutants</v>
      </c>
      <c r="D26" s="2" t="s">
        <v>42</v>
      </c>
      <c r="E26" s="2" t="s">
        <v>2081</v>
      </c>
      <c r="F26" s="2" t="s">
        <v>42</v>
      </c>
      <c r="G26" s="2" t="s">
        <v>2256</v>
      </c>
      <c r="H26" s="144">
        <v>324</v>
      </c>
      <c r="I26" s="9" t="s">
        <v>47</v>
      </c>
      <c r="J26" s="5"/>
      <c r="K26" s="5"/>
      <c r="L26" s="146"/>
      <c r="M26" s="146"/>
      <c r="N26" s="146"/>
      <c r="O26" s="5"/>
      <c r="P26" s="236"/>
      <c r="Q26" s="5"/>
      <c r="R26" s="201"/>
      <c r="S26" s="152"/>
    </row>
    <row r="27" spans="1:19" s="2" customFormat="1" ht="28.5">
      <c r="A27" s="148" t="str">
        <f t="shared" si="4"/>
        <v>Transportation</v>
      </c>
      <c r="B27" s="148" t="str">
        <f t="shared" si="4"/>
        <v>Conventional Pollutant Standards</v>
      </c>
      <c r="C27" s="148" t="str">
        <f t="shared" si="4"/>
        <v>Percentage Reduction of Separately Regulated Pollutants</v>
      </c>
      <c r="D27" s="2" t="s">
        <v>42</v>
      </c>
      <c r="E27" s="2" t="s">
        <v>2082</v>
      </c>
      <c r="F27" s="2" t="s">
        <v>42</v>
      </c>
      <c r="G27" s="2" t="s">
        <v>2082</v>
      </c>
      <c r="H27" s="144">
        <v>325</v>
      </c>
      <c r="I27" s="9" t="s">
        <v>47</v>
      </c>
      <c r="J27" s="5"/>
      <c r="K27" s="5"/>
      <c r="L27" s="146"/>
      <c r="M27" s="146"/>
      <c r="N27" s="146"/>
      <c r="O27" s="5"/>
      <c r="P27" s="236"/>
      <c r="Q27" s="5"/>
      <c r="R27" s="201"/>
      <c r="S27" s="152"/>
    </row>
    <row r="28" spans="1:19" s="2" customFormat="1" ht="28.5">
      <c r="A28" s="148" t="str">
        <f t="shared" si="4"/>
        <v>Transportation</v>
      </c>
      <c r="B28" s="148" t="str">
        <f t="shared" si="4"/>
        <v>Conventional Pollutant Standards</v>
      </c>
      <c r="C28" s="148" t="str">
        <f t="shared" si="4"/>
        <v>Percentage Reduction of Separately Regulated Pollutants</v>
      </c>
      <c r="D28" s="2" t="s">
        <v>42</v>
      </c>
      <c r="E28" s="2" t="s">
        <v>2084</v>
      </c>
      <c r="F28" s="2" t="s">
        <v>42</v>
      </c>
      <c r="G28" s="2" t="s">
        <v>2084</v>
      </c>
      <c r="H28" s="144">
        <v>326</v>
      </c>
      <c r="I28" s="9" t="s">
        <v>47</v>
      </c>
      <c r="J28" s="5"/>
      <c r="K28" s="5"/>
      <c r="L28" s="146"/>
      <c r="M28" s="146"/>
      <c r="N28" s="146"/>
      <c r="O28" s="5"/>
      <c r="P28" s="236"/>
      <c r="Q28" s="5"/>
      <c r="R28" s="201"/>
      <c r="S28" s="152"/>
    </row>
    <row r="29" spans="1:19" s="2" customFormat="1" ht="28.5">
      <c r="A29" s="148" t="str">
        <f t="shared" si="4"/>
        <v>Transportation</v>
      </c>
      <c r="B29" s="148" t="str">
        <f t="shared" si="4"/>
        <v>Conventional Pollutant Standards</v>
      </c>
      <c r="C29" s="148" t="str">
        <f t="shared" si="4"/>
        <v>Percentage Reduction of Separately Regulated Pollutants</v>
      </c>
      <c r="D29" s="2" t="s">
        <v>42</v>
      </c>
      <c r="E29" s="2" t="s">
        <v>2086</v>
      </c>
      <c r="F29" s="2" t="s">
        <v>42</v>
      </c>
      <c r="G29" s="2" t="s">
        <v>2086</v>
      </c>
      <c r="H29" s="144">
        <v>327</v>
      </c>
      <c r="I29" s="9" t="s">
        <v>47</v>
      </c>
      <c r="J29" s="5"/>
      <c r="K29" s="5"/>
      <c r="L29" s="146"/>
      <c r="M29" s="146"/>
      <c r="N29" s="146"/>
      <c r="O29" s="5"/>
      <c r="P29" s="236"/>
      <c r="Q29" s="5"/>
      <c r="R29" s="201"/>
      <c r="S29" s="152"/>
    </row>
    <row r="30" spans="1:19" s="2" customFormat="1" ht="28.5">
      <c r="A30" s="148" t="str">
        <f t="shared" si="4"/>
        <v>Transportation</v>
      </c>
      <c r="B30" s="148" t="str">
        <f t="shared" si="4"/>
        <v>Conventional Pollutant Standards</v>
      </c>
      <c r="C30" s="148" t="str">
        <f t="shared" si="4"/>
        <v>Percentage Reduction of Separately Regulated Pollutants</v>
      </c>
      <c r="D30" s="2" t="s">
        <v>42</v>
      </c>
      <c r="E30" s="2" t="s">
        <v>2088</v>
      </c>
      <c r="F30" s="2" t="s">
        <v>42</v>
      </c>
      <c r="G30" s="2" t="s">
        <v>2088</v>
      </c>
      <c r="H30" s="144">
        <v>328</v>
      </c>
      <c r="I30" s="9" t="s">
        <v>47</v>
      </c>
      <c r="J30" s="5"/>
      <c r="K30" s="5"/>
      <c r="L30" s="146"/>
      <c r="M30" s="146"/>
      <c r="N30" s="146"/>
      <c r="O30" s="5"/>
      <c r="P30" s="236"/>
      <c r="Q30" s="5"/>
      <c r="R30" s="201"/>
      <c r="S30" s="152"/>
    </row>
    <row r="31" spans="1:19" s="2" customFormat="1" ht="28.5">
      <c r="A31" s="148" t="str">
        <f t="shared" si="4"/>
        <v>Transportation</v>
      </c>
      <c r="B31" s="148" t="str">
        <f t="shared" si="4"/>
        <v>Conventional Pollutant Standards</v>
      </c>
      <c r="C31" s="148" t="str">
        <f t="shared" si="4"/>
        <v>Percentage Reduction of Separately Regulated Pollutants</v>
      </c>
      <c r="D31" s="2" t="s">
        <v>42</v>
      </c>
      <c r="E31" s="2" t="s">
        <v>2090</v>
      </c>
      <c r="F31" s="2" t="s">
        <v>42</v>
      </c>
      <c r="G31" s="2" t="s">
        <v>2090</v>
      </c>
      <c r="H31" s="144">
        <v>329</v>
      </c>
      <c r="I31" s="9" t="s">
        <v>47</v>
      </c>
      <c r="J31" s="5"/>
      <c r="K31" s="5"/>
      <c r="L31" s="146"/>
      <c r="M31" s="146"/>
      <c r="N31" s="146"/>
      <c r="O31" s="5"/>
      <c r="P31" s="236"/>
      <c r="Q31" s="5"/>
      <c r="R31" s="201"/>
      <c r="S31" s="152"/>
    </row>
    <row r="32" spans="1:19" s="2" customFormat="1" ht="57">
      <c r="A32" s="148" t="str">
        <f t="shared" si="4"/>
        <v>Transportation</v>
      </c>
      <c r="B32" s="148" t="str">
        <f t="shared" si="4"/>
        <v>Conventional Pollutant Standards</v>
      </c>
      <c r="C32" s="148" t="str">
        <f t="shared" si="4"/>
        <v>Percentage Reduction of Separately Regulated Pollutants</v>
      </c>
      <c r="D32" s="2" t="s">
        <v>43</v>
      </c>
      <c r="E32" s="2" t="s">
        <v>2074</v>
      </c>
      <c r="F32" s="2" t="s">
        <v>43</v>
      </c>
      <c r="G32" s="2" t="s">
        <v>2398</v>
      </c>
      <c r="H32" s="144">
        <v>330</v>
      </c>
      <c r="I32" s="27" t="s">
        <v>46</v>
      </c>
      <c r="J32" s="5" t="str">
        <f t="shared" si="1"/>
        <v>Conventional Pollutant Standard</v>
      </c>
      <c r="K32" s="5" t="str">
        <f t="shared" si="1"/>
        <v>trans reduce regulated pollutants</v>
      </c>
      <c r="L32" s="146">
        <f t="shared" si="1"/>
        <v>0</v>
      </c>
      <c r="M32" s="146">
        <f t="shared" si="1"/>
        <v>1</v>
      </c>
      <c r="N32" s="146">
        <f t="shared" si="1"/>
        <v>0.02</v>
      </c>
      <c r="O32" s="5" t="str">
        <f t="shared" si="1"/>
        <v>% reduction in emissions</v>
      </c>
      <c r="P32" s="236" t="s">
        <v>2417</v>
      </c>
      <c r="Q32" s="5" t="str">
        <f t="shared" si="2"/>
        <v>transportation-sector-main.html#conv-pol-stds</v>
      </c>
      <c r="R32" s="201" t="str">
        <f t="shared" si="2"/>
        <v>conventional-pollutant-standards.html</v>
      </c>
      <c r="S32" s="152"/>
    </row>
    <row r="33" spans="1:19" s="2" customFormat="1" ht="57">
      <c r="A33" s="148" t="str">
        <f t="shared" ref="A33:C61" si="5">A$2</f>
        <v>Transportation</v>
      </c>
      <c r="B33" s="148" t="str">
        <f t="shared" si="5"/>
        <v>Conventional Pollutant Standards</v>
      </c>
      <c r="C33" s="148" t="str">
        <f t="shared" si="5"/>
        <v>Percentage Reduction of Separately Regulated Pollutants</v>
      </c>
      <c r="D33" s="2" t="s">
        <v>43</v>
      </c>
      <c r="E33" s="2" t="s">
        <v>548</v>
      </c>
      <c r="F33" s="2" t="s">
        <v>43</v>
      </c>
      <c r="G33" s="2" t="s">
        <v>548</v>
      </c>
      <c r="H33" s="144">
        <v>331</v>
      </c>
      <c r="I33" s="27" t="s">
        <v>46</v>
      </c>
      <c r="J33" s="5" t="str">
        <f t="shared" si="1"/>
        <v>Conventional Pollutant Standard</v>
      </c>
      <c r="K33" s="5" t="str">
        <f t="shared" si="1"/>
        <v>trans reduce regulated pollutants</v>
      </c>
      <c r="L33" s="146">
        <f t="shared" si="1"/>
        <v>0</v>
      </c>
      <c r="M33" s="146">
        <f t="shared" si="1"/>
        <v>1</v>
      </c>
      <c r="N33" s="146">
        <f t="shared" si="1"/>
        <v>0.02</v>
      </c>
      <c r="O33" s="5" t="str">
        <f t="shared" si="1"/>
        <v>% reduction in emissions</v>
      </c>
      <c r="P33" s="236" t="s">
        <v>2418</v>
      </c>
      <c r="Q33" s="5" t="str">
        <f t="shared" si="2"/>
        <v>transportation-sector-main.html#conv-pol-stds</v>
      </c>
      <c r="R33" s="201" t="str">
        <f t="shared" si="2"/>
        <v>conventional-pollutant-standards.html</v>
      </c>
      <c r="S33" s="152"/>
    </row>
    <row r="34" spans="1:19" s="2" customFormat="1" ht="57">
      <c r="A34" s="148" t="str">
        <f t="shared" si="5"/>
        <v>Transportation</v>
      </c>
      <c r="B34" s="148" t="str">
        <f t="shared" si="5"/>
        <v>Conventional Pollutant Standards</v>
      </c>
      <c r="C34" s="148" t="str">
        <f t="shared" si="5"/>
        <v>Percentage Reduction of Separately Regulated Pollutants</v>
      </c>
      <c r="D34" s="2" t="s">
        <v>43</v>
      </c>
      <c r="E34" s="2" t="s">
        <v>2077</v>
      </c>
      <c r="F34" s="2" t="s">
        <v>43</v>
      </c>
      <c r="G34" s="2" t="s">
        <v>2077</v>
      </c>
      <c r="H34" s="144">
        <v>332</v>
      </c>
      <c r="I34" s="27" t="s">
        <v>46</v>
      </c>
      <c r="J34" s="5" t="str">
        <f t="shared" si="1"/>
        <v>Conventional Pollutant Standard</v>
      </c>
      <c r="K34" s="5" t="str">
        <f t="shared" si="1"/>
        <v>trans reduce regulated pollutants</v>
      </c>
      <c r="L34" s="146">
        <f t="shared" si="1"/>
        <v>0</v>
      </c>
      <c r="M34" s="146">
        <f t="shared" si="1"/>
        <v>1</v>
      </c>
      <c r="N34" s="146">
        <f t="shared" si="1"/>
        <v>0.02</v>
      </c>
      <c r="O34" s="5" t="str">
        <f t="shared" si="1"/>
        <v>% reduction in emissions</v>
      </c>
      <c r="P34" s="236" t="s">
        <v>2419</v>
      </c>
      <c r="Q34" s="5" t="str">
        <f t="shared" si="2"/>
        <v>transportation-sector-main.html#conv-pol-stds</v>
      </c>
      <c r="R34" s="201" t="str">
        <f t="shared" si="2"/>
        <v>conventional-pollutant-standards.html</v>
      </c>
      <c r="S34" s="152"/>
    </row>
    <row r="35" spans="1:19" s="2" customFormat="1" ht="57">
      <c r="A35" s="148" t="str">
        <f t="shared" si="5"/>
        <v>Transportation</v>
      </c>
      <c r="B35" s="148" t="str">
        <f t="shared" si="5"/>
        <v>Conventional Pollutant Standards</v>
      </c>
      <c r="C35" s="148" t="str">
        <f t="shared" si="5"/>
        <v>Percentage Reduction of Separately Regulated Pollutants</v>
      </c>
      <c r="D35" s="2" t="s">
        <v>43</v>
      </c>
      <c r="E35" s="2" t="s">
        <v>2079</v>
      </c>
      <c r="F35" s="2" t="s">
        <v>43</v>
      </c>
      <c r="G35" s="2" t="s">
        <v>2079</v>
      </c>
      <c r="H35" s="144">
        <v>333</v>
      </c>
      <c r="I35" s="27" t="s">
        <v>46</v>
      </c>
      <c r="J35" s="5" t="str">
        <f t="shared" si="1"/>
        <v>Conventional Pollutant Standard</v>
      </c>
      <c r="K35" s="5" t="str">
        <f t="shared" si="1"/>
        <v>trans reduce regulated pollutants</v>
      </c>
      <c r="L35" s="146">
        <f t="shared" si="1"/>
        <v>0</v>
      </c>
      <c r="M35" s="146">
        <f t="shared" si="1"/>
        <v>1</v>
      </c>
      <c r="N35" s="146">
        <f t="shared" si="1"/>
        <v>0.02</v>
      </c>
      <c r="O35" s="5" t="str">
        <f t="shared" si="1"/>
        <v>% reduction in emissions</v>
      </c>
      <c r="P35" s="236" t="s">
        <v>2420</v>
      </c>
      <c r="Q35" s="5" t="str">
        <f t="shared" si="2"/>
        <v>transportation-sector-main.html#conv-pol-stds</v>
      </c>
      <c r="R35" s="201" t="str">
        <f t="shared" si="2"/>
        <v>conventional-pollutant-standards.html</v>
      </c>
      <c r="S35" s="152"/>
    </row>
    <row r="36" spans="1:19" s="2" customFormat="1" ht="57">
      <c r="A36" s="148" t="str">
        <f t="shared" si="5"/>
        <v>Transportation</v>
      </c>
      <c r="B36" s="148" t="str">
        <f t="shared" si="5"/>
        <v>Conventional Pollutant Standards</v>
      </c>
      <c r="C36" s="148" t="str">
        <f t="shared" si="5"/>
        <v>Percentage Reduction of Separately Regulated Pollutants</v>
      </c>
      <c r="D36" s="2" t="s">
        <v>43</v>
      </c>
      <c r="E36" s="2" t="s">
        <v>2081</v>
      </c>
      <c r="F36" s="2" t="s">
        <v>43</v>
      </c>
      <c r="G36" s="2" t="s">
        <v>2256</v>
      </c>
      <c r="H36" s="144">
        <v>334</v>
      </c>
      <c r="I36" s="27" t="s">
        <v>46</v>
      </c>
      <c r="J36" s="5" t="str">
        <f t="shared" si="1"/>
        <v>Conventional Pollutant Standard</v>
      </c>
      <c r="K36" s="5" t="str">
        <f t="shared" si="1"/>
        <v>trans reduce regulated pollutants</v>
      </c>
      <c r="L36" s="146">
        <f t="shared" si="1"/>
        <v>0</v>
      </c>
      <c r="M36" s="146">
        <f t="shared" si="1"/>
        <v>1</v>
      </c>
      <c r="N36" s="146">
        <f t="shared" si="1"/>
        <v>0.02</v>
      </c>
      <c r="O36" s="5" t="str">
        <f t="shared" si="1"/>
        <v>% reduction in emissions</v>
      </c>
      <c r="P36" s="236" t="s">
        <v>2421</v>
      </c>
      <c r="Q36" s="5" t="str">
        <f t="shared" si="2"/>
        <v>transportation-sector-main.html#conv-pol-stds</v>
      </c>
      <c r="R36" s="201" t="str">
        <f t="shared" si="2"/>
        <v>conventional-pollutant-standards.html</v>
      </c>
      <c r="S36" s="152"/>
    </row>
    <row r="37" spans="1:19" s="2" customFormat="1" ht="28.5">
      <c r="A37" s="148" t="str">
        <f t="shared" si="5"/>
        <v>Transportation</v>
      </c>
      <c r="B37" s="148" t="str">
        <f t="shared" si="5"/>
        <v>Conventional Pollutant Standards</v>
      </c>
      <c r="C37" s="148" t="str">
        <f t="shared" si="5"/>
        <v>Percentage Reduction of Separately Regulated Pollutants</v>
      </c>
      <c r="D37" s="2" t="s">
        <v>43</v>
      </c>
      <c r="E37" s="2" t="s">
        <v>2082</v>
      </c>
      <c r="F37" s="2" t="s">
        <v>43</v>
      </c>
      <c r="G37" s="2" t="s">
        <v>2082</v>
      </c>
      <c r="H37" s="144">
        <v>335</v>
      </c>
      <c r="I37" s="9" t="s">
        <v>47</v>
      </c>
      <c r="J37" s="5"/>
      <c r="K37" s="5"/>
      <c r="L37" s="146"/>
      <c r="M37" s="146"/>
      <c r="N37" s="146"/>
      <c r="O37" s="5"/>
      <c r="P37" s="236"/>
      <c r="Q37" s="5"/>
      <c r="R37" s="201"/>
      <c r="S37" s="152"/>
    </row>
    <row r="38" spans="1:19" s="2" customFormat="1" ht="57">
      <c r="A38" s="148" t="str">
        <f t="shared" si="5"/>
        <v>Transportation</v>
      </c>
      <c r="B38" s="148" t="str">
        <f t="shared" si="5"/>
        <v>Conventional Pollutant Standards</v>
      </c>
      <c r="C38" s="148" t="str">
        <f t="shared" si="5"/>
        <v>Percentage Reduction of Separately Regulated Pollutants</v>
      </c>
      <c r="D38" s="2" t="s">
        <v>43</v>
      </c>
      <c r="E38" s="2" t="s">
        <v>2084</v>
      </c>
      <c r="F38" s="2" t="s">
        <v>43</v>
      </c>
      <c r="G38" s="2" t="s">
        <v>2084</v>
      </c>
      <c r="H38" s="144">
        <v>336</v>
      </c>
      <c r="I38" s="27" t="s">
        <v>46</v>
      </c>
      <c r="J38" s="5" t="str">
        <f t="shared" si="1"/>
        <v>Conventional Pollutant Standard</v>
      </c>
      <c r="K38" s="5" t="str">
        <f t="shared" si="1"/>
        <v>trans reduce regulated pollutants</v>
      </c>
      <c r="L38" s="146">
        <f t="shared" si="1"/>
        <v>0</v>
      </c>
      <c r="M38" s="146">
        <f t="shared" si="1"/>
        <v>1</v>
      </c>
      <c r="N38" s="146">
        <f t="shared" si="1"/>
        <v>0.02</v>
      </c>
      <c r="O38" s="5" t="str">
        <f t="shared" si="1"/>
        <v>% reduction in emissions</v>
      </c>
      <c r="P38" s="236" t="s">
        <v>2422</v>
      </c>
      <c r="Q38" s="5" t="str">
        <f t="shared" si="2"/>
        <v>transportation-sector-main.html#conv-pol-stds</v>
      </c>
      <c r="R38" s="201" t="str">
        <f t="shared" si="2"/>
        <v>conventional-pollutant-standards.html</v>
      </c>
      <c r="S38" s="152"/>
    </row>
    <row r="39" spans="1:19" s="2" customFormat="1" ht="57">
      <c r="A39" s="148" t="str">
        <f t="shared" si="5"/>
        <v>Transportation</v>
      </c>
      <c r="B39" s="148" t="str">
        <f t="shared" si="5"/>
        <v>Conventional Pollutant Standards</v>
      </c>
      <c r="C39" s="148" t="str">
        <f t="shared" si="5"/>
        <v>Percentage Reduction of Separately Regulated Pollutants</v>
      </c>
      <c r="D39" s="2" t="s">
        <v>43</v>
      </c>
      <c r="E39" s="2" t="s">
        <v>2086</v>
      </c>
      <c r="F39" s="2" t="s">
        <v>43</v>
      </c>
      <c r="G39" s="2" t="s">
        <v>2086</v>
      </c>
      <c r="H39" s="144">
        <v>337</v>
      </c>
      <c r="I39" s="27" t="s">
        <v>46</v>
      </c>
      <c r="J39" s="5" t="str">
        <f t="shared" si="1"/>
        <v>Conventional Pollutant Standard</v>
      </c>
      <c r="K39" s="5" t="str">
        <f t="shared" si="1"/>
        <v>trans reduce regulated pollutants</v>
      </c>
      <c r="L39" s="146">
        <f t="shared" si="1"/>
        <v>0</v>
      </c>
      <c r="M39" s="146">
        <f t="shared" si="1"/>
        <v>1</v>
      </c>
      <c r="N39" s="146">
        <f t="shared" si="1"/>
        <v>0.02</v>
      </c>
      <c r="O39" s="5" t="str">
        <f t="shared" si="1"/>
        <v>% reduction in emissions</v>
      </c>
      <c r="P39" s="236" t="s">
        <v>2423</v>
      </c>
      <c r="Q39" s="5" t="str">
        <f t="shared" si="2"/>
        <v>transportation-sector-main.html#conv-pol-stds</v>
      </c>
      <c r="R39" s="201" t="str">
        <f t="shared" si="2"/>
        <v>conventional-pollutant-standards.html</v>
      </c>
      <c r="S39" s="152"/>
    </row>
    <row r="40" spans="1:19" s="2" customFormat="1" ht="28.5">
      <c r="A40" s="148" t="str">
        <f t="shared" si="5"/>
        <v>Transportation</v>
      </c>
      <c r="B40" s="148" t="str">
        <f t="shared" si="5"/>
        <v>Conventional Pollutant Standards</v>
      </c>
      <c r="C40" s="148" t="str">
        <f t="shared" si="5"/>
        <v>Percentage Reduction of Separately Regulated Pollutants</v>
      </c>
      <c r="D40" s="2" t="s">
        <v>43</v>
      </c>
      <c r="E40" s="2" t="s">
        <v>2088</v>
      </c>
      <c r="F40" s="2" t="s">
        <v>43</v>
      </c>
      <c r="G40" s="2" t="s">
        <v>2088</v>
      </c>
      <c r="H40" s="144">
        <v>338</v>
      </c>
      <c r="I40" s="9" t="s">
        <v>47</v>
      </c>
      <c r="J40" s="5"/>
      <c r="K40" s="5"/>
      <c r="L40" s="146"/>
      <c r="M40" s="146"/>
      <c r="N40" s="146"/>
      <c r="O40" s="5"/>
      <c r="P40" s="236"/>
      <c r="Q40" s="5"/>
      <c r="R40" s="201"/>
      <c r="S40" s="152"/>
    </row>
    <row r="41" spans="1:19" s="2" customFormat="1" ht="28.5">
      <c r="A41" s="148" t="str">
        <f t="shared" si="5"/>
        <v>Transportation</v>
      </c>
      <c r="B41" s="148" t="str">
        <f t="shared" si="5"/>
        <v>Conventional Pollutant Standards</v>
      </c>
      <c r="C41" s="148" t="str">
        <f t="shared" si="5"/>
        <v>Percentage Reduction of Separately Regulated Pollutants</v>
      </c>
      <c r="D41" s="2" t="s">
        <v>43</v>
      </c>
      <c r="E41" s="2" t="s">
        <v>2090</v>
      </c>
      <c r="F41" s="2" t="s">
        <v>43</v>
      </c>
      <c r="G41" s="2" t="s">
        <v>2090</v>
      </c>
      <c r="H41" s="144">
        <v>339</v>
      </c>
      <c r="I41" s="9" t="s">
        <v>47</v>
      </c>
      <c r="J41" s="5"/>
      <c r="K41" s="5"/>
      <c r="L41" s="146"/>
      <c r="M41" s="146"/>
      <c r="N41" s="146"/>
      <c r="O41" s="5"/>
      <c r="P41" s="236"/>
      <c r="Q41" s="5"/>
      <c r="R41" s="201"/>
      <c r="S41" s="152"/>
    </row>
    <row r="42" spans="1:19" s="2" customFormat="1" ht="57">
      <c r="A42" s="148" t="str">
        <f t="shared" si="5"/>
        <v>Transportation</v>
      </c>
      <c r="B42" s="148" t="str">
        <f t="shared" si="5"/>
        <v>Conventional Pollutant Standards</v>
      </c>
      <c r="C42" s="148" t="str">
        <f t="shared" si="5"/>
        <v>Percentage Reduction of Separately Regulated Pollutants</v>
      </c>
      <c r="D42" s="2" t="s">
        <v>44</v>
      </c>
      <c r="E42" s="2" t="s">
        <v>2074</v>
      </c>
      <c r="F42" s="2" t="s">
        <v>44</v>
      </c>
      <c r="G42" s="2" t="s">
        <v>2398</v>
      </c>
      <c r="H42" s="144">
        <v>340</v>
      </c>
      <c r="I42" s="27" t="s">
        <v>46</v>
      </c>
      <c r="J42" s="5" t="str">
        <f t="shared" si="1"/>
        <v>Conventional Pollutant Standard</v>
      </c>
      <c r="K42" s="5" t="str">
        <f t="shared" si="1"/>
        <v>trans reduce regulated pollutants</v>
      </c>
      <c r="L42" s="146">
        <f t="shared" si="1"/>
        <v>0</v>
      </c>
      <c r="M42" s="146">
        <f t="shared" si="1"/>
        <v>1</v>
      </c>
      <c r="N42" s="146">
        <f t="shared" si="1"/>
        <v>0.02</v>
      </c>
      <c r="O42" s="5" t="str">
        <f t="shared" si="1"/>
        <v>% reduction in emissions</v>
      </c>
      <c r="P42" s="236" t="s">
        <v>2424</v>
      </c>
      <c r="Q42" s="5" t="str">
        <f t="shared" si="2"/>
        <v>transportation-sector-main.html#conv-pol-stds</v>
      </c>
      <c r="R42" s="201" t="str">
        <f t="shared" si="2"/>
        <v>conventional-pollutant-standards.html</v>
      </c>
      <c r="S42" s="152"/>
    </row>
    <row r="43" spans="1:19" s="2" customFormat="1" ht="57">
      <c r="A43" s="148" t="str">
        <f t="shared" si="5"/>
        <v>Transportation</v>
      </c>
      <c r="B43" s="148" t="str">
        <f t="shared" si="5"/>
        <v>Conventional Pollutant Standards</v>
      </c>
      <c r="C43" s="148" t="str">
        <f t="shared" si="5"/>
        <v>Percentage Reduction of Separately Regulated Pollutants</v>
      </c>
      <c r="D43" s="2" t="s">
        <v>44</v>
      </c>
      <c r="E43" s="2" t="s">
        <v>548</v>
      </c>
      <c r="F43" s="2" t="s">
        <v>44</v>
      </c>
      <c r="G43" s="2" t="s">
        <v>548</v>
      </c>
      <c r="H43" s="144">
        <v>341</v>
      </c>
      <c r="I43" s="27" t="s">
        <v>46</v>
      </c>
      <c r="J43" s="5" t="str">
        <f t="shared" si="1"/>
        <v>Conventional Pollutant Standard</v>
      </c>
      <c r="K43" s="5" t="str">
        <f t="shared" si="1"/>
        <v>trans reduce regulated pollutants</v>
      </c>
      <c r="L43" s="146">
        <f t="shared" si="1"/>
        <v>0</v>
      </c>
      <c r="M43" s="146">
        <f t="shared" si="1"/>
        <v>1</v>
      </c>
      <c r="N43" s="146">
        <f t="shared" si="1"/>
        <v>0.02</v>
      </c>
      <c r="O43" s="5" t="str">
        <f t="shared" si="1"/>
        <v>% reduction in emissions</v>
      </c>
      <c r="P43" s="236" t="s">
        <v>2425</v>
      </c>
      <c r="Q43" s="5" t="str">
        <f t="shared" si="2"/>
        <v>transportation-sector-main.html#conv-pol-stds</v>
      </c>
      <c r="R43" s="201" t="str">
        <f t="shared" si="2"/>
        <v>conventional-pollutant-standards.html</v>
      </c>
      <c r="S43" s="152"/>
    </row>
    <row r="44" spans="1:19" s="2" customFormat="1" ht="57">
      <c r="A44" s="148" t="str">
        <f t="shared" si="5"/>
        <v>Transportation</v>
      </c>
      <c r="B44" s="148" t="str">
        <f t="shared" si="5"/>
        <v>Conventional Pollutant Standards</v>
      </c>
      <c r="C44" s="148" t="str">
        <f t="shared" si="5"/>
        <v>Percentage Reduction of Separately Regulated Pollutants</v>
      </c>
      <c r="D44" s="2" t="s">
        <v>44</v>
      </c>
      <c r="E44" s="2" t="s">
        <v>2077</v>
      </c>
      <c r="F44" s="2" t="s">
        <v>44</v>
      </c>
      <c r="G44" s="2" t="s">
        <v>2077</v>
      </c>
      <c r="H44" s="144">
        <v>342</v>
      </c>
      <c r="I44" s="27" t="s">
        <v>46</v>
      </c>
      <c r="J44" s="5" t="str">
        <f t="shared" si="1"/>
        <v>Conventional Pollutant Standard</v>
      </c>
      <c r="K44" s="5" t="str">
        <f t="shared" si="1"/>
        <v>trans reduce regulated pollutants</v>
      </c>
      <c r="L44" s="146">
        <f t="shared" si="1"/>
        <v>0</v>
      </c>
      <c r="M44" s="146">
        <f t="shared" si="1"/>
        <v>1</v>
      </c>
      <c r="N44" s="146">
        <f t="shared" si="1"/>
        <v>0.02</v>
      </c>
      <c r="O44" s="5" t="str">
        <f t="shared" si="1"/>
        <v>% reduction in emissions</v>
      </c>
      <c r="P44" s="236" t="s">
        <v>2426</v>
      </c>
      <c r="Q44" s="5" t="str">
        <f t="shared" si="2"/>
        <v>transportation-sector-main.html#conv-pol-stds</v>
      </c>
      <c r="R44" s="201" t="str">
        <f t="shared" si="2"/>
        <v>conventional-pollutant-standards.html</v>
      </c>
      <c r="S44" s="152"/>
    </row>
    <row r="45" spans="1:19" s="2" customFormat="1" ht="57">
      <c r="A45" s="148" t="str">
        <f t="shared" si="5"/>
        <v>Transportation</v>
      </c>
      <c r="B45" s="148" t="str">
        <f t="shared" si="5"/>
        <v>Conventional Pollutant Standards</v>
      </c>
      <c r="C45" s="148" t="str">
        <f t="shared" si="5"/>
        <v>Percentage Reduction of Separately Regulated Pollutants</v>
      </c>
      <c r="D45" s="2" t="s">
        <v>44</v>
      </c>
      <c r="E45" s="2" t="s">
        <v>2079</v>
      </c>
      <c r="F45" s="2" t="s">
        <v>44</v>
      </c>
      <c r="G45" s="2" t="s">
        <v>2079</v>
      </c>
      <c r="H45" s="144">
        <v>343</v>
      </c>
      <c r="I45" s="27" t="s">
        <v>46</v>
      </c>
      <c r="J45" s="5" t="str">
        <f t="shared" si="1"/>
        <v>Conventional Pollutant Standard</v>
      </c>
      <c r="K45" s="5" t="str">
        <f t="shared" si="1"/>
        <v>trans reduce regulated pollutants</v>
      </c>
      <c r="L45" s="146">
        <f t="shared" si="1"/>
        <v>0</v>
      </c>
      <c r="M45" s="146">
        <f t="shared" si="1"/>
        <v>1</v>
      </c>
      <c r="N45" s="146">
        <f t="shared" ref="J45:O59" si="6">N$2</f>
        <v>0.02</v>
      </c>
      <c r="O45" s="5" t="str">
        <f t="shared" si="6"/>
        <v>% reduction in emissions</v>
      </c>
      <c r="P45" s="236" t="s">
        <v>2427</v>
      </c>
      <c r="Q45" s="5" t="str">
        <f t="shared" si="2"/>
        <v>transportation-sector-main.html#conv-pol-stds</v>
      </c>
      <c r="R45" s="201" t="str">
        <f t="shared" si="2"/>
        <v>conventional-pollutant-standards.html</v>
      </c>
      <c r="S45" s="152"/>
    </row>
    <row r="46" spans="1:19" s="2" customFormat="1" ht="57">
      <c r="A46" s="148" t="str">
        <f t="shared" si="5"/>
        <v>Transportation</v>
      </c>
      <c r="B46" s="148" t="str">
        <f t="shared" si="5"/>
        <v>Conventional Pollutant Standards</v>
      </c>
      <c r="C46" s="148" t="str">
        <f t="shared" si="5"/>
        <v>Percentage Reduction of Separately Regulated Pollutants</v>
      </c>
      <c r="D46" s="2" t="s">
        <v>44</v>
      </c>
      <c r="E46" s="2" t="s">
        <v>2081</v>
      </c>
      <c r="F46" s="2" t="s">
        <v>44</v>
      </c>
      <c r="G46" s="2" t="s">
        <v>2256</v>
      </c>
      <c r="H46" s="144">
        <v>344</v>
      </c>
      <c r="I46" s="27" t="s">
        <v>46</v>
      </c>
      <c r="J46" s="5" t="str">
        <f t="shared" si="6"/>
        <v>Conventional Pollutant Standard</v>
      </c>
      <c r="K46" s="5" t="str">
        <f t="shared" si="6"/>
        <v>trans reduce regulated pollutants</v>
      </c>
      <c r="L46" s="146">
        <f t="shared" si="6"/>
        <v>0</v>
      </c>
      <c r="M46" s="146">
        <f t="shared" si="6"/>
        <v>1</v>
      </c>
      <c r="N46" s="146">
        <f t="shared" si="6"/>
        <v>0.02</v>
      </c>
      <c r="O46" s="5" t="str">
        <f t="shared" si="6"/>
        <v>% reduction in emissions</v>
      </c>
      <c r="P46" s="236" t="s">
        <v>2428</v>
      </c>
      <c r="Q46" s="5" t="str">
        <f t="shared" si="2"/>
        <v>transportation-sector-main.html#conv-pol-stds</v>
      </c>
      <c r="R46" s="201" t="str">
        <f t="shared" si="2"/>
        <v>conventional-pollutant-standards.html</v>
      </c>
      <c r="S46" s="152"/>
    </row>
    <row r="47" spans="1:19" s="2" customFormat="1" ht="28.5">
      <c r="A47" s="148" t="str">
        <f t="shared" si="5"/>
        <v>Transportation</v>
      </c>
      <c r="B47" s="148" t="str">
        <f t="shared" si="5"/>
        <v>Conventional Pollutant Standards</v>
      </c>
      <c r="C47" s="148" t="str">
        <f t="shared" si="5"/>
        <v>Percentage Reduction of Separately Regulated Pollutants</v>
      </c>
      <c r="D47" s="2" t="s">
        <v>44</v>
      </c>
      <c r="E47" s="2" t="s">
        <v>2082</v>
      </c>
      <c r="F47" s="2" t="s">
        <v>44</v>
      </c>
      <c r="G47" s="2" t="s">
        <v>2082</v>
      </c>
      <c r="H47" s="144">
        <v>345</v>
      </c>
      <c r="I47" s="9" t="s">
        <v>47</v>
      </c>
      <c r="J47" s="5"/>
      <c r="K47" s="5"/>
      <c r="L47" s="146"/>
      <c r="M47" s="146"/>
      <c r="N47" s="146"/>
      <c r="O47" s="5"/>
      <c r="P47" s="236"/>
      <c r="Q47" s="5"/>
      <c r="R47" s="201"/>
      <c r="S47" s="152"/>
    </row>
    <row r="48" spans="1:19" s="2" customFormat="1" ht="57">
      <c r="A48" s="148" t="str">
        <f t="shared" si="5"/>
        <v>Transportation</v>
      </c>
      <c r="B48" s="148" t="str">
        <f t="shared" si="5"/>
        <v>Conventional Pollutant Standards</v>
      </c>
      <c r="C48" s="148" t="str">
        <f t="shared" si="5"/>
        <v>Percentage Reduction of Separately Regulated Pollutants</v>
      </c>
      <c r="D48" s="2" t="s">
        <v>44</v>
      </c>
      <c r="E48" s="2" t="s">
        <v>2084</v>
      </c>
      <c r="F48" s="2" t="s">
        <v>44</v>
      </c>
      <c r="G48" s="2" t="s">
        <v>2084</v>
      </c>
      <c r="H48" s="144">
        <v>346</v>
      </c>
      <c r="I48" s="27" t="s">
        <v>46</v>
      </c>
      <c r="J48" s="5" t="str">
        <f t="shared" si="6"/>
        <v>Conventional Pollutant Standard</v>
      </c>
      <c r="K48" s="5" t="str">
        <f t="shared" si="6"/>
        <v>trans reduce regulated pollutants</v>
      </c>
      <c r="L48" s="146">
        <f t="shared" si="6"/>
        <v>0</v>
      </c>
      <c r="M48" s="146">
        <f t="shared" si="6"/>
        <v>1</v>
      </c>
      <c r="N48" s="146">
        <f t="shared" si="6"/>
        <v>0.02</v>
      </c>
      <c r="O48" s="5" t="str">
        <f t="shared" si="6"/>
        <v>% reduction in emissions</v>
      </c>
      <c r="P48" s="236" t="s">
        <v>2429</v>
      </c>
      <c r="Q48" s="5" t="str">
        <f t="shared" si="2"/>
        <v>transportation-sector-main.html#conv-pol-stds</v>
      </c>
      <c r="R48" s="201" t="str">
        <f t="shared" si="2"/>
        <v>conventional-pollutant-standards.html</v>
      </c>
      <c r="S48" s="152"/>
    </row>
    <row r="49" spans="1:20" s="2" customFormat="1" ht="57">
      <c r="A49" s="148" t="str">
        <f t="shared" si="5"/>
        <v>Transportation</v>
      </c>
      <c r="B49" s="148" t="str">
        <f t="shared" si="5"/>
        <v>Conventional Pollutant Standards</v>
      </c>
      <c r="C49" s="148" t="str">
        <f t="shared" si="5"/>
        <v>Percentage Reduction of Separately Regulated Pollutants</v>
      </c>
      <c r="D49" s="2" t="s">
        <v>44</v>
      </c>
      <c r="E49" s="2" t="s">
        <v>2086</v>
      </c>
      <c r="F49" s="2" t="s">
        <v>44</v>
      </c>
      <c r="G49" s="2" t="s">
        <v>2086</v>
      </c>
      <c r="H49" s="144">
        <v>347</v>
      </c>
      <c r="I49" s="27" t="s">
        <v>46</v>
      </c>
      <c r="J49" s="5" t="str">
        <f t="shared" si="6"/>
        <v>Conventional Pollutant Standard</v>
      </c>
      <c r="K49" s="5" t="str">
        <f t="shared" si="6"/>
        <v>trans reduce regulated pollutants</v>
      </c>
      <c r="L49" s="146">
        <f t="shared" si="6"/>
        <v>0</v>
      </c>
      <c r="M49" s="146">
        <f t="shared" si="6"/>
        <v>1</v>
      </c>
      <c r="N49" s="146">
        <f t="shared" si="6"/>
        <v>0.02</v>
      </c>
      <c r="O49" s="5" t="str">
        <f t="shared" si="6"/>
        <v>% reduction in emissions</v>
      </c>
      <c r="P49" s="236" t="s">
        <v>2430</v>
      </c>
      <c r="Q49" s="5" t="str">
        <f t="shared" si="2"/>
        <v>transportation-sector-main.html#conv-pol-stds</v>
      </c>
      <c r="R49" s="201" t="str">
        <f t="shared" si="2"/>
        <v>conventional-pollutant-standards.html</v>
      </c>
      <c r="S49" s="152"/>
    </row>
    <row r="50" spans="1:20" s="2" customFormat="1" ht="28.5">
      <c r="A50" s="148" t="str">
        <f t="shared" si="5"/>
        <v>Transportation</v>
      </c>
      <c r="B50" s="148" t="str">
        <f t="shared" si="5"/>
        <v>Conventional Pollutant Standards</v>
      </c>
      <c r="C50" s="148" t="str">
        <f t="shared" si="5"/>
        <v>Percentage Reduction of Separately Regulated Pollutants</v>
      </c>
      <c r="D50" s="2" t="s">
        <v>44</v>
      </c>
      <c r="E50" s="2" t="s">
        <v>2088</v>
      </c>
      <c r="F50" s="2" t="s">
        <v>44</v>
      </c>
      <c r="G50" s="2" t="s">
        <v>2088</v>
      </c>
      <c r="H50" s="144">
        <v>348</v>
      </c>
      <c r="I50" s="9" t="s">
        <v>47</v>
      </c>
      <c r="J50" s="5"/>
      <c r="K50" s="5"/>
      <c r="L50" s="146"/>
      <c r="M50" s="146"/>
      <c r="N50" s="146"/>
      <c r="O50" s="5"/>
      <c r="P50" s="236"/>
      <c r="Q50" s="5"/>
      <c r="R50" s="201"/>
      <c r="S50" s="152"/>
    </row>
    <row r="51" spans="1:20" s="2" customFormat="1" ht="28.5">
      <c r="A51" s="148" t="str">
        <f t="shared" si="5"/>
        <v>Transportation</v>
      </c>
      <c r="B51" s="148" t="str">
        <f t="shared" si="5"/>
        <v>Conventional Pollutant Standards</v>
      </c>
      <c r="C51" s="148" t="str">
        <f t="shared" si="5"/>
        <v>Percentage Reduction of Separately Regulated Pollutants</v>
      </c>
      <c r="D51" s="2" t="s">
        <v>44</v>
      </c>
      <c r="E51" s="2" t="s">
        <v>2090</v>
      </c>
      <c r="F51" s="2" t="s">
        <v>44</v>
      </c>
      <c r="G51" s="2" t="s">
        <v>2090</v>
      </c>
      <c r="H51" s="144">
        <v>349</v>
      </c>
      <c r="I51" s="9" t="s">
        <v>47</v>
      </c>
      <c r="J51" s="5"/>
      <c r="K51" s="5"/>
      <c r="L51" s="146"/>
      <c r="M51" s="146"/>
      <c r="N51" s="146"/>
      <c r="O51" s="5"/>
      <c r="P51" s="236"/>
      <c r="Q51" s="5"/>
      <c r="R51" s="201"/>
      <c r="S51" s="152"/>
    </row>
    <row r="52" spans="1:20" s="2" customFormat="1" ht="57">
      <c r="A52" s="148" t="str">
        <f t="shared" si="5"/>
        <v>Transportation</v>
      </c>
      <c r="B52" s="148" t="str">
        <f t="shared" si="5"/>
        <v>Conventional Pollutant Standards</v>
      </c>
      <c r="C52" s="148" t="str">
        <f t="shared" si="5"/>
        <v>Percentage Reduction of Separately Regulated Pollutants</v>
      </c>
      <c r="D52" s="2" t="s">
        <v>120</v>
      </c>
      <c r="E52" s="2" t="s">
        <v>2074</v>
      </c>
      <c r="F52" s="2" t="s">
        <v>120</v>
      </c>
      <c r="G52" s="2" t="s">
        <v>2398</v>
      </c>
      <c r="H52" s="144">
        <v>350</v>
      </c>
      <c r="I52" s="27" t="s">
        <v>46</v>
      </c>
      <c r="J52" s="5" t="str">
        <f t="shared" si="6"/>
        <v>Conventional Pollutant Standard</v>
      </c>
      <c r="K52" s="5" t="str">
        <f t="shared" si="6"/>
        <v>trans reduce regulated pollutants</v>
      </c>
      <c r="L52" s="146">
        <f t="shared" si="6"/>
        <v>0</v>
      </c>
      <c r="M52" s="146">
        <f t="shared" si="6"/>
        <v>1</v>
      </c>
      <c r="N52" s="146">
        <f t="shared" si="6"/>
        <v>0.02</v>
      </c>
      <c r="O52" s="5" t="str">
        <f t="shared" si="6"/>
        <v>% reduction in emissions</v>
      </c>
      <c r="P52" s="236" t="s">
        <v>2431</v>
      </c>
      <c r="Q52" s="5" t="str">
        <f t="shared" si="2"/>
        <v>transportation-sector-main.html#conv-pol-stds</v>
      </c>
      <c r="R52" s="201" t="str">
        <f t="shared" si="2"/>
        <v>conventional-pollutant-standards.html</v>
      </c>
      <c r="S52" s="152"/>
    </row>
    <row r="53" spans="1:20" s="2" customFormat="1" ht="57">
      <c r="A53" s="148" t="str">
        <f t="shared" si="5"/>
        <v>Transportation</v>
      </c>
      <c r="B53" s="148" t="str">
        <f t="shared" si="5"/>
        <v>Conventional Pollutant Standards</v>
      </c>
      <c r="C53" s="148" t="str">
        <f t="shared" si="5"/>
        <v>Percentage Reduction of Separately Regulated Pollutants</v>
      </c>
      <c r="D53" s="2" t="s">
        <v>120</v>
      </c>
      <c r="E53" s="2" t="s">
        <v>548</v>
      </c>
      <c r="F53" s="2" t="s">
        <v>120</v>
      </c>
      <c r="G53" s="2" t="s">
        <v>548</v>
      </c>
      <c r="H53" s="144">
        <v>351</v>
      </c>
      <c r="I53" s="27" t="s">
        <v>46</v>
      </c>
      <c r="J53" s="5" t="str">
        <f t="shared" si="6"/>
        <v>Conventional Pollutant Standard</v>
      </c>
      <c r="K53" s="5" t="str">
        <f t="shared" si="6"/>
        <v>trans reduce regulated pollutants</v>
      </c>
      <c r="L53" s="146">
        <f t="shared" si="6"/>
        <v>0</v>
      </c>
      <c r="M53" s="146">
        <f t="shared" si="6"/>
        <v>1</v>
      </c>
      <c r="N53" s="146">
        <f t="shared" si="6"/>
        <v>0.02</v>
      </c>
      <c r="O53" s="5" t="str">
        <f t="shared" si="6"/>
        <v>% reduction in emissions</v>
      </c>
      <c r="P53" s="236" t="s">
        <v>2432</v>
      </c>
      <c r="Q53" s="5" t="str">
        <f t="shared" si="2"/>
        <v>transportation-sector-main.html#conv-pol-stds</v>
      </c>
      <c r="R53" s="201" t="str">
        <f t="shared" si="2"/>
        <v>conventional-pollutant-standards.html</v>
      </c>
      <c r="S53" s="152"/>
    </row>
    <row r="54" spans="1:20" s="2" customFormat="1" ht="57">
      <c r="A54" s="148" t="str">
        <f t="shared" si="5"/>
        <v>Transportation</v>
      </c>
      <c r="B54" s="148" t="str">
        <f t="shared" si="5"/>
        <v>Conventional Pollutant Standards</v>
      </c>
      <c r="C54" s="148" t="str">
        <f t="shared" si="5"/>
        <v>Percentage Reduction of Separately Regulated Pollutants</v>
      </c>
      <c r="D54" s="2" t="s">
        <v>120</v>
      </c>
      <c r="E54" s="2" t="s">
        <v>2077</v>
      </c>
      <c r="F54" s="2" t="s">
        <v>120</v>
      </c>
      <c r="G54" s="2" t="s">
        <v>2077</v>
      </c>
      <c r="H54" s="144">
        <v>352</v>
      </c>
      <c r="I54" s="27" t="s">
        <v>46</v>
      </c>
      <c r="J54" s="5" t="str">
        <f t="shared" si="6"/>
        <v>Conventional Pollutant Standard</v>
      </c>
      <c r="K54" s="5" t="str">
        <f t="shared" si="6"/>
        <v>trans reduce regulated pollutants</v>
      </c>
      <c r="L54" s="146">
        <f t="shared" si="6"/>
        <v>0</v>
      </c>
      <c r="M54" s="146">
        <f t="shared" si="6"/>
        <v>1</v>
      </c>
      <c r="N54" s="146">
        <f t="shared" si="6"/>
        <v>0.02</v>
      </c>
      <c r="O54" s="5" t="str">
        <f t="shared" si="6"/>
        <v>% reduction in emissions</v>
      </c>
      <c r="P54" s="236" t="s">
        <v>2433</v>
      </c>
      <c r="Q54" s="5" t="str">
        <f t="shared" si="2"/>
        <v>transportation-sector-main.html#conv-pol-stds</v>
      </c>
      <c r="R54" s="201" t="str">
        <f t="shared" si="2"/>
        <v>conventional-pollutant-standards.html</v>
      </c>
      <c r="S54" s="152"/>
    </row>
    <row r="55" spans="1:20" s="2" customFormat="1" ht="57">
      <c r="A55" s="148" t="str">
        <f t="shared" si="5"/>
        <v>Transportation</v>
      </c>
      <c r="B55" s="148" t="str">
        <f t="shared" si="5"/>
        <v>Conventional Pollutant Standards</v>
      </c>
      <c r="C55" s="148" t="str">
        <f t="shared" si="5"/>
        <v>Percentage Reduction of Separately Regulated Pollutants</v>
      </c>
      <c r="D55" s="2" t="s">
        <v>120</v>
      </c>
      <c r="E55" s="2" t="s">
        <v>2079</v>
      </c>
      <c r="F55" s="2" t="s">
        <v>120</v>
      </c>
      <c r="G55" s="2" t="s">
        <v>2079</v>
      </c>
      <c r="H55" s="144">
        <v>353</v>
      </c>
      <c r="I55" s="27" t="s">
        <v>46</v>
      </c>
      <c r="J55" s="5" t="str">
        <f t="shared" si="6"/>
        <v>Conventional Pollutant Standard</v>
      </c>
      <c r="K55" s="5" t="str">
        <f t="shared" si="6"/>
        <v>trans reduce regulated pollutants</v>
      </c>
      <c r="L55" s="146">
        <f t="shared" si="6"/>
        <v>0</v>
      </c>
      <c r="M55" s="146">
        <f t="shared" si="6"/>
        <v>1</v>
      </c>
      <c r="N55" s="146">
        <f t="shared" si="6"/>
        <v>0.02</v>
      </c>
      <c r="O55" s="5" t="str">
        <f t="shared" si="6"/>
        <v>% reduction in emissions</v>
      </c>
      <c r="P55" s="236" t="s">
        <v>2434</v>
      </c>
      <c r="Q55" s="5" t="str">
        <f t="shared" si="2"/>
        <v>transportation-sector-main.html#conv-pol-stds</v>
      </c>
      <c r="R55" s="201" t="str">
        <f t="shared" si="2"/>
        <v>conventional-pollutant-standards.html</v>
      </c>
      <c r="S55" s="152"/>
    </row>
    <row r="56" spans="1:20" s="2" customFormat="1" ht="57">
      <c r="A56" s="148" t="str">
        <f t="shared" si="5"/>
        <v>Transportation</v>
      </c>
      <c r="B56" s="148" t="str">
        <f t="shared" si="5"/>
        <v>Conventional Pollutant Standards</v>
      </c>
      <c r="C56" s="148" t="str">
        <f t="shared" si="5"/>
        <v>Percentage Reduction of Separately Regulated Pollutants</v>
      </c>
      <c r="D56" s="2" t="s">
        <v>120</v>
      </c>
      <c r="E56" s="2" t="s">
        <v>2081</v>
      </c>
      <c r="F56" s="2" t="s">
        <v>120</v>
      </c>
      <c r="G56" s="2" t="s">
        <v>2256</v>
      </c>
      <c r="H56" s="144">
        <v>354</v>
      </c>
      <c r="I56" s="27" t="s">
        <v>46</v>
      </c>
      <c r="J56" s="5" t="str">
        <f t="shared" si="6"/>
        <v>Conventional Pollutant Standard</v>
      </c>
      <c r="K56" s="5" t="str">
        <f t="shared" si="6"/>
        <v>trans reduce regulated pollutants</v>
      </c>
      <c r="L56" s="146">
        <f t="shared" si="6"/>
        <v>0</v>
      </c>
      <c r="M56" s="146">
        <f t="shared" si="6"/>
        <v>1</v>
      </c>
      <c r="N56" s="146">
        <f t="shared" si="6"/>
        <v>0.02</v>
      </c>
      <c r="O56" s="5" t="str">
        <f t="shared" si="6"/>
        <v>% reduction in emissions</v>
      </c>
      <c r="P56" s="236" t="s">
        <v>2435</v>
      </c>
      <c r="Q56" s="5" t="str">
        <f t="shared" si="2"/>
        <v>transportation-sector-main.html#conv-pol-stds</v>
      </c>
      <c r="R56" s="201" t="str">
        <f t="shared" si="2"/>
        <v>conventional-pollutant-standards.html</v>
      </c>
      <c r="S56" s="152"/>
    </row>
    <row r="57" spans="1:20" s="2" customFormat="1" ht="57">
      <c r="A57" s="148" t="str">
        <f t="shared" si="5"/>
        <v>Transportation</v>
      </c>
      <c r="B57" s="148" t="str">
        <f t="shared" si="5"/>
        <v>Conventional Pollutant Standards</v>
      </c>
      <c r="C57" s="148" t="str">
        <f t="shared" si="5"/>
        <v>Percentage Reduction of Separately Regulated Pollutants</v>
      </c>
      <c r="D57" s="2" t="s">
        <v>120</v>
      </c>
      <c r="E57" s="2" t="s">
        <v>2082</v>
      </c>
      <c r="F57" s="2" t="s">
        <v>120</v>
      </c>
      <c r="G57" s="2" t="s">
        <v>2082</v>
      </c>
      <c r="H57" s="144">
        <v>355</v>
      </c>
      <c r="I57" s="27" t="s">
        <v>46</v>
      </c>
      <c r="J57" s="5" t="str">
        <f t="shared" si="6"/>
        <v>Conventional Pollutant Standard</v>
      </c>
      <c r="K57" s="5" t="str">
        <f t="shared" si="6"/>
        <v>trans reduce regulated pollutants</v>
      </c>
      <c r="L57" s="146">
        <f t="shared" si="6"/>
        <v>0</v>
      </c>
      <c r="M57" s="146">
        <f t="shared" si="6"/>
        <v>1</v>
      </c>
      <c r="N57" s="146">
        <f t="shared" si="6"/>
        <v>0.02</v>
      </c>
      <c r="O57" s="5" t="str">
        <f t="shared" si="6"/>
        <v>% reduction in emissions</v>
      </c>
      <c r="P57" s="236" t="s">
        <v>2436</v>
      </c>
      <c r="Q57" s="5" t="str">
        <f t="shared" si="2"/>
        <v>transportation-sector-main.html#conv-pol-stds</v>
      </c>
      <c r="R57" s="201" t="str">
        <f t="shared" si="2"/>
        <v>conventional-pollutant-standards.html</v>
      </c>
      <c r="S57" s="152"/>
    </row>
    <row r="58" spans="1:20" s="2" customFormat="1" ht="57">
      <c r="A58" s="148" t="str">
        <f t="shared" si="5"/>
        <v>Transportation</v>
      </c>
      <c r="B58" s="148" t="str">
        <f t="shared" si="5"/>
        <v>Conventional Pollutant Standards</v>
      </c>
      <c r="C58" s="148" t="str">
        <f t="shared" si="5"/>
        <v>Percentage Reduction of Separately Regulated Pollutants</v>
      </c>
      <c r="D58" s="2" t="s">
        <v>120</v>
      </c>
      <c r="E58" s="2" t="s">
        <v>2084</v>
      </c>
      <c r="F58" s="2" t="s">
        <v>120</v>
      </c>
      <c r="G58" s="2" t="s">
        <v>2084</v>
      </c>
      <c r="H58" s="144">
        <v>356</v>
      </c>
      <c r="I58" s="27" t="s">
        <v>46</v>
      </c>
      <c r="J58" s="5" t="str">
        <f t="shared" si="6"/>
        <v>Conventional Pollutant Standard</v>
      </c>
      <c r="K58" s="5" t="str">
        <f t="shared" si="6"/>
        <v>trans reduce regulated pollutants</v>
      </c>
      <c r="L58" s="146">
        <f t="shared" si="6"/>
        <v>0</v>
      </c>
      <c r="M58" s="146">
        <f t="shared" si="6"/>
        <v>1</v>
      </c>
      <c r="N58" s="146">
        <f t="shared" si="6"/>
        <v>0.02</v>
      </c>
      <c r="O58" s="5" t="str">
        <f t="shared" si="6"/>
        <v>% reduction in emissions</v>
      </c>
      <c r="P58" s="236" t="s">
        <v>2437</v>
      </c>
      <c r="Q58" s="5" t="str">
        <f t="shared" si="2"/>
        <v>transportation-sector-main.html#conv-pol-stds</v>
      </c>
      <c r="R58" s="201" t="str">
        <f t="shared" si="2"/>
        <v>conventional-pollutant-standards.html</v>
      </c>
      <c r="S58" s="152"/>
    </row>
    <row r="59" spans="1:20" s="2" customFormat="1" ht="57">
      <c r="A59" s="148" t="str">
        <f t="shared" si="5"/>
        <v>Transportation</v>
      </c>
      <c r="B59" s="148" t="str">
        <f t="shared" si="5"/>
        <v>Conventional Pollutant Standards</v>
      </c>
      <c r="C59" s="148" t="str">
        <f t="shared" si="5"/>
        <v>Percentage Reduction of Separately Regulated Pollutants</v>
      </c>
      <c r="D59" s="2" t="s">
        <v>120</v>
      </c>
      <c r="E59" s="2" t="s">
        <v>2086</v>
      </c>
      <c r="F59" s="2" t="s">
        <v>120</v>
      </c>
      <c r="G59" s="2" t="s">
        <v>2086</v>
      </c>
      <c r="H59" s="144">
        <v>357</v>
      </c>
      <c r="I59" s="27" t="s">
        <v>46</v>
      </c>
      <c r="J59" s="5" t="str">
        <f t="shared" si="6"/>
        <v>Conventional Pollutant Standard</v>
      </c>
      <c r="K59" s="5" t="str">
        <f t="shared" si="6"/>
        <v>trans reduce regulated pollutants</v>
      </c>
      <c r="L59" s="146">
        <f t="shared" si="6"/>
        <v>0</v>
      </c>
      <c r="M59" s="146">
        <f t="shared" si="6"/>
        <v>1</v>
      </c>
      <c r="N59" s="146">
        <f t="shared" si="6"/>
        <v>0.02</v>
      </c>
      <c r="O59" s="5" t="str">
        <f t="shared" si="6"/>
        <v>% reduction in emissions</v>
      </c>
      <c r="P59" s="236" t="s">
        <v>2438</v>
      </c>
      <c r="Q59" s="5" t="str">
        <f t="shared" si="2"/>
        <v>transportation-sector-main.html#conv-pol-stds</v>
      </c>
      <c r="R59" s="201" t="str">
        <f t="shared" si="2"/>
        <v>conventional-pollutant-standards.html</v>
      </c>
      <c r="S59" s="152"/>
    </row>
    <row r="60" spans="1:20" s="2" customFormat="1" ht="28.5">
      <c r="A60" s="148" t="str">
        <f t="shared" si="5"/>
        <v>Transportation</v>
      </c>
      <c r="B60" s="148" t="str">
        <f t="shared" si="5"/>
        <v>Conventional Pollutant Standards</v>
      </c>
      <c r="C60" s="148" t="str">
        <f t="shared" si="5"/>
        <v>Percentage Reduction of Separately Regulated Pollutants</v>
      </c>
      <c r="D60" s="2" t="s">
        <v>120</v>
      </c>
      <c r="E60" s="2" t="s">
        <v>2088</v>
      </c>
      <c r="F60" s="2" t="s">
        <v>120</v>
      </c>
      <c r="G60" s="2" t="s">
        <v>2088</v>
      </c>
      <c r="H60" s="144">
        <v>358</v>
      </c>
      <c r="I60" s="9" t="s">
        <v>47</v>
      </c>
      <c r="J60" s="5"/>
      <c r="K60" s="5"/>
      <c r="L60" s="146"/>
      <c r="M60" s="146"/>
      <c r="N60" s="146"/>
      <c r="O60" s="5"/>
      <c r="P60" s="236"/>
      <c r="Q60" s="5"/>
      <c r="R60" s="201"/>
      <c r="S60" s="152"/>
    </row>
    <row r="61" spans="1:20" s="2" customFormat="1" ht="28.5">
      <c r="A61" s="148" t="str">
        <f t="shared" si="5"/>
        <v>Transportation</v>
      </c>
      <c r="B61" s="148" t="str">
        <f t="shared" si="5"/>
        <v>Conventional Pollutant Standards</v>
      </c>
      <c r="C61" s="148" t="str">
        <f t="shared" si="5"/>
        <v>Percentage Reduction of Separately Regulated Pollutants</v>
      </c>
      <c r="D61" s="2" t="s">
        <v>120</v>
      </c>
      <c r="E61" s="2" t="s">
        <v>2090</v>
      </c>
      <c r="F61" s="2" t="s">
        <v>120</v>
      </c>
      <c r="G61" s="2" t="s">
        <v>2090</v>
      </c>
      <c r="H61" s="144">
        <v>359</v>
      </c>
      <c r="I61" s="9" t="s">
        <v>47</v>
      </c>
      <c r="J61" s="5"/>
      <c r="K61" s="5"/>
      <c r="L61" s="146"/>
      <c r="M61" s="146"/>
      <c r="N61" s="146"/>
      <c r="O61" s="5"/>
      <c r="P61" s="236"/>
      <c r="Q61" s="5"/>
      <c r="R61" s="201"/>
      <c r="S61" s="152"/>
    </row>
    <row r="62" spans="1:20" s="2" customFormat="1" ht="128.25">
      <c r="A62" s="141" t="s">
        <v>4</v>
      </c>
      <c r="B62" s="142" t="s">
        <v>2492</v>
      </c>
      <c r="C62" s="142" t="s">
        <v>2493</v>
      </c>
      <c r="H62" s="144">
        <v>360</v>
      </c>
      <c r="I62" s="9" t="s">
        <v>46</v>
      </c>
      <c r="J62" s="2" t="s">
        <v>2493</v>
      </c>
      <c r="K62" s="2" t="s">
        <v>2494</v>
      </c>
      <c r="L62" s="156">
        <v>0</v>
      </c>
      <c r="M62" s="156">
        <v>300</v>
      </c>
      <c r="N62" s="156">
        <v>5</v>
      </c>
      <c r="O62" s="2" t="s">
        <v>2495</v>
      </c>
      <c r="P62" s="245" t="s">
        <v>3240</v>
      </c>
      <c r="R62" s="200" t="s">
        <v>2790</v>
      </c>
      <c r="S62" s="152" t="s">
        <v>2496</v>
      </c>
    </row>
    <row r="63" spans="1:20" s="2" customFormat="1" ht="85.5">
      <c r="A63" s="141" t="s">
        <v>4</v>
      </c>
      <c r="B63" s="141" t="s">
        <v>2488</v>
      </c>
      <c r="C63" s="141" t="s">
        <v>2489</v>
      </c>
      <c r="D63" s="27"/>
      <c r="E63" s="27"/>
      <c r="F63" s="27"/>
      <c r="G63" s="27"/>
      <c r="H63" s="144">
        <v>361</v>
      </c>
      <c r="I63" s="27" t="s">
        <v>46</v>
      </c>
      <c r="J63" s="141" t="s">
        <v>2498</v>
      </c>
      <c r="K63" s="140" t="s">
        <v>2490</v>
      </c>
      <c r="L63" s="36">
        <v>0</v>
      </c>
      <c r="M63" s="36">
        <v>1</v>
      </c>
      <c r="N63" s="36">
        <v>0.02</v>
      </c>
      <c r="O63" s="27" t="s">
        <v>2491</v>
      </c>
      <c r="P63" s="236" t="s">
        <v>2499</v>
      </c>
      <c r="Q63" s="46"/>
      <c r="R63" s="202" t="s">
        <v>2791</v>
      </c>
      <c r="S63" s="46" t="s">
        <v>2497</v>
      </c>
      <c r="T63" s="9"/>
    </row>
    <row r="64" spans="1:20" s="2" customFormat="1" ht="142.5">
      <c r="A64" s="141" t="s">
        <v>4</v>
      </c>
      <c r="B64" s="141" t="s">
        <v>521</v>
      </c>
      <c r="C64" s="141" t="s">
        <v>522</v>
      </c>
      <c r="D64" s="27" t="s">
        <v>48</v>
      </c>
      <c r="E64" s="27" t="s">
        <v>40</v>
      </c>
      <c r="F64" s="27" t="s">
        <v>89</v>
      </c>
      <c r="G64" s="27" t="s">
        <v>40</v>
      </c>
      <c r="H64" s="30">
        <v>186</v>
      </c>
      <c r="I64" s="27" t="s">
        <v>46</v>
      </c>
      <c r="J64" s="48" t="s">
        <v>523</v>
      </c>
      <c r="K64" s="49" t="s">
        <v>2170</v>
      </c>
      <c r="L64" s="36">
        <v>0</v>
      </c>
      <c r="M64" s="36">
        <v>1</v>
      </c>
      <c r="N64" s="36">
        <v>0.01</v>
      </c>
      <c r="O64" s="27" t="s">
        <v>524</v>
      </c>
      <c r="P64" s="245" t="s">
        <v>3244</v>
      </c>
      <c r="Q64" s="46" t="s">
        <v>525</v>
      </c>
      <c r="R64" s="202" t="s">
        <v>526</v>
      </c>
      <c r="S64" s="234" t="s">
        <v>3241</v>
      </c>
      <c r="T64" s="9"/>
    </row>
    <row r="65" spans="1:20" s="2" customFormat="1" ht="99.75">
      <c r="A65" s="47" t="str">
        <f>A$64</f>
        <v>Transportation</v>
      </c>
      <c r="B65" s="47" t="str">
        <f t="shared" ref="B65:C75" si="7">B$64</f>
        <v>Electric Vehicle Sales Mandate</v>
      </c>
      <c r="C65" s="47" t="str">
        <f t="shared" si="7"/>
        <v>Additional Minimum Required EV Sales Percentage</v>
      </c>
      <c r="D65" s="48" t="s">
        <v>45</v>
      </c>
      <c r="E65" s="48" t="s">
        <v>40</v>
      </c>
      <c r="F65" s="48" t="s">
        <v>90</v>
      </c>
      <c r="G65" s="48" t="s">
        <v>40</v>
      </c>
      <c r="H65" s="30">
        <v>203</v>
      </c>
      <c r="I65" s="9" t="s">
        <v>46</v>
      </c>
      <c r="J65" s="47" t="str">
        <f t="shared" ref="J65:J73" si="8">J$64</f>
        <v>EV Sales Mandate</v>
      </c>
      <c r="K65" s="47" t="str">
        <f t="shared" ref="K65:R73" si="9">K$64</f>
        <v>trans EV minimum</v>
      </c>
      <c r="L65" s="47">
        <f t="shared" si="9"/>
        <v>0</v>
      </c>
      <c r="M65" s="35">
        <f t="shared" si="9"/>
        <v>1</v>
      </c>
      <c r="N65" s="35">
        <f t="shared" si="9"/>
        <v>0.01</v>
      </c>
      <c r="O65" s="35" t="str">
        <f t="shared" si="9"/>
        <v>% of new vehicles sold</v>
      </c>
      <c r="P65" s="236" t="s">
        <v>3127</v>
      </c>
      <c r="Q65" s="35" t="str">
        <f t="shared" si="9"/>
        <v>transportation-sector-main.html#ev-mandate</v>
      </c>
      <c r="R65" s="203" t="str">
        <f t="shared" si="9"/>
        <v>ev-mandate.html</v>
      </c>
      <c r="S65" s="46"/>
      <c r="T65" s="9"/>
    </row>
    <row r="66" spans="1:20" s="2" customFormat="1" ht="85.5">
      <c r="A66" s="47" t="str">
        <f t="shared" ref="A66:A75" si="10">A$64</f>
        <v>Transportation</v>
      </c>
      <c r="B66" s="47" t="str">
        <f t="shared" si="7"/>
        <v>Electric Vehicle Sales Mandate</v>
      </c>
      <c r="C66" s="47" t="str">
        <f t="shared" si="7"/>
        <v>Additional Minimum Required EV Sales Percentage</v>
      </c>
      <c r="D66" s="48" t="s">
        <v>48</v>
      </c>
      <c r="E66" s="48" t="s">
        <v>41</v>
      </c>
      <c r="F66" s="48" t="s">
        <v>89</v>
      </c>
      <c r="G66" s="48" t="s">
        <v>41</v>
      </c>
      <c r="H66" s="30">
        <v>187</v>
      </c>
      <c r="I66" s="27" t="s">
        <v>46</v>
      </c>
      <c r="J66" s="47" t="str">
        <f t="shared" si="8"/>
        <v>EV Sales Mandate</v>
      </c>
      <c r="K66" s="47" t="str">
        <f t="shared" si="9"/>
        <v>trans EV minimum</v>
      </c>
      <c r="L66" s="47">
        <f t="shared" si="9"/>
        <v>0</v>
      </c>
      <c r="M66" s="35">
        <f t="shared" si="9"/>
        <v>1</v>
      </c>
      <c r="N66" s="35">
        <f t="shared" si="9"/>
        <v>0.01</v>
      </c>
      <c r="O66" s="35" t="str">
        <f t="shared" si="9"/>
        <v>% of new vehicles sold</v>
      </c>
      <c r="P66" s="236" t="s">
        <v>2171</v>
      </c>
      <c r="Q66" s="35" t="str">
        <f t="shared" si="9"/>
        <v>transportation-sector-main.html#ev-mandate</v>
      </c>
      <c r="R66" s="203" t="str">
        <f t="shared" si="9"/>
        <v>ev-mandate.html</v>
      </c>
      <c r="S66" s="46" t="s">
        <v>527</v>
      </c>
      <c r="T66" s="9"/>
    </row>
    <row r="67" spans="1:20" s="2" customFormat="1" ht="99.75">
      <c r="A67" s="47" t="str">
        <f t="shared" si="10"/>
        <v>Transportation</v>
      </c>
      <c r="B67" s="47" t="str">
        <f t="shared" si="7"/>
        <v>Electric Vehicle Sales Mandate</v>
      </c>
      <c r="C67" s="47" t="str">
        <f t="shared" si="7"/>
        <v>Additional Minimum Required EV Sales Percentage</v>
      </c>
      <c r="D67" s="48" t="s">
        <v>45</v>
      </c>
      <c r="E67" s="48" t="s">
        <v>41</v>
      </c>
      <c r="F67" s="48" t="s">
        <v>90</v>
      </c>
      <c r="G67" s="48" t="s">
        <v>41</v>
      </c>
      <c r="H67" s="30">
        <v>191</v>
      </c>
      <c r="I67" s="27" t="s">
        <v>46</v>
      </c>
      <c r="J67" s="47" t="str">
        <f t="shared" si="8"/>
        <v>EV Sales Mandate</v>
      </c>
      <c r="K67" s="47" t="str">
        <f t="shared" si="9"/>
        <v>trans EV minimum</v>
      </c>
      <c r="L67" s="47">
        <f t="shared" si="9"/>
        <v>0</v>
      </c>
      <c r="M67" s="35">
        <f t="shared" si="9"/>
        <v>1</v>
      </c>
      <c r="N67" s="35">
        <f t="shared" si="9"/>
        <v>0.01</v>
      </c>
      <c r="O67" s="35" t="str">
        <f t="shared" si="9"/>
        <v>% of new vehicles sold</v>
      </c>
      <c r="P67" s="236" t="s">
        <v>3128</v>
      </c>
      <c r="Q67" s="35" t="str">
        <f t="shared" si="9"/>
        <v>transportation-sector-main.html#ev-mandate</v>
      </c>
      <c r="R67" s="203" t="str">
        <f t="shared" si="9"/>
        <v>ev-mandate.html</v>
      </c>
      <c r="S67" s="46"/>
      <c r="T67" s="9"/>
    </row>
    <row r="68" spans="1:20" s="2" customFormat="1" ht="99.75">
      <c r="A68" s="47" t="str">
        <f t="shared" si="10"/>
        <v>Transportation</v>
      </c>
      <c r="B68" s="47" t="str">
        <f t="shared" si="7"/>
        <v>Electric Vehicle Sales Mandate</v>
      </c>
      <c r="C68" s="47" t="str">
        <f t="shared" si="7"/>
        <v>Additional Minimum Required EV Sales Percentage</v>
      </c>
      <c r="D68" s="48" t="s">
        <v>48</v>
      </c>
      <c r="E68" s="48" t="s">
        <v>42</v>
      </c>
      <c r="F68" s="48" t="s">
        <v>89</v>
      </c>
      <c r="G68" s="48" t="s">
        <v>91</v>
      </c>
      <c r="H68" s="30">
        <v>496</v>
      </c>
      <c r="I68" s="27" t="s">
        <v>46</v>
      </c>
      <c r="J68" s="47" t="str">
        <f t="shared" si="8"/>
        <v>EV Sales Mandate</v>
      </c>
      <c r="K68" s="47" t="str">
        <f t="shared" si="9"/>
        <v>trans EV minimum</v>
      </c>
      <c r="L68" s="47">
        <f t="shared" si="9"/>
        <v>0</v>
      </c>
      <c r="M68" s="35">
        <f t="shared" si="9"/>
        <v>1</v>
      </c>
      <c r="N68" s="35">
        <f t="shared" si="9"/>
        <v>0.01</v>
      </c>
      <c r="O68" s="35" t="str">
        <f t="shared" si="9"/>
        <v>% of new vehicles sold</v>
      </c>
      <c r="P68" s="236" t="s">
        <v>3129</v>
      </c>
      <c r="Q68" s="35" t="str">
        <f t="shared" si="9"/>
        <v>transportation-sector-main.html#ev-mandate</v>
      </c>
      <c r="R68" s="203" t="str">
        <f t="shared" si="9"/>
        <v>ev-mandate.html</v>
      </c>
      <c r="S68" s="46"/>
      <c r="T68" s="9"/>
    </row>
    <row r="69" spans="1:20" s="2" customFormat="1" ht="99.75">
      <c r="A69" s="47" t="str">
        <f t="shared" si="10"/>
        <v>Transportation</v>
      </c>
      <c r="B69" s="47" t="str">
        <f t="shared" si="7"/>
        <v>Electric Vehicle Sales Mandate</v>
      </c>
      <c r="C69" s="47" t="str">
        <f t="shared" si="7"/>
        <v>Additional Minimum Required EV Sales Percentage</v>
      </c>
      <c r="D69" s="48" t="s">
        <v>45</v>
      </c>
      <c r="E69" s="48" t="s">
        <v>42</v>
      </c>
      <c r="F69" s="48" t="s">
        <v>90</v>
      </c>
      <c r="G69" s="48" t="s">
        <v>91</v>
      </c>
      <c r="H69" s="30">
        <v>497</v>
      </c>
      <c r="I69" s="27" t="s">
        <v>46</v>
      </c>
      <c r="J69" s="47" t="str">
        <f t="shared" si="8"/>
        <v>EV Sales Mandate</v>
      </c>
      <c r="K69" s="47" t="str">
        <f t="shared" si="9"/>
        <v>trans EV minimum</v>
      </c>
      <c r="L69" s="47">
        <f t="shared" si="9"/>
        <v>0</v>
      </c>
      <c r="M69" s="35">
        <f t="shared" si="9"/>
        <v>1</v>
      </c>
      <c r="N69" s="35">
        <f t="shared" si="9"/>
        <v>0.01</v>
      </c>
      <c r="O69" s="35" t="str">
        <f t="shared" si="9"/>
        <v>% of new vehicles sold</v>
      </c>
      <c r="P69" s="236" t="s">
        <v>3130</v>
      </c>
      <c r="Q69" s="35" t="str">
        <f t="shared" si="9"/>
        <v>transportation-sector-main.html#ev-mandate</v>
      </c>
      <c r="R69" s="203" t="str">
        <f t="shared" si="9"/>
        <v>ev-mandate.html</v>
      </c>
      <c r="S69" s="46"/>
      <c r="T69" s="9"/>
    </row>
    <row r="70" spans="1:20" s="2" customFormat="1" ht="114">
      <c r="A70" s="47" t="str">
        <f t="shared" si="10"/>
        <v>Transportation</v>
      </c>
      <c r="B70" s="47" t="str">
        <f t="shared" si="7"/>
        <v>Electric Vehicle Sales Mandate</v>
      </c>
      <c r="C70" s="47" t="str">
        <f t="shared" si="7"/>
        <v>Additional Minimum Required EV Sales Percentage</v>
      </c>
      <c r="D70" s="48" t="s">
        <v>48</v>
      </c>
      <c r="E70" s="48" t="s">
        <v>43</v>
      </c>
      <c r="F70" s="48" t="s">
        <v>89</v>
      </c>
      <c r="G70" s="48" t="s">
        <v>92</v>
      </c>
      <c r="H70" s="30">
        <v>498</v>
      </c>
      <c r="I70" s="27" t="s">
        <v>46</v>
      </c>
      <c r="J70" s="47" t="str">
        <f t="shared" si="8"/>
        <v>EV Sales Mandate</v>
      </c>
      <c r="K70" s="47" t="str">
        <f t="shared" si="9"/>
        <v>trans EV minimum</v>
      </c>
      <c r="L70" s="47">
        <f t="shared" si="9"/>
        <v>0</v>
      </c>
      <c r="M70" s="35">
        <f t="shared" si="9"/>
        <v>1</v>
      </c>
      <c r="N70" s="35">
        <f t="shared" si="9"/>
        <v>0.01</v>
      </c>
      <c r="O70" s="35" t="str">
        <f t="shared" si="9"/>
        <v>% of new vehicles sold</v>
      </c>
      <c r="P70" s="246" t="s">
        <v>3242</v>
      </c>
      <c r="Q70" s="29" t="str">
        <f>Q$64</f>
        <v>transportation-sector-main.html#ev-mandate</v>
      </c>
      <c r="R70" s="203" t="str">
        <f t="shared" si="9"/>
        <v>ev-mandate.html</v>
      </c>
      <c r="S70" s="46"/>
      <c r="T70" s="9"/>
    </row>
    <row r="71" spans="1:20" s="2" customFormat="1" ht="128.25">
      <c r="A71" s="47" t="str">
        <f t="shared" si="10"/>
        <v>Transportation</v>
      </c>
      <c r="B71" s="47" t="str">
        <f t="shared" si="7"/>
        <v>Electric Vehicle Sales Mandate</v>
      </c>
      <c r="C71" s="47" t="str">
        <f t="shared" si="7"/>
        <v>Additional Minimum Required EV Sales Percentage</v>
      </c>
      <c r="D71" s="48" t="s">
        <v>45</v>
      </c>
      <c r="E71" s="48" t="s">
        <v>43</v>
      </c>
      <c r="F71" s="48" t="s">
        <v>90</v>
      </c>
      <c r="G71" s="48" t="s">
        <v>92</v>
      </c>
      <c r="H71" s="30">
        <v>499</v>
      </c>
      <c r="I71" s="27" t="s">
        <v>46</v>
      </c>
      <c r="J71" s="47" t="str">
        <f t="shared" si="8"/>
        <v>EV Sales Mandate</v>
      </c>
      <c r="K71" s="47" t="str">
        <f t="shared" si="9"/>
        <v>trans EV minimum</v>
      </c>
      <c r="L71" s="47">
        <f t="shared" si="9"/>
        <v>0</v>
      </c>
      <c r="M71" s="35">
        <f t="shared" si="9"/>
        <v>1</v>
      </c>
      <c r="N71" s="35">
        <f t="shared" si="9"/>
        <v>0.01</v>
      </c>
      <c r="O71" s="35" t="str">
        <f t="shared" si="9"/>
        <v>% of new vehicles sold</v>
      </c>
      <c r="P71" s="246" t="s">
        <v>3243</v>
      </c>
      <c r="Q71" s="35" t="str">
        <f t="shared" si="9"/>
        <v>transportation-sector-main.html#ev-mandate</v>
      </c>
      <c r="R71" s="203" t="str">
        <f t="shared" si="9"/>
        <v>ev-mandate.html</v>
      </c>
      <c r="S71" s="46"/>
      <c r="T71" s="9"/>
    </row>
    <row r="72" spans="1:20" s="2" customFormat="1" ht="128.25">
      <c r="A72" s="47" t="str">
        <f t="shared" si="10"/>
        <v>Transportation</v>
      </c>
      <c r="B72" s="47" t="str">
        <f t="shared" si="7"/>
        <v>Electric Vehicle Sales Mandate</v>
      </c>
      <c r="C72" s="47" t="str">
        <f t="shared" si="7"/>
        <v>Additional Minimum Required EV Sales Percentage</v>
      </c>
      <c r="D72" s="48" t="s">
        <v>48</v>
      </c>
      <c r="E72" s="48" t="s">
        <v>44</v>
      </c>
      <c r="F72" s="48" t="s">
        <v>89</v>
      </c>
      <c r="G72" s="48" t="s">
        <v>93</v>
      </c>
      <c r="H72" s="30">
        <v>500</v>
      </c>
      <c r="I72" s="27" t="s">
        <v>46</v>
      </c>
      <c r="J72" s="47" t="str">
        <f t="shared" si="8"/>
        <v>EV Sales Mandate</v>
      </c>
      <c r="K72" s="47" t="str">
        <f t="shared" si="9"/>
        <v>trans EV minimum</v>
      </c>
      <c r="L72" s="47">
        <f t="shared" si="9"/>
        <v>0</v>
      </c>
      <c r="M72" s="35">
        <f t="shared" si="9"/>
        <v>1</v>
      </c>
      <c r="N72" s="35">
        <f t="shared" si="9"/>
        <v>0.01</v>
      </c>
      <c r="O72" s="35" t="str">
        <f t="shared" si="9"/>
        <v>% of new vehicles sold</v>
      </c>
      <c r="P72" s="236" t="s">
        <v>3131</v>
      </c>
      <c r="Q72" s="35" t="str">
        <f t="shared" si="9"/>
        <v>transportation-sector-main.html#ev-mandate</v>
      </c>
      <c r="R72" s="203" t="str">
        <f t="shared" si="9"/>
        <v>ev-mandate.html</v>
      </c>
      <c r="S72" s="7" t="s">
        <v>2817</v>
      </c>
      <c r="T72" s="9"/>
    </row>
    <row r="73" spans="1:20" s="2" customFormat="1" ht="142.5">
      <c r="A73" s="47" t="str">
        <f t="shared" si="10"/>
        <v>Transportation</v>
      </c>
      <c r="B73" s="47" t="str">
        <f t="shared" si="7"/>
        <v>Electric Vehicle Sales Mandate</v>
      </c>
      <c r="C73" s="47" t="str">
        <f t="shared" si="7"/>
        <v>Additional Minimum Required EV Sales Percentage</v>
      </c>
      <c r="D73" s="48" t="s">
        <v>45</v>
      </c>
      <c r="E73" s="48" t="s">
        <v>44</v>
      </c>
      <c r="F73" s="48" t="s">
        <v>90</v>
      </c>
      <c r="G73" s="48" t="s">
        <v>93</v>
      </c>
      <c r="H73" s="30">
        <v>501</v>
      </c>
      <c r="I73" s="27" t="s">
        <v>46</v>
      </c>
      <c r="J73" s="47" t="str">
        <f t="shared" si="8"/>
        <v>EV Sales Mandate</v>
      </c>
      <c r="K73" s="47" t="str">
        <f t="shared" si="9"/>
        <v>trans EV minimum</v>
      </c>
      <c r="L73" s="47">
        <f t="shared" si="9"/>
        <v>0</v>
      </c>
      <c r="M73" s="35">
        <f t="shared" si="9"/>
        <v>1</v>
      </c>
      <c r="N73" s="35">
        <f t="shared" si="9"/>
        <v>0.01</v>
      </c>
      <c r="O73" s="35" t="str">
        <f t="shared" si="9"/>
        <v>% of new vehicles sold</v>
      </c>
      <c r="P73" s="236" t="s">
        <v>3132</v>
      </c>
      <c r="Q73" s="35" t="str">
        <f t="shared" si="9"/>
        <v>transportation-sector-main.html#ev-mandate</v>
      </c>
      <c r="R73" s="203" t="str">
        <f t="shared" si="9"/>
        <v>ev-mandate.html</v>
      </c>
      <c r="S73" s="46"/>
      <c r="T73" s="9"/>
    </row>
    <row r="74" spans="1:20" s="2" customFormat="1" ht="99.75">
      <c r="A74" s="47" t="str">
        <f t="shared" si="10"/>
        <v>Transportation</v>
      </c>
      <c r="B74" s="47" t="str">
        <f t="shared" si="7"/>
        <v>Electric Vehicle Sales Mandate</v>
      </c>
      <c r="C74" s="47" t="str">
        <f t="shared" si="7"/>
        <v>Additional Minimum Required EV Sales Percentage</v>
      </c>
      <c r="D74" s="48" t="s">
        <v>48</v>
      </c>
      <c r="E74" s="48" t="s">
        <v>120</v>
      </c>
      <c r="F74" s="48" t="s">
        <v>89</v>
      </c>
      <c r="G74" s="48" t="s">
        <v>162</v>
      </c>
      <c r="H74" s="30">
        <v>188</v>
      </c>
      <c r="I74" s="27" t="s">
        <v>46</v>
      </c>
      <c r="J74" s="47" t="str">
        <f t="shared" ref="J74:J75" si="11">J$64</f>
        <v>EV Sales Mandate</v>
      </c>
      <c r="K74" s="47" t="str">
        <f t="shared" ref="K74:K75" si="12">K$64</f>
        <v>trans EV minimum</v>
      </c>
      <c r="L74" s="47">
        <f t="shared" ref="L74:O74" si="13">L$64</f>
        <v>0</v>
      </c>
      <c r="M74" s="35">
        <f t="shared" si="13"/>
        <v>1</v>
      </c>
      <c r="N74" s="35">
        <f t="shared" si="13"/>
        <v>0.01</v>
      </c>
      <c r="O74" s="35" t="str">
        <f t="shared" si="13"/>
        <v>% of new vehicles sold</v>
      </c>
      <c r="P74" s="236" t="s">
        <v>3133</v>
      </c>
      <c r="Q74" s="35" t="str">
        <f t="shared" ref="Q74:R74" si="14">Q$64</f>
        <v>transportation-sector-main.html#ev-mandate</v>
      </c>
      <c r="R74" s="203" t="str">
        <f t="shared" si="14"/>
        <v>ev-mandate.html</v>
      </c>
      <c r="S74" s="46"/>
      <c r="T74" s="9"/>
    </row>
    <row r="75" spans="1:20" s="2" customFormat="1" ht="28.5">
      <c r="A75" s="47" t="str">
        <f t="shared" si="10"/>
        <v>Transportation</v>
      </c>
      <c r="B75" s="47" t="str">
        <f t="shared" si="7"/>
        <v>Electric Vehicle Sales Mandate</v>
      </c>
      <c r="C75" s="47" t="str">
        <f t="shared" si="7"/>
        <v>Additional Minimum Required EV Sales Percentage</v>
      </c>
      <c r="D75" s="48" t="s">
        <v>45</v>
      </c>
      <c r="E75" s="48" t="s">
        <v>120</v>
      </c>
      <c r="F75" s="48" t="s">
        <v>90</v>
      </c>
      <c r="G75" s="48" t="s">
        <v>162</v>
      </c>
      <c r="H75" s="30">
        <v>591</v>
      </c>
      <c r="I75" s="9" t="s">
        <v>47</v>
      </c>
      <c r="J75" s="47" t="str">
        <f t="shared" si="11"/>
        <v>EV Sales Mandate</v>
      </c>
      <c r="K75" s="47" t="str">
        <f t="shared" si="12"/>
        <v>trans EV minimum</v>
      </c>
      <c r="L75" s="52"/>
      <c r="M75" s="52"/>
      <c r="N75" s="52"/>
      <c r="O75" s="27"/>
      <c r="P75" s="236"/>
      <c r="Q75" s="46"/>
      <c r="R75" s="202"/>
      <c r="S75" s="46"/>
      <c r="T75" s="9"/>
    </row>
    <row r="76" spans="1:20" s="2" customFormat="1" ht="71.25">
      <c r="A76" s="141" t="s">
        <v>4</v>
      </c>
      <c r="B76" s="141" t="s">
        <v>520</v>
      </c>
      <c r="C76" s="141" t="s">
        <v>515</v>
      </c>
      <c r="D76" s="27" t="s">
        <v>48</v>
      </c>
      <c r="E76" s="27" t="s">
        <v>40</v>
      </c>
      <c r="F76" s="27" t="s">
        <v>89</v>
      </c>
      <c r="G76" s="27" t="s">
        <v>40</v>
      </c>
      <c r="H76" s="30">
        <v>189</v>
      </c>
      <c r="I76" s="27" t="s">
        <v>46</v>
      </c>
      <c r="J76" s="48" t="s">
        <v>514</v>
      </c>
      <c r="K76" s="49" t="s">
        <v>2169</v>
      </c>
      <c r="L76" s="36">
        <v>0</v>
      </c>
      <c r="M76" s="36">
        <v>0.5</v>
      </c>
      <c r="N76" s="36">
        <v>0.01</v>
      </c>
      <c r="O76" s="46" t="s">
        <v>516</v>
      </c>
      <c r="P76" s="246" t="s">
        <v>3245</v>
      </c>
      <c r="Q76" s="46" t="s">
        <v>517</v>
      </c>
      <c r="R76" s="202" t="s">
        <v>518</v>
      </c>
      <c r="S76" s="46" t="s">
        <v>519</v>
      </c>
      <c r="T76" s="9"/>
    </row>
    <row r="77" spans="1:20" s="51" customFormat="1">
      <c r="A77" s="47" t="str">
        <f t="shared" ref="A77:C87" si="15">A$76</f>
        <v>Transportation</v>
      </c>
      <c r="B77" s="47" t="str">
        <f t="shared" si="15"/>
        <v>Electric Vehicle Subsidy</v>
      </c>
      <c r="C77" s="47" t="str">
        <f t="shared" si="15"/>
        <v>Additional EV Subsidy Percentage</v>
      </c>
      <c r="D77" s="48" t="s">
        <v>45</v>
      </c>
      <c r="E77" s="48" t="s">
        <v>40</v>
      </c>
      <c r="F77" s="48" t="s">
        <v>90</v>
      </c>
      <c r="G77" s="48" t="s">
        <v>40</v>
      </c>
      <c r="H77" s="28">
        <v>592</v>
      </c>
      <c r="I77" s="9" t="s">
        <v>47</v>
      </c>
      <c r="J77" s="47" t="str">
        <f t="shared" ref="J77:K87" si="16">J$76</f>
        <v>EV Subsidy</v>
      </c>
      <c r="K77" s="29" t="str">
        <f t="shared" si="16"/>
        <v>trans EV subsidy</v>
      </c>
      <c r="L77" s="50"/>
      <c r="M77" s="50"/>
      <c r="N77" s="50"/>
      <c r="O77" s="50"/>
      <c r="P77" s="238"/>
      <c r="Q77" s="50"/>
      <c r="R77" s="204"/>
      <c r="S77" s="50"/>
      <c r="T77" s="49"/>
    </row>
    <row r="78" spans="1:20" s="51" customFormat="1">
      <c r="A78" s="47" t="str">
        <f t="shared" si="15"/>
        <v>Transportation</v>
      </c>
      <c r="B78" s="47" t="str">
        <f t="shared" si="15"/>
        <v>Electric Vehicle Subsidy</v>
      </c>
      <c r="C78" s="47" t="str">
        <f t="shared" si="15"/>
        <v>Additional EV Subsidy Percentage</v>
      </c>
      <c r="D78" s="48" t="s">
        <v>48</v>
      </c>
      <c r="E78" s="48" t="s">
        <v>41</v>
      </c>
      <c r="F78" s="48" t="s">
        <v>89</v>
      </c>
      <c r="G78" s="48" t="s">
        <v>41</v>
      </c>
      <c r="H78" s="28">
        <v>593</v>
      </c>
      <c r="I78" s="9" t="s">
        <v>47</v>
      </c>
      <c r="J78" s="47" t="str">
        <f t="shared" si="16"/>
        <v>EV Subsidy</v>
      </c>
      <c r="K78" s="29" t="str">
        <f t="shared" si="16"/>
        <v>trans EV subsidy</v>
      </c>
      <c r="L78" s="50"/>
      <c r="M78" s="50"/>
      <c r="N78" s="50"/>
      <c r="O78" s="50"/>
      <c r="P78" s="238"/>
      <c r="Q78" s="50"/>
      <c r="R78" s="204"/>
      <c r="S78" s="50"/>
      <c r="T78" s="49"/>
    </row>
    <row r="79" spans="1:20" s="51" customFormat="1">
      <c r="A79" s="47" t="str">
        <f t="shared" si="15"/>
        <v>Transportation</v>
      </c>
      <c r="B79" s="47" t="str">
        <f t="shared" si="15"/>
        <v>Electric Vehicle Subsidy</v>
      </c>
      <c r="C79" s="47" t="str">
        <f t="shared" si="15"/>
        <v>Additional EV Subsidy Percentage</v>
      </c>
      <c r="D79" s="48" t="s">
        <v>45</v>
      </c>
      <c r="E79" s="48" t="s">
        <v>41</v>
      </c>
      <c r="F79" s="48" t="s">
        <v>90</v>
      </c>
      <c r="G79" s="48" t="s">
        <v>41</v>
      </c>
      <c r="H79" s="28">
        <v>594</v>
      </c>
      <c r="I79" s="9" t="s">
        <v>47</v>
      </c>
      <c r="J79" s="47" t="str">
        <f t="shared" si="16"/>
        <v>EV Subsidy</v>
      </c>
      <c r="K79" s="29" t="str">
        <f t="shared" si="16"/>
        <v>trans EV subsidy</v>
      </c>
      <c r="L79" s="50"/>
      <c r="M79" s="50"/>
      <c r="N79" s="50"/>
      <c r="O79" s="50"/>
      <c r="P79" s="238"/>
      <c r="Q79" s="50"/>
      <c r="R79" s="204"/>
      <c r="S79" s="50"/>
      <c r="T79" s="49"/>
    </row>
    <row r="80" spans="1:20" s="51" customFormat="1">
      <c r="A80" s="47" t="str">
        <f t="shared" si="15"/>
        <v>Transportation</v>
      </c>
      <c r="B80" s="47" t="str">
        <f t="shared" si="15"/>
        <v>Electric Vehicle Subsidy</v>
      </c>
      <c r="C80" s="47" t="str">
        <f t="shared" si="15"/>
        <v>Additional EV Subsidy Percentage</v>
      </c>
      <c r="D80" s="48" t="s">
        <v>48</v>
      </c>
      <c r="E80" s="48" t="s">
        <v>42</v>
      </c>
      <c r="F80" s="48" t="s">
        <v>89</v>
      </c>
      <c r="G80" s="48" t="s">
        <v>91</v>
      </c>
      <c r="H80" s="28">
        <v>595</v>
      </c>
      <c r="I80" s="9" t="s">
        <v>47</v>
      </c>
      <c r="J80" s="47" t="str">
        <f t="shared" si="16"/>
        <v>EV Subsidy</v>
      </c>
      <c r="K80" s="29" t="str">
        <f t="shared" si="16"/>
        <v>trans EV subsidy</v>
      </c>
      <c r="L80" s="50"/>
      <c r="M80" s="50"/>
      <c r="N80" s="50"/>
      <c r="O80" s="50"/>
      <c r="P80" s="238"/>
      <c r="Q80" s="50"/>
      <c r="R80" s="204"/>
      <c r="S80" s="50"/>
      <c r="T80" s="49"/>
    </row>
    <row r="81" spans="1:20" s="51" customFormat="1">
      <c r="A81" s="47" t="str">
        <f t="shared" si="15"/>
        <v>Transportation</v>
      </c>
      <c r="B81" s="47" t="str">
        <f t="shared" si="15"/>
        <v>Electric Vehicle Subsidy</v>
      </c>
      <c r="C81" s="47" t="str">
        <f t="shared" si="15"/>
        <v>Additional EV Subsidy Percentage</v>
      </c>
      <c r="D81" s="48" t="s">
        <v>45</v>
      </c>
      <c r="E81" s="48" t="s">
        <v>42</v>
      </c>
      <c r="F81" s="48" t="s">
        <v>90</v>
      </c>
      <c r="G81" s="48" t="s">
        <v>91</v>
      </c>
      <c r="H81" s="28">
        <v>596</v>
      </c>
      <c r="I81" s="9" t="s">
        <v>47</v>
      </c>
      <c r="J81" s="47" t="str">
        <f t="shared" si="16"/>
        <v>EV Subsidy</v>
      </c>
      <c r="K81" s="29" t="str">
        <f t="shared" si="16"/>
        <v>trans EV subsidy</v>
      </c>
      <c r="L81" s="50"/>
      <c r="M81" s="50"/>
      <c r="N81" s="50"/>
      <c r="O81" s="50"/>
      <c r="P81" s="238"/>
      <c r="Q81" s="50"/>
      <c r="R81" s="204"/>
      <c r="S81" s="50"/>
      <c r="T81" s="49"/>
    </row>
    <row r="82" spans="1:20" s="51" customFormat="1">
      <c r="A82" s="47" t="str">
        <f t="shared" si="15"/>
        <v>Transportation</v>
      </c>
      <c r="B82" s="47" t="str">
        <f t="shared" si="15"/>
        <v>Electric Vehicle Subsidy</v>
      </c>
      <c r="C82" s="47" t="str">
        <f t="shared" si="15"/>
        <v>Additional EV Subsidy Percentage</v>
      </c>
      <c r="D82" s="48" t="s">
        <v>48</v>
      </c>
      <c r="E82" s="48" t="s">
        <v>43</v>
      </c>
      <c r="F82" s="48" t="s">
        <v>89</v>
      </c>
      <c r="G82" s="48" t="s">
        <v>92</v>
      </c>
      <c r="H82" s="28">
        <v>597</v>
      </c>
      <c r="I82" s="9" t="s">
        <v>47</v>
      </c>
      <c r="J82" s="47" t="str">
        <f t="shared" si="16"/>
        <v>EV Subsidy</v>
      </c>
      <c r="K82" s="29" t="str">
        <f t="shared" si="16"/>
        <v>trans EV subsidy</v>
      </c>
      <c r="L82" s="50"/>
      <c r="M82" s="50"/>
      <c r="N82" s="50"/>
      <c r="O82" s="50"/>
      <c r="P82" s="238"/>
      <c r="Q82" s="50"/>
      <c r="R82" s="204"/>
      <c r="S82" s="50"/>
      <c r="T82" s="49"/>
    </row>
    <row r="83" spans="1:20" s="51" customFormat="1">
      <c r="A83" s="47" t="str">
        <f t="shared" si="15"/>
        <v>Transportation</v>
      </c>
      <c r="B83" s="47" t="str">
        <f t="shared" si="15"/>
        <v>Electric Vehicle Subsidy</v>
      </c>
      <c r="C83" s="47" t="str">
        <f t="shared" si="15"/>
        <v>Additional EV Subsidy Percentage</v>
      </c>
      <c r="D83" s="48" t="s">
        <v>45</v>
      </c>
      <c r="E83" s="48" t="s">
        <v>43</v>
      </c>
      <c r="F83" s="48" t="s">
        <v>90</v>
      </c>
      <c r="G83" s="48" t="s">
        <v>92</v>
      </c>
      <c r="H83" s="28">
        <v>598</v>
      </c>
      <c r="I83" s="9" t="s">
        <v>47</v>
      </c>
      <c r="J83" s="47" t="str">
        <f t="shared" si="16"/>
        <v>EV Subsidy</v>
      </c>
      <c r="K83" s="29" t="str">
        <f t="shared" si="16"/>
        <v>trans EV subsidy</v>
      </c>
      <c r="L83" s="50"/>
      <c r="M83" s="50"/>
      <c r="N83" s="50"/>
      <c r="O83" s="50"/>
      <c r="P83" s="238"/>
      <c r="Q83" s="50"/>
      <c r="R83" s="204"/>
      <c r="S83" s="50"/>
      <c r="T83" s="49"/>
    </row>
    <row r="84" spans="1:20" s="51" customFormat="1">
      <c r="A84" s="47" t="str">
        <f t="shared" si="15"/>
        <v>Transportation</v>
      </c>
      <c r="B84" s="47" t="str">
        <f t="shared" si="15"/>
        <v>Electric Vehicle Subsidy</v>
      </c>
      <c r="C84" s="47" t="str">
        <f t="shared" si="15"/>
        <v>Additional EV Subsidy Percentage</v>
      </c>
      <c r="D84" s="48" t="s">
        <v>48</v>
      </c>
      <c r="E84" s="48" t="s">
        <v>44</v>
      </c>
      <c r="F84" s="48" t="s">
        <v>89</v>
      </c>
      <c r="G84" s="48" t="s">
        <v>93</v>
      </c>
      <c r="H84" s="28">
        <v>599</v>
      </c>
      <c r="I84" s="9" t="s">
        <v>47</v>
      </c>
      <c r="J84" s="47" t="str">
        <f t="shared" si="16"/>
        <v>EV Subsidy</v>
      </c>
      <c r="K84" s="29" t="str">
        <f t="shared" si="16"/>
        <v>trans EV subsidy</v>
      </c>
      <c r="L84" s="50"/>
      <c r="M84" s="50"/>
      <c r="N84" s="50"/>
      <c r="O84" s="50"/>
      <c r="P84" s="238"/>
      <c r="Q84" s="50"/>
      <c r="R84" s="204"/>
      <c r="S84" s="50"/>
      <c r="T84" s="49"/>
    </row>
    <row r="85" spans="1:20" s="51" customFormat="1">
      <c r="A85" s="47" t="str">
        <f t="shared" si="15"/>
        <v>Transportation</v>
      </c>
      <c r="B85" s="47" t="str">
        <f t="shared" si="15"/>
        <v>Electric Vehicle Subsidy</v>
      </c>
      <c r="C85" s="47" t="str">
        <f t="shared" si="15"/>
        <v>Additional EV Subsidy Percentage</v>
      </c>
      <c r="D85" s="48" t="s">
        <v>45</v>
      </c>
      <c r="E85" s="48" t="s">
        <v>44</v>
      </c>
      <c r="F85" s="48" t="s">
        <v>90</v>
      </c>
      <c r="G85" s="48" t="s">
        <v>93</v>
      </c>
      <c r="H85" s="28">
        <v>600</v>
      </c>
      <c r="I85" s="9" t="s">
        <v>47</v>
      </c>
      <c r="J85" s="47" t="str">
        <f t="shared" si="16"/>
        <v>EV Subsidy</v>
      </c>
      <c r="K85" s="29" t="str">
        <f t="shared" si="16"/>
        <v>trans EV subsidy</v>
      </c>
      <c r="L85" s="50"/>
      <c r="M85" s="50"/>
      <c r="N85" s="50"/>
      <c r="O85" s="50"/>
      <c r="P85" s="238"/>
      <c r="Q85" s="50"/>
      <c r="R85" s="204"/>
      <c r="S85" s="50"/>
      <c r="T85" s="49"/>
    </row>
    <row r="86" spans="1:20" s="51" customFormat="1">
      <c r="A86" s="47" t="str">
        <f t="shared" si="15"/>
        <v>Transportation</v>
      </c>
      <c r="B86" s="47" t="str">
        <f t="shared" si="15"/>
        <v>Electric Vehicle Subsidy</v>
      </c>
      <c r="C86" s="47" t="str">
        <f t="shared" si="15"/>
        <v>Additional EV Subsidy Percentage</v>
      </c>
      <c r="D86" s="48" t="s">
        <v>48</v>
      </c>
      <c r="E86" s="48" t="s">
        <v>120</v>
      </c>
      <c r="F86" s="48" t="s">
        <v>89</v>
      </c>
      <c r="G86" s="48" t="s">
        <v>162</v>
      </c>
      <c r="H86" s="28">
        <v>601</v>
      </c>
      <c r="I86" s="9" t="s">
        <v>47</v>
      </c>
      <c r="J86" s="47" t="str">
        <f t="shared" si="16"/>
        <v>EV Subsidy</v>
      </c>
      <c r="K86" s="29" t="str">
        <f t="shared" si="16"/>
        <v>trans EV subsidy</v>
      </c>
      <c r="L86" s="50"/>
      <c r="M86" s="50"/>
      <c r="N86" s="50"/>
      <c r="O86" s="50"/>
      <c r="P86" s="238"/>
      <c r="Q86" s="50"/>
      <c r="R86" s="204"/>
      <c r="S86" s="50"/>
      <c r="T86" s="49"/>
    </row>
    <row r="87" spans="1:20" s="51" customFormat="1">
      <c r="A87" s="47" t="str">
        <f t="shared" si="15"/>
        <v>Transportation</v>
      </c>
      <c r="B87" s="47" t="str">
        <f t="shared" si="15"/>
        <v>Electric Vehicle Subsidy</v>
      </c>
      <c r="C87" s="47" t="str">
        <f t="shared" si="15"/>
        <v>Additional EV Subsidy Percentage</v>
      </c>
      <c r="D87" s="48" t="s">
        <v>45</v>
      </c>
      <c r="E87" s="48" t="s">
        <v>120</v>
      </c>
      <c r="F87" s="48" t="s">
        <v>90</v>
      </c>
      <c r="G87" s="48" t="s">
        <v>162</v>
      </c>
      <c r="H87" s="28">
        <v>602</v>
      </c>
      <c r="I87" s="9" t="s">
        <v>47</v>
      </c>
      <c r="J87" s="47" t="str">
        <f t="shared" si="16"/>
        <v>EV Subsidy</v>
      </c>
      <c r="K87" s="29" t="str">
        <f t="shared" si="16"/>
        <v>trans EV subsidy</v>
      </c>
      <c r="L87" s="50"/>
      <c r="M87" s="50"/>
      <c r="N87" s="50"/>
      <c r="O87" s="50"/>
      <c r="P87" s="238"/>
      <c r="Q87" s="50"/>
      <c r="R87" s="204"/>
      <c r="S87" s="50"/>
      <c r="T87" s="49"/>
    </row>
    <row r="88" spans="1:20" ht="99.75">
      <c r="A88" s="140" t="s">
        <v>4</v>
      </c>
      <c r="B88" s="140" t="s">
        <v>11</v>
      </c>
      <c r="C88" s="140" t="s">
        <v>118</v>
      </c>
      <c r="D88" s="27"/>
      <c r="E88" s="27"/>
      <c r="F88" s="27"/>
      <c r="G88" s="27"/>
      <c r="H88" s="28">
        <v>1</v>
      </c>
      <c r="I88" s="27" t="s">
        <v>46</v>
      </c>
      <c r="J88" s="28" t="s">
        <v>11</v>
      </c>
      <c r="K88" s="49" t="s">
        <v>2168</v>
      </c>
      <c r="L88" s="33">
        <v>0</v>
      </c>
      <c r="M88" s="33">
        <v>1</v>
      </c>
      <c r="N88" s="34">
        <v>0.02</v>
      </c>
      <c r="O88" s="27" t="s">
        <v>497</v>
      </c>
      <c r="P88" s="236" t="s">
        <v>2172</v>
      </c>
      <c r="Q88" s="27" t="s">
        <v>213</v>
      </c>
      <c r="R88" s="205" t="s">
        <v>214</v>
      </c>
      <c r="S88" s="27" t="s">
        <v>165</v>
      </c>
      <c r="T88" s="27" t="s">
        <v>193</v>
      </c>
    </row>
    <row r="89" spans="1:20" ht="75" customHeight="1">
      <c r="A89" s="140" t="s">
        <v>4</v>
      </c>
      <c r="B89" s="140" t="s">
        <v>5</v>
      </c>
      <c r="C89" s="140" t="s">
        <v>332</v>
      </c>
      <c r="D89" s="27" t="s">
        <v>48</v>
      </c>
      <c r="E89" s="27" t="s">
        <v>40</v>
      </c>
      <c r="F89" s="27" t="s">
        <v>89</v>
      </c>
      <c r="G89" s="27" t="s">
        <v>40</v>
      </c>
      <c r="H89" s="151">
        <v>362</v>
      </c>
      <c r="I89" s="9" t="s">
        <v>46</v>
      </c>
      <c r="J89" s="28" t="s">
        <v>393</v>
      </c>
      <c r="K89" s="49" t="s">
        <v>2167</v>
      </c>
      <c r="L89" s="33">
        <v>0</v>
      </c>
      <c r="M89" s="33">
        <f>ROUND(MaxBoundCalculations!B88,1)</f>
        <v>1</v>
      </c>
      <c r="N89" s="33">
        <v>0.01</v>
      </c>
      <c r="O89" s="27" t="s">
        <v>119</v>
      </c>
      <c r="P89" s="236" t="s">
        <v>2474</v>
      </c>
      <c r="Q89" s="27" t="s">
        <v>215</v>
      </c>
      <c r="R89" s="205" t="s">
        <v>216</v>
      </c>
      <c r="S89" s="196" t="s">
        <v>2379</v>
      </c>
      <c r="T89" s="27" t="s">
        <v>412</v>
      </c>
    </row>
    <row r="90" spans="1:20" ht="90" customHeight="1">
      <c r="A90" s="47" t="str">
        <f t="shared" ref="A90:C94" si="17">A$89</f>
        <v>Transportation</v>
      </c>
      <c r="B90" s="47" t="str">
        <f t="shared" si="17"/>
        <v>Fuel Economy Standard</v>
      </c>
      <c r="C90" s="47" t="str">
        <f t="shared" si="17"/>
        <v>Percentage Additional Improvement of Fuel Economy Std</v>
      </c>
      <c r="D90" s="27" t="s">
        <v>45</v>
      </c>
      <c r="E90" s="27" t="s">
        <v>40</v>
      </c>
      <c r="F90" s="27" t="s">
        <v>90</v>
      </c>
      <c r="G90" s="27" t="s">
        <v>40</v>
      </c>
      <c r="H90" s="28">
        <v>363</v>
      </c>
      <c r="I90" s="9" t="s">
        <v>46</v>
      </c>
      <c r="J90" s="133" t="str">
        <f>J$89</f>
        <v>Vehicle Fuel Economy Standards</v>
      </c>
      <c r="K90" s="133" t="str">
        <f>K$89</f>
        <v>trans fuel economy standards</v>
      </c>
      <c r="L90" s="150">
        <f t="shared" ref="L90:T99" si="18">L$89</f>
        <v>0</v>
      </c>
      <c r="M90" s="150">
        <f t="shared" si="18"/>
        <v>1</v>
      </c>
      <c r="N90" s="150">
        <f t="shared" si="18"/>
        <v>0.01</v>
      </c>
      <c r="O90" s="47" t="str">
        <f t="shared" si="18"/>
        <v>% increase in miles/gal</v>
      </c>
      <c r="P90" s="236" t="s">
        <v>2473</v>
      </c>
      <c r="Q90" s="47" t="str">
        <f t="shared" si="18"/>
        <v>transportation-sector-main.html#fuel-econ-std</v>
      </c>
      <c r="R90" s="194" t="str">
        <f t="shared" si="18"/>
        <v>fuel-economy-standard.html</v>
      </c>
      <c r="S90" s="15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54" t="str">
        <f t="shared" si="18"/>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19">B$89</f>
        <v>Fuel Economy Standard</v>
      </c>
      <c r="C91" s="47" t="str">
        <f t="shared" si="19"/>
        <v>Percentage Additional Improvement of Fuel Economy Std</v>
      </c>
      <c r="D91" s="27" t="s">
        <v>48</v>
      </c>
      <c r="E91" s="27" t="s">
        <v>41</v>
      </c>
      <c r="F91" s="27" t="s">
        <v>89</v>
      </c>
      <c r="G91" s="27" t="s">
        <v>41</v>
      </c>
      <c r="H91" s="157">
        <v>364</v>
      </c>
      <c r="I91" s="9" t="s">
        <v>46</v>
      </c>
      <c r="J91" s="133" t="str">
        <f t="shared" ref="J91:J100" si="20">J$89</f>
        <v>Vehicle Fuel Economy Standards</v>
      </c>
      <c r="K91" s="133" t="str">
        <f t="shared" ref="K91:K100" si="21">K$89</f>
        <v>trans fuel economy standards</v>
      </c>
      <c r="L91" s="150">
        <f t="shared" si="18"/>
        <v>0</v>
      </c>
      <c r="M91" s="153">
        <v>0.66</v>
      </c>
      <c r="N91" s="150">
        <f t="shared" si="18"/>
        <v>0.01</v>
      </c>
      <c r="O91" s="47" t="str">
        <f t="shared" si="18"/>
        <v>% increase in miles/gal</v>
      </c>
      <c r="P91" s="236" t="s">
        <v>2485</v>
      </c>
      <c r="Q91" s="47" t="str">
        <f t="shared" si="18"/>
        <v>transportation-sector-main.html#fuel-econ-std</v>
      </c>
      <c r="R91" s="194" t="str">
        <f t="shared" si="18"/>
        <v>fuel-economy-standard.html</v>
      </c>
      <c r="S91" s="196" t="s">
        <v>2380</v>
      </c>
      <c r="T91" s="27" t="s">
        <v>423</v>
      </c>
    </row>
    <row r="92" spans="1:20" ht="105" customHeight="1">
      <c r="A92" s="47" t="str">
        <f t="shared" si="17"/>
        <v>Transportation</v>
      </c>
      <c r="B92" s="47" t="str">
        <f t="shared" si="17"/>
        <v>Fuel Economy Standard</v>
      </c>
      <c r="C92" s="47" t="str">
        <f t="shared" si="17"/>
        <v>Percentage Additional Improvement of Fuel Economy Std</v>
      </c>
      <c r="D92" s="27" t="s">
        <v>45</v>
      </c>
      <c r="E92" s="27" t="s">
        <v>41</v>
      </c>
      <c r="F92" s="27" t="s">
        <v>90</v>
      </c>
      <c r="G92" s="27" t="s">
        <v>41</v>
      </c>
      <c r="H92" s="28">
        <v>365</v>
      </c>
      <c r="I92" s="9" t="s">
        <v>46</v>
      </c>
      <c r="J92" s="133" t="str">
        <f t="shared" si="20"/>
        <v>Vehicle Fuel Economy Standards</v>
      </c>
      <c r="K92" s="133" t="str">
        <f t="shared" si="21"/>
        <v>trans fuel economy standards</v>
      </c>
      <c r="L92" s="150">
        <f t="shared" si="18"/>
        <v>0</v>
      </c>
      <c r="M92" s="150">
        <f>M$91</f>
        <v>0.66</v>
      </c>
      <c r="N92" s="150">
        <f t="shared" si="18"/>
        <v>0.01</v>
      </c>
      <c r="O92" s="47" t="str">
        <f t="shared" si="18"/>
        <v>% increase in miles/gal</v>
      </c>
      <c r="P92" s="236" t="s">
        <v>2486</v>
      </c>
      <c r="Q92" s="47" t="str">
        <f t="shared" si="18"/>
        <v>transportation-sector-main.html#fuel-econ-std</v>
      </c>
      <c r="R92" s="194" t="str">
        <f t="shared" si="18"/>
        <v>fuel-economy-standard.html</v>
      </c>
      <c r="S92" s="19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54" t="str">
        <f t="shared" si="18"/>
        <v>National Research Council, 2013, "Transitions to Alternative Vehicles and Fuels", https://www.nap.edu/catalog/18264/transitions-to-alternative-vehicles-and-fuels, Table 2.9, Fuel economy test mpg.</v>
      </c>
    </row>
    <row r="93" spans="1:20" ht="99.75">
      <c r="A93" s="47" t="str">
        <f t="shared" si="17"/>
        <v>Transportation</v>
      </c>
      <c r="B93" s="47" t="str">
        <f t="shared" si="17"/>
        <v>Fuel Economy Standard</v>
      </c>
      <c r="C93" s="47" t="str">
        <f t="shared" si="17"/>
        <v>Percentage Additional Improvement of Fuel Economy Std</v>
      </c>
      <c r="D93" s="27" t="s">
        <v>48</v>
      </c>
      <c r="E93" s="27" t="s">
        <v>42</v>
      </c>
      <c r="F93" s="27" t="s">
        <v>89</v>
      </c>
      <c r="G93" s="27" t="s">
        <v>91</v>
      </c>
      <c r="H93" s="157">
        <v>366</v>
      </c>
      <c r="I93" s="9" t="s">
        <v>46</v>
      </c>
      <c r="J93" s="133" t="str">
        <f t="shared" si="20"/>
        <v>Vehicle Fuel Economy Standards</v>
      </c>
      <c r="K93" s="133" t="str">
        <f t="shared" si="21"/>
        <v>trans fuel economy standards</v>
      </c>
      <c r="L93" s="150">
        <f t="shared" si="18"/>
        <v>0</v>
      </c>
      <c r="M93" s="153">
        <v>0.54</v>
      </c>
      <c r="N93" s="150">
        <f t="shared" si="18"/>
        <v>0.01</v>
      </c>
      <c r="O93" s="47" t="str">
        <f t="shared" si="18"/>
        <v>% increase in miles/gal</v>
      </c>
      <c r="P93" s="238" t="s">
        <v>3134</v>
      </c>
      <c r="Q93" s="47" t="str">
        <f t="shared" si="18"/>
        <v>transportation-sector-main.html#fuel-econ-std</v>
      </c>
      <c r="R93" s="194" t="str">
        <f t="shared" si="18"/>
        <v>fuel-economy-standard.html</v>
      </c>
      <c r="S93" s="27" t="s">
        <v>172</v>
      </c>
      <c r="T93" s="27" t="s">
        <v>194</v>
      </c>
    </row>
    <row r="94" spans="1:20" ht="99.75">
      <c r="A94" s="47" t="str">
        <f t="shared" si="17"/>
        <v>Transportation</v>
      </c>
      <c r="B94" s="47" t="str">
        <f t="shared" si="19"/>
        <v>Fuel Economy Standard</v>
      </c>
      <c r="C94" s="47" t="str">
        <f t="shared" si="19"/>
        <v>Percentage Additional Improvement of Fuel Economy Std</v>
      </c>
      <c r="D94" s="27" t="s">
        <v>45</v>
      </c>
      <c r="E94" s="27" t="s">
        <v>42</v>
      </c>
      <c r="F94" s="27" t="s">
        <v>90</v>
      </c>
      <c r="G94" s="27" t="s">
        <v>91</v>
      </c>
      <c r="H94" s="28">
        <v>367</v>
      </c>
      <c r="I94" s="9" t="s">
        <v>46</v>
      </c>
      <c r="J94" s="133" t="str">
        <f t="shared" si="20"/>
        <v>Vehicle Fuel Economy Standards</v>
      </c>
      <c r="K94" s="133" t="str">
        <f t="shared" si="21"/>
        <v>trans fuel economy standards</v>
      </c>
      <c r="L94" s="150">
        <f t="shared" si="18"/>
        <v>0</v>
      </c>
      <c r="M94" s="150">
        <f>M$93</f>
        <v>0.54</v>
      </c>
      <c r="N94" s="150">
        <f t="shared" si="18"/>
        <v>0.01</v>
      </c>
      <c r="O94" s="47" t="str">
        <f t="shared" si="18"/>
        <v>% increase in miles/gal</v>
      </c>
      <c r="P94" s="236" t="s">
        <v>3135</v>
      </c>
      <c r="Q94" s="47" t="str">
        <f t="shared" si="18"/>
        <v>transportation-sector-main.html#fuel-econ-std</v>
      </c>
      <c r="R94" s="194" t="str">
        <f t="shared" si="18"/>
        <v>fuel-economy-standard.html</v>
      </c>
      <c r="S94" s="27" t="s">
        <v>172</v>
      </c>
      <c r="T94" s="15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47" t="str">
        <f t="shared" ref="A95:C100" si="22">A$89</f>
        <v>Transportation</v>
      </c>
      <c r="B95" s="47" t="str">
        <f t="shared" si="22"/>
        <v>Fuel Economy Standard</v>
      </c>
      <c r="C95" s="47" t="str">
        <f t="shared" si="22"/>
        <v>Percentage Additional Improvement of Fuel Economy Std</v>
      </c>
      <c r="D95" s="27" t="s">
        <v>48</v>
      </c>
      <c r="E95" s="27" t="s">
        <v>43</v>
      </c>
      <c r="F95" s="27" t="s">
        <v>89</v>
      </c>
      <c r="G95" s="27" t="s">
        <v>92</v>
      </c>
      <c r="H95" s="157">
        <v>368</v>
      </c>
      <c r="I95" s="9" t="s">
        <v>46</v>
      </c>
      <c r="J95" s="133" t="str">
        <f t="shared" si="20"/>
        <v>Vehicle Fuel Economy Standards</v>
      </c>
      <c r="K95" s="133" t="str">
        <f t="shared" si="21"/>
        <v>trans fuel economy standards</v>
      </c>
      <c r="L95" s="150">
        <f t="shared" si="18"/>
        <v>0</v>
      </c>
      <c r="M95" s="153">
        <v>0.2</v>
      </c>
      <c r="N95" s="150">
        <f t="shared" si="18"/>
        <v>0.01</v>
      </c>
      <c r="O95" s="47" t="str">
        <f t="shared" si="18"/>
        <v>% increase in miles/gal</v>
      </c>
      <c r="P95" s="236" t="s">
        <v>3136</v>
      </c>
      <c r="Q95" s="47" t="str">
        <f t="shared" si="18"/>
        <v>transportation-sector-main.html#fuel-econ-std</v>
      </c>
      <c r="R95" s="194" t="str">
        <f t="shared" si="18"/>
        <v>fuel-economy-standard.html</v>
      </c>
      <c r="S95" s="27" t="s">
        <v>172</v>
      </c>
      <c r="T95" s="27" t="s">
        <v>195</v>
      </c>
    </row>
    <row r="96" spans="1:20" ht="71.25">
      <c r="A96" s="47" t="str">
        <f t="shared" si="22"/>
        <v>Transportation</v>
      </c>
      <c r="B96" s="47" t="str">
        <f t="shared" si="22"/>
        <v>Fuel Economy Standard</v>
      </c>
      <c r="C96" s="47" t="str">
        <f t="shared" si="22"/>
        <v>Percentage Additional Improvement of Fuel Economy Std</v>
      </c>
      <c r="D96" s="27" t="s">
        <v>45</v>
      </c>
      <c r="E96" s="27" t="s">
        <v>43</v>
      </c>
      <c r="F96" s="27" t="s">
        <v>90</v>
      </c>
      <c r="G96" s="27" t="s">
        <v>92</v>
      </c>
      <c r="H96" s="28">
        <v>369</v>
      </c>
      <c r="I96" s="9" t="s">
        <v>46</v>
      </c>
      <c r="J96" s="133" t="str">
        <f t="shared" si="20"/>
        <v>Vehicle Fuel Economy Standards</v>
      </c>
      <c r="K96" s="133" t="str">
        <f t="shared" si="21"/>
        <v>trans fuel economy standards</v>
      </c>
      <c r="L96" s="150">
        <f t="shared" si="18"/>
        <v>0</v>
      </c>
      <c r="M96" s="150">
        <f>M$95</f>
        <v>0.2</v>
      </c>
      <c r="N96" s="150">
        <f t="shared" si="18"/>
        <v>0.01</v>
      </c>
      <c r="O96" s="47" t="str">
        <f t="shared" si="18"/>
        <v>% increase in miles/gal</v>
      </c>
      <c r="P96" s="236" t="s">
        <v>3137</v>
      </c>
      <c r="Q96" s="47" t="str">
        <f t="shared" si="18"/>
        <v>transportation-sector-main.html#fuel-econ-std</v>
      </c>
      <c r="R96" s="194" t="str">
        <f t="shared" si="18"/>
        <v>fuel-economy-standard.html</v>
      </c>
      <c r="S96" s="27" t="s">
        <v>172</v>
      </c>
      <c r="T96" s="150" t="str">
        <f>T$95</f>
        <v>U.S. DOE, 2013, "Potential for Energy Efficiency Improvement Beyond the Light-Duty-Vehicle Sector", http://www.nrel.gov/docs/fy13osti/55637.pdf, Section 3.4.5, Paragraph 1</v>
      </c>
    </row>
    <row r="97" spans="1:20" ht="99.75">
      <c r="A97" s="47" t="str">
        <f t="shared" si="22"/>
        <v>Transportation</v>
      </c>
      <c r="B97" s="47" t="str">
        <f t="shared" si="22"/>
        <v>Fuel Economy Standard</v>
      </c>
      <c r="C97" s="47" t="str">
        <f t="shared" si="22"/>
        <v>Percentage Additional Improvement of Fuel Economy Std</v>
      </c>
      <c r="D97" s="27" t="s">
        <v>48</v>
      </c>
      <c r="E97" s="27" t="s">
        <v>44</v>
      </c>
      <c r="F97" s="27" t="s">
        <v>89</v>
      </c>
      <c r="G97" s="27" t="s">
        <v>93</v>
      </c>
      <c r="H97" s="157">
        <v>370</v>
      </c>
      <c r="I97" s="9" t="s">
        <v>46</v>
      </c>
      <c r="J97" s="133" t="str">
        <f t="shared" si="20"/>
        <v>Vehicle Fuel Economy Standards</v>
      </c>
      <c r="K97" s="133" t="str">
        <f t="shared" si="21"/>
        <v>trans fuel economy standards</v>
      </c>
      <c r="L97" s="150">
        <f t="shared" si="18"/>
        <v>0</v>
      </c>
      <c r="M97" s="153">
        <v>0.2</v>
      </c>
      <c r="N97" s="150">
        <f t="shared" si="18"/>
        <v>0.01</v>
      </c>
      <c r="O97" s="47" t="str">
        <f t="shared" si="18"/>
        <v>% increase in miles/gal</v>
      </c>
      <c r="P97" s="236" t="s">
        <v>3138</v>
      </c>
      <c r="Q97" s="47" t="str">
        <f t="shared" si="18"/>
        <v>transportation-sector-main.html#fuel-econ-std</v>
      </c>
      <c r="R97" s="194" t="str">
        <f t="shared" si="18"/>
        <v>fuel-economy-standard.html</v>
      </c>
      <c r="S97" s="27" t="s">
        <v>172</v>
      </c>
      <c r="T97" s="27" t="s">
        <v>194</v>
      </c>
    </row>
    <row r="98" spans="1:20" ht="99.75">
      <c r="A98" s="47" t="str">
        <f t="shared" si="22"/>
        <v>Transportation</v>
      </c>
      <c r="B98" s="47" t="str">
        <f t="shared" si="22"/>
        <v>Fuel Economy Standard</v>
      </c>
      <c r="C98" s="47" t="str">
        <f t="shared" si="22"/>
        <v>Percentage Additional Improvement of Fuel Economy Std</v>
      </c>
      <c r="D98" s="27" t="s">
        <v>45</v>
      </c>
      <c r="E98" s="27" t="s">
        <v>44</v>
      </c>
      <c r="F98" s="27" t="s">
        <v>90</v>
      </c>
      <c r="G98" s="27" t="s">
        <v>93</v>
      </c>
      <c r="H98" s="28">
        <v>371</v>
      </c>
      <c r="I98" s="9" t="s">
        <v>46</v>
      </c>
      <c r="J98" s="133" t="str">
        <f t="shared" si="20"/>
        <v>Vehicle Fuel Economy Standards</v>
      </c>
      <c r="K98" s="133" t="str">
        <f t="shared" si="21"/>
        <v>trans fuel economy standards</v>
      </c>
      <c r="L98" s="150">
        <f t="shared" si="18"/>
        <v>0</v>
      </c>
      <c r="M98" s="150">
        <f>M$97</f>
        <v>0.2</v>
      </c>
      <c r="N98" s="150">
        <f t="shared" si="18"/>
        <v>0.01</v>
      </c>
      <c r="O98" s="47" t="str">
        <f t="shared" si="18"/>
        <v>% increase in miles/gal</v>
      </c>
      <c r="P98" s="236" t="s">
        <v>3139</v>
      </c>
      <c r="Q98" s="47" t="str">
        <f t="shared" si="18"/>
        <v>transportation-sector-main.html#fuel-econ-std</v>
      </c>
      <c r="R98" s="194" t="str">
        <f t="shared" si="18"/>
        <v>fuel-economy-standard.html</v>
      </c>
      <c r="S98" s="27" t="s">
        <v>172</v>
      </c>
      <c r="T98" s="15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47" t="str">
        <f t="shared" si="22"/>
        <v>Transportation</v>
      </c>
      <c r="B99" s="47" t="str">
        <f t="shared" si="22"/>
        <v>Fuel Economy Standard</v>
      </c>
      <c r="C99" s="47" t="str">
        <f t="shared" si="22"/>
        <v>Percentage Additional Improvement of Fuel Economy Std</v>
      </c>
      <c r="D99" s="27" t="s">
        <v>48</v>
      </c>
      <c r="E99" s="27" t="s">
        <v>120</v>
      </c>
      <c r="F99" s="27" t="s">
        <v>89</v>
      </c>
      <c r="G99" s="27" t="s">
        <v>162</v>
      </c>
      <c r="H99" s="157">
        <v>372</v>
      </c>
      <c r="I99" s="9" t="s">
        <v>46</v>
      </c>
      <c r="J99" s="133" t="str">
        <f t="shared" si="20"/>
        <v>Vehicle Fuel Economy Standards</v>
      </c>
      <c r="K99" s="133" t="str">
        <f t="shared" si="21"/>
        <v>trans fuel economy standards</v>
      </c>
      <c r="L99" s="150">
        <f t="shared" si="18"/>
        <v>0</v>
      </c>
      <c r="M99" s="153">
        <v>0.74</v>
      </c>
      <c r="N99" s="150">
        <f t="shared" si="18"/>
        <v>0.01</v>
      </c>
      <c r="O99" s="47" t="str">
        <f t="shared" si="18"/>
        <v>% increase in miles/gal</v>
      </c>
      <c r="P99" s="236" t="s">
        <v>3140</v>
      </c>
      <c r="Q99" s="47" t="str">
        <f t="shared" si="18"/>
        <v>transportation-sector-main.html#fuel-econ-std</v>
      </c>
      <c r="R99" s="194" t="str">
        <f t="shared" si="18"/>
        <v>fuel-economy-standard.html</v>
      </c>
      <c r="S99" s="27" t="s">
        <v>172</v>
      </c>
      <c r="T99" s="27" t="s">
        <v>441</v>
      </c>
    </row>
    <row r="100" spans="1:20" ht="28.5">
      <c r="A100" s="47" t="str">
        <f t="shared" si="22"/>
        <v>Transportation</v>
      </c>
      <c r="B100" s="47" t="str">
        <f t="shared" si="22"/>
        <v>Fuel Economy Standard</v>
      </c>
      <c r="C100" s="47" t="str">
        <f t="shared" si="22"/>
        <v>Percentage Additional Improvement of Fuel Economy Std</v>
      </c>
      <c r="D100" s="27" t="s">
        <v>45</v>
      </c>
      <c r="E100" s="27" t="s">
        <v>120</v>
      </c>
      <c r="F100" s="27" t="s">
        <v>90</v>
      </c>
      <c r="G100" s="27" t="s">
        <v>162</v>
      </c>
      <c r="H100" s="28">
        <v>373</v>
      </c>
      <c r="I100" s="9" t="s">
        <v>47</v>
      </c>
      <c r="J100" s="133" t="str">
        <f t="shared" si="20"/>
        <v>Vehicle Fuel Economy Standards</v>
      </c>
      <c r="K100" s="133" t="str">
        <f t="shared" si="21"/>
        <v>trans fuel economy standards</v>
      </c>
      <c r="L100" s="35"/>
      <c r="M100" s="37"/>
      <c r="N100" s="35"/>
      <c r="O100" s="29"/>
      <c r="P100" s="236"/>
      <c r="Q100" s="29"/>
      <c r="R100" s="206"/>
      <c r="S100" s="27"/>
      <c r="T100" s="27"/>
    </row>
    <row r="101" spans="1:20" s="2" customFormat="1" ht="114">
      <c r="A101" s="141" t="s">
        <v>4</v>
      </c>
      <c r="B101" s="141" t="s">
        <v>2539</v>
      </c>
      <c r="C101" s="141" t="s">
        <v>2540</v>
      </c>
      <c r="D101" s="27" t="s">
        <v>48</v>
      </c>
      <c r="E101" s="27" t="s">
        <v>40</v>
      </c>
      <c r="F101" s="27" t="s">
        <v>89</v>
      </c>
      <c r="G101" s="27" t="s">
        <v>40</v>
      </c>
      <c r="H101" s="30">
        <v>460</v>
      </c>
      <c r="I101" s="27" t="s">
        <v>46</v>
      </c>
      <c r="J101" s="141" t="s">
        <v>2541</v>
      </c>
      <c r="K101" s="140" t="s">
        <v>2542</v>
      </c>
      <c r="L101" s="36">
        <v>0</v>
      </c>
      <c r="M101" s="36">
        <v>1</v>
      </c>
      <c r="N101" s="36">
        <v>0.01</v>
      </c>
      <c r="O101" s="27" t="s">
        <v>524</v>
      </c>
      <c r="P101" s="236" t="s">
        <v>3141</v>
      </c>
      <c r="Q101" s="46"/>
      <c r="R101" s="202" t="s">
        <v>2792</v>
      </c>
      <c r="S101" s="198" t="s">
        <v>2543</v>
      </c>
      <c r="T101" s="9"/>
    </row>
    <row r="102" spans="1:20" ht="114">
      <c r="A102" s="47" t="str">
        <f>A$101</f>
        <v>Transportation</v>
      </c>
      <c r="B102" s="47" t="str">
        <f t="shared" ref="B102:C112" si="23">B$101</f>
        <v>Hydrogen Vehicle Sales Mandate</v>
      </c>
      <c r="C102" s="47" t="str">
        <f t="shared" si="23"/>
        <v>Minimum Required Hydrogen Vehicle Sales Percentage</v>
      </c>
      <c r="D102" s="27" t="s">
        <v>45</v>
      </c>
      <c r="E102" s="27" t="s">
        <v>40</v>
      </c>
      <c r="F102" s="27" t="s">
        <v>90</v>
      </c>
      <c r="G102" s="27" t="s">
        <v>40</v>
      </c>
      <c r="H102" s="28">
        <v>461</v>
      </c>
      <c r="I102" s="27" t="s">
        <v>46</v>
      </c>
      <c r="J102" s="47" t="str">
        <f t="shared" ref="J102:O110" si="24">J$101</f>
        <v>Hydrogen Veh Sales Mandate</v>
      </c>
      <c r="K102" s="47" t="str">
        <f t="shared" si="24"/>
        <v>trans hydrogen vehicle minimum</v>
      </c>
      <c r="L102" s="150">
        <f t="shared" si="24"/>
        <v>0</v>
      </c>
      <c r="M102" s="150">
        <f t="shared" si="24"/>
        <v>1</v>
      </c>
      <c r="N102" s="150">
        <f t="shared" si="24"/>
        <v>0.01</v>
      </c>
      <c r="O102" s="47" t="str">
        <f t="shared" si="24"/>
        <v>% of new vehicles sold</v>
      </c>
      <c r="P102" s="236" t="s">
        <v>3142</v>
      </c>
      <c r="Q102" s="29"/>
      <c r="R102" s="194" t="str">
        <f t="shared" ref="R102:R104" si="25">R$101</f>
        <v>hydrogen-vehicle-mandate.html</v>
      </c>
      <c r="S102" s="27"/>
      <c r="T102" s="27"/>
    </row>
    <row r="103" spans="1:20" ht="114">
      <c r="A103" s="47" t="str">
        <f t="shared" ref="A103:A112" si="26">A$101</f>
        <v>Transportation</v>
      </c>
      <c r="B103" s="47" t="str">
        <f t="shared" si="23"/>
        <v>Hydrogen Vehicle Sales Mandate</v>
      </c>
      <c r="C103" s="47" t="str">
        <f t="shared" si="23"/>
        <v>Minimum Required Hydrogen Vehicle Sales Percentage</v>
      </c>
      <c r="D103" s="27" t="s">
        <v>48</v>
      </c>
      <c r="E103" s="27" t="s">
        <v>41</v>
      </c>
      <c r="F103" s="27" t="s">
        <v>89</v>
      </c>
      <c r="G103" s="27" t="s">
        <v>41</v>
      </c>
      <c r="H103" s="30">
        <v>462</v>
      </c>
      <c r="I103" s="27" t="s">
        <v>46</v>
      </c>
      <c r="J103" s="47" t="str">
        <f t="shared" si="24"/>
        <v>Hydrogen Veh Sales Mandate</v>
      </c>
      <c r="K103" s="47" t="str">
        <f t="shared" si="24"/>
        <v>trans hydrogen vehicle minimum</v>
      </c>
      <c r="L103" s="150">
        <f t="shared" si="24"/>
        <v>0</v>
      </c>
      <c r="M103" s="150">
        <f t="shared" si="24"/>
        <v>1</v>
      </c>
      <c r="N103" s="150">
        <f t="shared" si="24"/>
        <v>0.01</v>
      </c>
      <c r="O103" s="47" t="str">
        <f t="shared" si="24"/>
        <v>% of new vehicles sold</v>
      </c>
      <c r="P103" s="236" t="s">
        <v>3143</v>
      </c>
      <c r="Q103" s="29"/>
      <c r="R103" s="194" t="str">
        <f t="shared" si="25"/>
        <v>hydrogen-vehicle-mandate.html</v>
      </c>
      <c r="S103" s="27"/>
      <c r="T103" s="27"/>
    </row>
    <row r="104" spans="1:20" ht="114">
      <c r="A104" s="47" t="str">
        <f t="shared" si="26"/>
        <v>Transportation</v>
      </c>
      <c r="B104" s="47" t="str">
        <f t="shared" si="23"/>
        <v>Hydrogen Vehicle Sales Mandate</v>
      </c>
      <c r="C104" s="47" t="str">
        <f t="shared" si="23"/>
        <v>Minimum Required Hydrogen Vehicle Sales Percentage</v>
      </c>
      <c r="D104" s="27" t="s">
        <v>45</v>
      </c>
      <c r="E104" s="27" t="s">
        <v>41</v>
      </c>
      <c r="F104" s="27" t="s">
        <v>90</v>
      </c>
      <c r="G104" s="27" t="s">
        <v>41</v>
      </c>
      <c r="H104" s="28">
        <v>463</v>
      </c>
      <c r="I104" s="27" t="s">
        <v>46</v>
      </c>
      <c r="J104" s="47" t="str">
        <f t="shared" si="24"/>
        <v>Hydrogen Veh Sales Mandate</v>
      </c>
      <c r="K104" s="47" t="str">
        <f t="shared" si="24"/>
        <v>trans hydrogen vehicle minimum</v>
      </c>
      <c r="L104" s="150">
        <f t="shared" si="24"/>
        <v>0</v>
      </c>
      <c r="M104" s="150">
        <f t="shared" si="24"/>
        <v>1</v>
      </c>
      <c r="N104" s="150">
        <f t="shared" si="24"/>
        <v>0.01</v>
      </c>
      <c r="O104" s="47" t="str">
        <f t="shared" si="24"/>
        <v>% of new vehicles sold</v>
      </c>
      <c r="P104" s="236" t="s">
        <v>3144</v>
      </c>
      <c r="Q104" s="29"/>
      <c r="R104" s="194" t="str">
        <f t="shared" si="25"/>
        <v>hydrogen-vehicle-mandate.html</v>
      </c>
      <c r="S104" s="27"/>
      <c r="T104" s="27"/>
    </row>
    <row r="105" spans="1:20" ht="71.25">
      <c r="A105" s="47" t="str">
        <f t="shared" si="26"/>
        <v>Transportation</v>
      </c>
      <c r="B105" s="47" t="str">
        <f t="shared" si="23"/>
        <v>Hydrogen Vehicle Sales Mandate</v>
      </c>
      <c r="C105" s="47" t="str">
        <f t="shared" si="23"/>
        <v>Minimum Required Hydrogen Vehicle Sales Percentage</v>
      </c>
      <c r="D105" s="27" t="s">
        <v>48</v>
      </c>
      <c r="E105" s="27" t="s">
        <v>42</v>
      </c>
      <c r="F105" s="27" t="s">
        <v>89</v>
      </c>
      <c r="G105" s="27" t="s">
        <v>91</v>
      </c>
      <c r="H105" s="28">
        <v>502</v>
      </c>
      <c r="I105" s="27" t="s">
        <v>46</v>
      </c>
      <c r="J105" s="47" t="str">
        <f t="shared" si="24"/>
        <v>Hydrogen Veh Sales Mandate</v>
      </c>
      <c r="K105" s="47" t="str">
        <f t="shared" si="24"/>
        <v>trans hydrogen vehicle minimum</v>
      </c>
      <c r="L105" s="150">
        <f t="shared" si="24"/>
        <v>0</v>
      </c>
      <c r="M105" s="150">
        <f t="shared" si="24"/>
        <v>1</v>
      </c>
      <c r="N105" s="150">
        <f t="shared" si="24"/>
        <v>0.01</v>
      </c>
      <c r="O105" s="47" t="str">
        <f t="shared" si="24"/>
        <v>% of new vehicles sold</v>
      </c>
      <c r="P105" s="236" t="s">
        <v>2820</v>
      </c>
      <c r="Q105" s="29"/>
      <c r="R105" s="206"/>
      <c r="S105" s="27"/>
      <c r="T105" s="27"/>
    </row>
    <row r="106" spans="1:20" ht="71.25">
      <c r="A106" s="47" t="str">
        <f t="shared" si="26"/>
        <v>Transportation</v>
      </c>
      <c r="B106" s="47" t="str">
        <f t="shared" si="23"/>
        <v>Hydrogen Vehicle Sales Mandate</v>
      </c>
      <c r="C106" s="47" t="str">
        <f t="shared" si="23"/>
        <v>Minimum Required Hydrogen Vehicle Sales Percentage</v>
      </c>
      <c r="D106" s="27" t="s">
        <v>45</v>
      </c>
      <c r="E106" s="27" t="s">
        <v>42</v>
      </c>
      <c r="F106" s="27" t="s">
        <v>90</v>
      </c>
      <c r="G106" s="27" t="s">
        <v>91</v>
      </c>
      <c r="H106" s="28">
        <v>503</v>
      </c>
      <c r="I106" s="27" t="s">
        <v>46</v>
      </c>
      <c r="J106" s="47" t="str">
        <f t="shared" si="24"/>
        <v>Hydrogen Veh Sales Mandate</v>
      </c>
      <c r="K106" s="47" t="str">
        <f t="shared" si="24"/>
        <v>trans hydrogen vehicle minimum</v>
      </c>
      <c r="L106" s="150">
        <f t="shared" si="24"/>
        <v>0</v>
      </c>
      <c r="M106" s="150">
        <f t="shared" si="24"/>
        <v>1</v>
      </c>
      <c r="N106" s="150">
        <f t="shared" si="24"/>
        <v>0.01</v>
      </c>
      <c r="O106" s="47" t="str">
        <f t="shared" si="24"/>
        <v>% of new vehicles sold</v>
      </c>
      <c r="P106" s="236" t="s">
        <v>2821</v>
      </c>
      <c r="Q106" s="29"/>
      <c r="R106" s="206"/>
      <c r="S106" s="27"/>
      <c r="T106" s="27"/>
    </row>
    <row r="107" spans="1:20" ht="71.25">
      <c r="A107" s="47" t="str">
        <f t="shared" si="26"/>
        <v>Transportation</v>
      </c>
      <c r="B107" s="47" t="str">
        <f t="shared" si="23"/>
        <v>Hydrogen Vehicle Sales Mandate</v>
      </c>
      <c r="C107" s="47" t="str">
        <f t="shared" si="23"/>
        <v>Minimum Required Hydrogen Vehicle Sales Percentage</v>
      </c>
      <c r="D107" s="27" t="s">
        <v>48</v>
      </c>
      <c r="E107" s="27" t="s">
        <v>43</v>
      </c>
      <c r="F107" s="27" t="s">
        <v>89</v>
      </c>
      <c r="G107" s="27" t="s">
        <v>92</v>
      </c>
      <c r="H107" s="28">
        <v>504</v>
      </c>
      <c r="I107" s="27" t="s">
        <v>46</v>
      </c>
      <c r="J107" s="47" t="str">
        <f t="shared" si="24"/>
        <v>Hydrogen Veh Sales Mandate</v>
      </c>
      <c r="K107" s="47" t="str">
        <f t="shared" si="24"/>
        <v>trans hydrogen vehicle minimum</v>
      </c>
      <c r="L107" s="150">
        <f t="shared" si="24"/>
        <v>0</v>
      </c>
      <c r="M107" s="150">
        <f t="shared" si="24"/>
        <v>1</v>
      </c>
      <c r="N107" s="150">
        <f t="shared" si="24"/>
        <v>0.01</v>
      </c>
      <c r="O107" s="47" t="str">
        <f t="shared" si="24"/>
        <v>% of new vehicles sold</v>
      </c>
      <c r="P107" s="236" t="s">
        <v>2818</v>
      </c>
      <c r="Q107" s="29"/>
      <c r="R107" s="206"/>
      <c r="S107" s="27"/>
      <c r="T107" s="27"/>
    </row>
    <row r="108" spans="1:20" ht="71.25">
      <c r="A108" s="47" t="str">
        <f t="shared" si="26"/>
        <v>Transportation</v>
      </c>
      <c r="B108" s="47" t="str">
        <f t="shared" si="23"/>
        <v>Hydrogen Vehicle Sales Mandate</v>
      </c>
      <c r="C108" s="47" t="str">
        <f t="shared" si="23"/>
        <v>Minimum Required Hydrogen Vehicle Sales Percentage</v>
      </c>
      <c r="D108" s="27" t="s">
        <v>45</v>
      </c>
      <c r="E108" s="27" t="s">
        <v>43</v>
      </c>
      <c r="F108" s="27" t="s">
        <v>90</v>
      </c>
      <c r="G108" s="27" t="s">
        <v>92</v>
      </c>
      <c r="H108" s="28">
        <v>505</v>
      </c>
      <c r="I108" s="27" t="s">
        <v>46</v>
      </c>
      <c r="J108" s="47" t="str">
        <f t="shared" si="24"/>
        <v>Hydrogen Veh Sales Mandate</v>
      </c>
      <c r="K108" s="47" t="str">
        <f t="shared" si="24"/>
        <v>trans hydrogen vehicle minimum</v>
      </c>
      <c r="L108" s="150">
        <f t="shared" si="24"/>
        <v>0</v>
      </c>
      <c r="M108" s="150">
        <f t="shared" si="24"/>
        <v>1</v>
      </c>
      <c r="N108" s="150">
        <f t="shared" si="24"/>
        <v>0.01</v>
      </c>
      <c r="O108" s="47" t="str">
        <f t="shared" si="24"/>
        <v>% of new vehicles sold</v>
      </c>
      <c r="P108" s="236" t="s">
        <v>2819</v>
      </c>
      <c r="Q108" s="29"/>
      <c r="R108" s="206"/>
      <c r="S108" s="27"/>
      <c r="T108" s="27"/>
    </row>
    <row r="109" spans="1:20" ht="71.25">
      <c r="A109" s="47" t="str">
        <f t="shared" si="26"/>
        <v>Transportation</v>
      </c>
      <c r="B109" s="47" t="str">
        <f t="shared" si="23"/>
        <v>Hydrogen Vehicle Sales Mandate</v>
      </c>
      <c r="C109" s="47" t="str">
        <f t="shared" si="23"/>
        <v>Minimum Required Hydrogen Vehicle Sales Percentage</v>
      </c>
      <c r="D109" s="27" t="s">
        <v>48</v>
      </c>
      <c r="E109" s="27" t="s">
        <v>44</v>
      </c>
      <c r="F109" s="27" t="s">
        <v>89</v>
      </c>
      <c r="G109" s="27" t="s">
        <v>93</v>
      </c>
      <c r="H109" s="28">
        <v>506</v>
      </c>
      <c r="I109" s="27" t="s">
        <v>46</v>
      </c>
      <c r="J109" s="47" t="str">
        <f t="shared" si="24"/>
        <v>Hydrogen Veh Sales Mandate</v>
      </c>
      <c r="K109" s="47" t="str">
        <f t="shared" si="24"/>
        <v>trans hydrogen vehicle minimum</v>
      </c>
      <c r="L109" s="150">
        <f t="shared" si="24"/>
        <v>0</v>
      </c>
      <c r="M109" s="150">
        <f t="shared" si="24"/>
        <v>1</v>
      </c>
      <c r="N109" s="150">
        <f t="shared" si="24"/>
        <v>0.01</v>
      </c>
      <c r="O109" s="47" t="str">
        <f t="shared" si="24"/>
        <v>% of new vehicles sold</v>
      </c>
      <c r="P109" s="236" t="s">
        <v>2822</v>
      </c>
      <c r="Q109" s="29"/>
      <c r="R109" s="206"/>
      <c r="S109" s="27"/>
      <c r="T109" s="27"/>
    </row>
    <row r="110" spans="1:20" ht="85.5">
      <c r="A110" s="47" t="str">
        <f t="shared" si="26"/>
        <v>Transportation</v>
      </c>
      <c r="B110" s="47" t="str">
        <f t="shared" si="23"/>
        <v>Hydrogen Vehicle Sales Mandate</v>
      </c>
      <c r="C110" s="47" t="str">
        <f t="shared" si="23"/>
        <v>Minimum Required Hydrogen Vehicle Sales Percentage</v>
      </c>
      <c r="D110" s="27" t="s">
        <v>45</v>
      </c>
      <c r="E110" s="27" t="s">
        <v>44</v>
      </c>
      <c r="F110" s="27" t="s">
        <v>90</v>
      </c>
      <c r="G110" s="27" t="s">
        <v>93</v>
      </c>
      <c r="H110" s="28">
        <v>507</v>
      </c>
      <c r="I110" s="27" t="s">
        <v>46</v>
      </c>
      <c r="J110" s="47" t="str">
        <f t="shared" si="24"/>
        <v>Hydrogen Veh Sales Mandate</v>
      </c>
      <c r="K110" s="47" t="str">
        <f t="shared" si="24"/>
        <v>trans hydrogen vehicle minimum</v>
      </c>
      <c r="L110" s="150">
        <f t="shared" si="24"/>
        <v>0</v>
      </c>
      <c r="M110" s="150">
        <f t="shared" si="24"/>
        <v>1</v>
      </c>
      <c r="N110" s="150">
        <f t="shared" si="24"/>
        <v>0.01</v>
      </c>
      <c r="O110" s="47" t="str">
        <f t="shared" si="24"/>
        <v>% of new vehicles sold</v>
      </c>
      <c r="P110" s="236" t="s">
        <v>2823</v>
      </c>
      <c r="Q110" s="29"/>
      <c r="R110" s="206"/>
      <c r="S110" s="27"/>
      <c r="T110" s="27"/>
    </row>
    <row r="111" spans="1:20" ht="28.5">
      <c r="A111" s="47" t="str">
        <f t="shared" si="26"/>
        <v>Transportation</v>
      </c>
      <c r="B111" s="47" t="str">
        <f t="shared" si="23"/>
        <v>Hydrogen Vehicle Sales Mandate</v>
      </c>
      <c r="C111" s="47" t="str">
        <f t="shared" si="23"/>
        <v>Minimum Required Hydrogen Vehicle Sales Percentage</v>
      </c>
      <c r="D111" s="27" t="s">
        <v>48</v>
      </c>
      <c r="E111" s="27" t="s">
        <v>120</v>
      </c>
      <c r="F111" s="27" t="s">
        <v>89</v>
      </c>
      <c r="G111" s="27" t="s">
        <v>162</v>
      </c>
      <c r="H111" s="28">
        <v>603</v>
      </c>
      <c r="I111" s="9" t="s">
        <v>47</v>
      </c>
      <c r="J111" s="133"/>
      <c r="K111" s="133"/>
      <c r="L111" s="35"/>
      <c r="M111" s="37"/>
      <c r="N111" s="35"/>
      <c r="O111" s="29"/>
      <c r="P111" s="236"/>
      <c r="Q111" s="29"/>
      <c r="R111" s="206"/>
      <c r="S111" s="27"/>
      <c r="T111" s="27"/>
    </row>
    <row r="112" spans="1:20" ht="28.5">
      <c r="A112" s="47" t="str">
        <f t="shared" si="26"/>
        <v>Transportation</v>
      </c>
      <c r="B112" s="47" t="str">
        <f t="shared" si="23"/>
        <v>Hydrogen Vehicle Sales Mandate</v>
      </c>
      <c r="C112" s="47" t="str">
        <f t="shared" si="23"/>
        <v>Minimum Required Hydrogen Vehicle Sales Percentage</v>
      </c>
      <c r="D112" s="27" t="s">
        <v>45</v>
      </c>
      <c r="E112" s="27" t="s">
        <v>120</v>
      </c>
      <c r="F112" s="27" t="s">
        <v>90</v>
      </c>
      <c r="G112" s="27" t="s">
        <v>162</v>
      </c>
      <c r="H112" s="28">
        <v>604</v>
      </c>
      <c r="I112" s="9" t="s">
        <v>47</v>
      </c>
      <c r="J112" s="133"/>
      <c r="K112" s="133"/>
      <c r="L112" s="35"/>
      <c r="M112" s="37"/>
      <c r="N112" s="35"/>
      <c r="O112" s="29"/>
      <c r="P112" s="236"/>
      <c r="Q112" s="29"/>
      <c r="R112" s="206"/>
      <c r="S112" s="27"/>
      <c r="T112" s="27"/>
    </row>
    <row r="113" spans="1:20" s="2" customFormat="1" ht="57">
      <c r="A113" s="141" t="s">
        <v>4</v>
      </c>
      <c r="B113" s="141" t="s">
        <v>528</v>
      </c>
      <c r="C113" s="141" t="s">
        <v>529</v>
      </c>
      <c r="D113" s="27"/>
      <c r="E113" s="27"/>
      <c r="F113" s="27"/>
      <c r="G113" s="27"/>
      <c r="H113" s="30">
        <v>190</v>
      </c>
      <c r="I113" s="27" t="s">
        <v>46</v>
      </c>
      <c r="J113" s="48" t="s">
        <v>528</v>
      </c>
      <c r="K113" s="49" t="s">
        <v>2166</v>
      </c>
      <c r="L113" s="37">
        <v>0</v>
      </c>
      <c r="M113" s="37">
        <v>0.2</v>
      </c>
      <c r="N113" s="37">
        <v>0.01</v>
      </c>
      <c r="O113" s="9" t="s">
        <v>530</v>
      </c>
      <c r="P113" s="236" t="s">
        <v>2173</v>
      </c>
      <c r="Q113" s="27" t="s">
        <v>531</v>
      </c>
      <c r="R113" s="205" t="s">
        <v>532</v>
      </c>
      <c r="S113" s="9" t="s">
        <v>533</v>
      </c>
      <c r="T113" s="9"/>
    </row>
    <row r="114" spans="1:20" ht="99.75">
      <c r="A114" s="4" t="s">
        <v>4</v>
      </c>
      <c r="B114" s="4" t="s">
        <v>3585</v>
      </c>
      <c r="C114" s="4" t="s">
        <v>3586</v>
      </c>
      <c r="D114" s="242" t="s">
        <v>48</v>
      </c>
      <c r="E114" s="242" t="s">
        <v>40</v>
      </c>
      <c r="F114" s="242" t="s">
        <v>89</v>
      </c>
      <c r="G114" s="242" t="s">
        <v>40</v>
      </c>
      <c r="H114" s="378">
        <v>848</v>
      </c>
      <c r="I114" s="242" t="s">
        <v>46</v>
      </c>
      <c r="J114" s="4" t="s">
        <v>3585</v>
      </c>
      <c r="K114" s="4" t="s">
        <v>3587</v>
      </c>
      <c r="L114" s="221">
        <v>0</v>
      </c>
      <c r="M114" s="221">
        <f>-ROUND(MaxBoundCalculations!$B$206,2)</f>
        <v>0.26</v>
      </c>
      <c r="N114" s="221">
        <v>0.01</v>
      </c>
      <c r="O114" s="242" t="s">
        <v>3588</v>
      </c>
      <c r="P114" s="242" t="s">
        <v>3589</v>
      </c>
      <c r="Q114" s="242" t="s">
        <v>217</v>
      </c>
      <c r="R114" s="379" t="s">
        <v>218</v>
      </c>
      <c r="S114" s="380" t="s">
        <v>494</v>
      </c>
      <c r="T114" s="27"/>
    </row>
    <row r="115" spans="1:20" ht="71.25">
      <c r="A115" s="5" t="str">
        <f>A$114</f>
        <v>Transportation</v>
      </c>
      <c r="B115" s="5" t="str">
        <f t="shared" ref="B115:C125" si="27">B$114</f>
        <v>Mode Shifting</v>
      </c>
      <c r="C115" s="5" t="str">
        <f t="shared" si="27"/>
        <v>Percent of Travel Demand Shifted to Other Modes or Eliminated</v>
      </c>
      <c r="D115" s="242" t="s">
        <v>48</v>
      </c>
      <c r="E115" s="242" t="s">
        <v>41</v>
      </c>
      <c r="F115" s="242" t="s">
        <v>89</v>
      </c>
      <c r="G115" s="242" t="s">
        <v>41</v>
      </c>
      <c r="H115" s="378">
        <v>849</v>
      </c>
      <c r="I115" s="379" t="s">
        <v>47</v>
      </c>
      <c r="J115" s="5"/>
      <c r="K115" s="150"/>
      <c r="L115" s="150"/>
      <c r="M115" s="150"/>
      <c r="N115" s="150"/>
      <c r="O115" s="32"/>
      <c r="P115" s="242" t="s">
        <v>3590</v>
      </c>
      <c r="Q115" s="32"/>
      <c r="R115" s="32"/>
      <c r="S115" s="381"/>
      <c r="T115" s="27"/>
    </row>
    <row r="116" spans="1:20" ht="71.25">
      <c r="A116" s="5" t="str">
        <f t="shared" ref="A116:A125" si="28">A$114</f>
        <v>Transportation</v>
      </c>
      <c r="B116" s="5" t="str">
        <f t="shared" si="27"/>
        <v>Mode Shifting</v>
      </c>
      <c r="C116" s="5" t="str">
        <f t="shared" si="27"/>
        <v>Percent of Travel Demand Shifted to Other Modes or Eliminated</v>
      </c>
      <c r="D116" s="242" t="s">
        <v>48</v>
      </c>
      <c r="E116" s="242" t="s">
        <v>42</v>
      </c>
      <c r="F116" s="242" t="s">
        <v>89</v>
      </c>
      <c r="G116" s="242" t="s">
        <v>91</v>
      </c>
      <c r="H116" s="378">
        <v>850</v>
      </c>
      <c r="I116" s="242" t="s">
        <v>46</v>
      </c>
      <c r="J116" s="5" t="str">
        <f t="shared" ref="J116:S116" si="29">J$114</f>
        <v>Mode Shifting</v>
      </c>
      <c r="K116" s="5" t="str">
        <f t="shared" si="29"/>
        <v>trans mode shifting</v>
      </c>
      <c r="L116" s="150">
        <f t="shared" si="29"/>
        <v>0</v>
      </c>
      <c r="M116" s="221">
        <f>-ROUND(MaxBoundCalculations!$B$207,2)</f>
        <v>0.3</v>
      </c>
      <c r="N116" s="150">
        <f t="shared" si="29"/>
        <v>0.01</v>
      </c>
      <c r="O116" s="32" t="str">
        <f t="shared" si="29"/>
        <v>% of trips shifted</v>
      </c>
      <c r="P116" s="242" t="s">
        <v>3591</v>
      </c>
      <c r="Q116" s="32" t="str">
        <f t="shared" si="29"/>
        <v>transportation-sector-main.html#tdm</v>
      </c>
      <c r="R116" s="32" t="str">
        <f t="shared" si="29"/>
        <v>transportation-demand-management.html</v>
      </c>
      <c r="S116" s="381" t="str">
        <f t="shared" si="29"/>
        <v>International Energy Agency, 2009, "Transport, Energy and CO2: Moving toward Sustainability", http://www.iea.org/publications/freepublications/publication/transport2009.pdf</v>
      </c>
      <c r="T116" s="27"/>
    </row>
    <row r="117" spans="1:20" ht="28.5">
      <c r="A117" s="5" t="str">
        <f t="shared" si="28"/>
        <v>Transportation</v>
      </c>
      <c r="B117" s="5" t="str">
        <f t="shared" si="27"/>
        <v>Mode Shifting</v>
      </c>
      <c r="C117" s="5" t="str">
        <f t="shared" si="27"/>
        <v>Percent of Travel Demand Shifted to Other Modes or Eliminated</v>
      </c>
      <c r="D117" s="242" t="s">
        <v>48</v>
      </c>
      <c r="E117" s="242" t="s">
        <v>43</v>
      </c>
      <c r="F117" s="242" t="s">
        <v>89</v>
      </c>
      <c r="G117" s="242" t="s">
        <v>92</v>
      </c>
      <c r="H117" s="378">
        <v>851</v>
      </c>
      <c r="I117" s="379" t="s">
        <v>47</v>
      </c>
      <c r="J117" s="5"/>
      <c r="K117" s="150"/>
      <c r="L117" s="150"/>
      <c r="M117" s="150"/>
      <c r="N117" s="150"/>
      <c r="O117" s="32"/>
      <c r="P117" s="242"/>
      <c r="Q117" s="32"/>
      <c r="R117" s="32"/>
      <c r="S117" s="381"/>
      <c r="T117" s="27"/>
    </row>
    <row r="118" spans="1:20" ht="28.5">
      <c r="A118" s="5" t="str">
        <f t="shared" si="28"/>
        <v>Transportation</v>
      </c>
      <c r="B118" s="5" t="str">
        <f t="shared" si="27"/>
        <v>Mode Shifting</v>
      </c>
      <c r="C118" s="5" t="str">
        <f t="shared" si="27"/>
        <v>Percent of Travel Demand Shifted to Other Modes or Eliminated</v>
      </c>
      <c r="D118" s="242" t="s">
        <v>48</v>
      </c>
      <c r="E118" s="242" t="s">
        <v>44</v>
      </c>
      <c r="F118" s="242" t="s">
        <v>89</v>
      </c>
      <c r="G118" s="242" t="s">
        <v>93</v>
      </c>
      <c r="H118" s="378">
        <v>852</v>
      </c>
      <c r="I118" s="379" t="s">
        <v>47</v>
      </c>
      <c r="J118" s="5"/>
      <c r="K118" s="150"/>
      <c r="L118" s="150"/>
      <c r="M118" s="150"/>
      <c r="N118" s="150"/>
      <c r="O118" s="32"/>
      <c r="P118" s="242"/>
      <c r="Q118" s="32"/>
      <c r="R118" s="32"/>
      <c r="S118" s="381"/>
      <c r="T118" s="27"/>
    </row>
    <row r="119" spans="1:20" ht="28.5">
      <c r="A119" s="5" t="str">
        <f t="shared" si="28"/>
        <v>Transportation</v>
      </c>
      <c r="B119" s="5" t="str">
        <f t="shared" si="27"/>
        <v>Mode Shifting</v>
      </c>
      <c r="C119" s="5" t="str">
        <f t="shared" si="27"/>
        <v>Percent of Travel Demand Shifted to Other Modes or Eliminated</v>
      </c>
      <c r="D119" s="242" t="s">
        <v>48</v>
      </c>
      <c r="E119" s="242" t="s">
        <v>120</v>
      </c>
      <c r="F119" s="242" t="s">
        <v>89</v>
      </c>
      <c r="G119" s="242" t="s">
        <v>162</v>
      </c>
      <c r="H119" s="378">
        <v>853</v>
      </c>
      <c r="I119" s="379" t="s">
        <v>47</v>
      </c>
      <c r="J119" s="5"/>
      <c r="K119" s="150"/>
      <c r="L119" s="150"/>
      <c r="M119" s="150"/>
      <c r="N119" s="150"/>
      <c r="O119" s="32"/>
      <c r="P119" s="242"/>
      <c r="Q119" s="32"/>
      <c r="R119" s="32"/>
      <c r="S119" s="381"/>
      <c r="T119" s="27"/>
    </row>
    <row r="120" spans="1:20" ht="28.5">
      <c r="A120" s="5" t="str">
        <f t="shared" si="28"/>
        <v>Transportation</v>
      </c>
      <c r="B120" s="5" t="str">
        <f t="shared" si="27"/>
        <v>Mode Shifting</v>
      </c>
      <c r="C120" s="5" t="str">
        <f t="shared" si="27"/>
        <v>Percent of Travel Demand Shifted to Other Modes or Eliminated</v>
      </c>
      <c r="D120" s="242" t="s">
        <v>45</v>
      </c>
      <c r="E120" s="242" t="s">
        <v>40</v>
      </c>
      <c r="F120" s="242" t="s">
        <v>90</v>
      </c>
      <c r="G120" s="242" t="s">
        <v>40</v>
      </c>
      <c r="H120" s="378">
        <v>854</v>
      </c>
      <c r="I120" s="379" t="s">
        <v>47</v>
      </c>
      <c r="J120" s="5"/>
      <c r="K120" s="150"/>
      <c r="L120" s="150"/>
      <c r="M120" s="150"/>
      <c r="N120" s="150"/>
      <c r="O120" s="32"/>
      <c r="P120" s="242"/>
      <c r="Q120" s="32"/>
      <c r="R120" s="32"/>
      <c r="S120" s="381"/>
      <c r="T120" s="27"/>
    </row>
    <row r="121" spans="1:20" ht="57">
      <c r="A121" s="5" t="str">
        <f t="shared" si="28"/>
        <v>Transportation</v>
      </c>
      <c r="B121" s="5" t="str">
        <f t="shared" si="27"/>
        <v>Mode Shifting</v>
      </c>
      <c r="C121" s="5" t="str">
        <f t="shared" si="27"/>
        <v>Percent of Travel Demand Shifted to Other Modes or Eliminated</v>
      </c>
      <c r="D121" s="242" t="s">
        <v>45</v>
      </c>
      <c r="E121" s="242" t="s">
        <v>41</v>
      </c>
      <c r="F121" s="242" t="s">
        <v>90</v>
      </c>
      <c r="G121" s="242" t="s">
        <v>41</v>
      </c>
      <c r="H121" s="378">
        <v>855</v>
      </c>
      <c r="I121" s="242" t="s">
        <v>46</v>
      </c>
      <c r="J121" s="5" t="str">
        <f t="shared" ref="J121:O121" si="30">J$114</f>
        <v>Mode Shifting</v>
      </c>
      <c r="K121" s="5" t="str">
        <f t="shared" si="30"/>
        <v>trans mode shifting</v>
      </c>
      <c r="L121" s="150">
        <f t="shared" si="30"/>
        <v>0</v>
      </c>
      <c r="M121" s="221">
        <f>-ROUND(MaxBoundCalculations!$B$222,2)</f>
        <v>0.22</v>
      </c>
      <c r="N121" s="150">
        <f t="shared" si="30"/>
        <v>0.01</v>
      </c>
      <c r="O121" s="32" t="str">
        <f t="shared" si="30"/>
        <v>% of trips shifted</v>
      </c>
      <c r="P121" s="242" t="s">
        <v>3592</v>
      </c>
      <c r="Q121" s="32" t="str">
        <f t="shared" ref="Q121:S121" si="31">Q$114</f>
        <v>transportation-sector-main.html#tdm</v>
      </c>
      <c r="R121" s="32" t="str">
        <f t="shared" si="31"/>
        <v>transportation-demand-management.html</v>
      </c>
      <c r="S121" s="381" t="str">
        <f t="shared" si="31"/>
        <v>International Energy Agency, 2009, "Transport, Energy and CO2: Moving toward Sustainability", http://www.iea.org/publications/freepublications/publication/transport2009.pdf</v>
      </c>
      <c r="T121" s="27"/>
    </row>
    <row r="122" spans="1:20" ht="28.5">
      <c r="A122" s="5" t="str">
        <f t="shared" si="28"/>
        <v>Transportation</v>
      </c>
      <c r="B122" s="5" t="str">
        <f t="shared" si="27"/>
        <v>Mode Shifting</v>
      </c>
      <c r="C122" s="5" t="str">
        <f t="shared" si="27"/>
        <v>Percent of Travel Demand Shifted to Other Modes or Eliminated</v>
      </c>
      <c r="D122" s="242" t="s">
        <v>45</v>
      </c>
      <c r="E122" s="242" t="s">
        <v>42</v>
      </c>
      <c r="F122" s="242" t="s">
        <v>90</v>
      </c>
      <c r="G122" s="242" t="s">
        <v>91</v>
      </c>
      <c r="H122" s="378">
        <v>856</v>
      </c>
      <c r="I122" s="379" t="s">
        <v>47</v>
      </c>
      <c r="J122" s="5"/>
      <c r="K122" s="150"/>
      <c r="L122" s="150"/>
      <c r="M122" s="150"/>
      <c r="N122" s="150"/>
      <c r="O122" s="32"/>
      <c r="P122" s="242"/>
      <c r="Q122" s="32"/>
      <c r="R122" s="32"/>
      <c r="S122" s="381"/>
      <c r="T122" s="27"/>
    </row>
    <row r="123" spans="1:20" ht="28.5">
      <c r="A123" s="5" t="str">
        <f t="shared" si="28"/>
        <v>Transportation</v>
      </c>
      <c r="B123" s="5" t="str">
        <f t="shared" si="27"/>
        <v>Mode Shifting</v>
      </c>
      <c r="C123" s="5" t="str">
        <f t="shared" si="27"/>
        <v>Percent of Travel Demand Shifted to Other Modes or Eliminated</v>
      </c>
      <c r="D123" s="242" t="s">
        <v>45</v>
      </c>
      <c r="E123" s="242" t="s">
        <v>43</v>
      </c>
      <c r="F123" s="242" t="s">
        <v>90</v>
      </c>
      <c r="G123" s="242" t="s">
        <v>92</v>
      </c>
      <c r="H123" s="378">
        <v>857</v>
      </c>
      <c r="I123" s="379" t="s">
        <v>47</v>
      </c>
      <c r="J123" s="5"/>
      <c r="K123" s="150"/>
      <c r="L123" s="150"/>
      <c r="M123" s="150"/>
      <c r="N123" s="150"/>
      <c r="O123" s="32"/>
      <c r="P123" s="242"/>
      <c r="Q123" s="32"/>
      <c r="R123" s="32"/>
      <c r="S123" s="381"/>
      <c r="T123" s="27"/>
    </row>
    <row r="124" spans="1:20" ht="28.5">
      <c r="A124" s="5" t="str">
        <f t="shared" si="28"/>
        <v>Transportation</v>
      </c>
      <c r="B124" s="5" t="str">
        <f t="shared" si="27"/>
        <v>Mode Shifting</v>
      </c>
      <c r="C124" s="5" t="str">
        <f t="shared" si="27"/>
        <v>Percent of Travel Demand Shifted to Other Modes or Eliminated</v>
      </c>
      <c r="D124" s="242" t="s">
        <v>45</v>
      </c>
      <c r="E124" s="242" t="s">
        <v>44</v>
      </c>
      <c r="F124" s="242" t="s">
        <v>90</v>
      </c>
      <c r="G124" s="242" t="s">
        <v>93</v>
      </c>
      <c r="H124" s="378">
        <v>858</v>
      </c>
      <c r="I124" s="379" t="s">
        <v>47</v>
      </c>
      <c r="J124" s="5"/>
      <c r="K124" s="150"/>
      <c r="L124" s="150"/>
      <c r="M124" s="150"/>
      <c r="N124" s="150"/>
      <c r="O124" s="32"/>
      <c r="P124" s="242"/>
      <c r="Q124" s="32"/>
      <c r="R124" s="32"/>
      <c r="S124" s="381"/>
      <c r="T124" s="27"/>
    </row>
    <row r="125" spans="1:20" ht="28.5">
      <c r="A125" s="5" t="str">
        <f t="shared" si="28"/>
        <v>Transportation</v>
      </c>
      <c r="B125" s="5" t="str">
        <f t="shared" si="27"/>
        <v>Mode Shifting</v>
      </c>
      <c r="C125" s="5" t="str">
        <f t="shared" si="27"/>
        <v>Percent of Travel Demand Shifted to Other Modes or Eliminated</v>
      </c>
      <c r="D125" s="242" t="s">
        <v>45</v>
      </c>
      <c r="E125" s="242" t="s">
        <v>120</v>
      </c>
      <c r="F125" s="242" t="s">
        <v>90</v>
      </c>
      <c r="G125" s="242" t="s">
        <v>162</v>
      </c>
      <c r="H125" s="378">
        <v>859</v>
      </c>
      <c r="I125" s="379" t="s">
        <v>47</v>
      </c>
      <c r="J125" s="5"/>
      <c r="K125" s="150"/>
      <c r="L125" s="150"/>
      <c r="M125" s="150"/>
      <c r="N125" s="150"/>
      <c r="O125" s="32"/>
      <c r="P125" s="242"/>
      <c r="Q125" s="32"/>
      <c r="R125" s="32"/>
      <c r="S125" s="381"/>
      <c r="T125" s="27"/>
    </row>
    <row r="126" spans="1:20" ht="42.75">
      <c r="A126" s="140" t="s">
        <v>75</v>
      </c>
      <c r="B126" s="140" t="s">
        <v>15</v>
      </c>
      <c r="C126" s="140" t="s">
        <v>2531</v>
      </c>
      <c r="D126" s="27" t="s">
        <v>122</v>
      </c>
      <c r="E126" s="27" t="s">
        <v>308</v>
      </c>
      <c r="F126" s="27" t="s">
        <v>312</v>
      </c>
      <c r="G126" s="27" t="s">
        <v>128</v>
      </c>
      <c r="H126" s="28">
        <v>435</v>
      </c>
      <c r="I126" s="27" t="s">
        <v>46</v>
      </c>
      <c r="J126" s="49" t="s">
        <v>15</v>
      </c>
      <c r="K126" s="49" t="s">
        <v>2530</v>
      </c>
      <c r="L126" s="33">
        <v>0</v>
      </c>
      <c r="M126" s="33">
        <v>1</v>
      </c>
      <c r="N126" s="33">
        <v>0.01</v>
      </c>
      <c r="O126" s="27" t="s">
        <v>121</v>
      </c>
      <c r="P126" s="246" t="s">
        <v>3246</v>
      </c>
      <c r="Q126" s="27" t="s">
        <v>219</v>
      </c>
      <c r="R126" s="205" t="s">
        <v>220</v>
      </c>
      <c r="S126" s="27"/>
      <c r="T126" s="27"/>
    </row>
    <row r="127" spans="1:20" ht="28.5">
      <c r="A127" s="47" t="str">
        <f>A$126</f>
        <v>Buildings and Appliances</v>
      </c>
      <c r="B127" s="47" t="str">
        <f t="shared" ref="B127:C139" si="32">B$126</f>
        <v>Building Component Electrification</v>
      </c>
      <c r="C127" s="47" t="str">
        <f t="shared" si="32"/>
        <v>Fraction of New Bldg Components Shifted to Other Fuels</v>
      </c>
      <c r="D127" s="27" t="s">
        <v>123</v>
      </c>
      <c r="E127" s="27" t="s">
        <v>308</v>
      </c>
      <c r="F127" s="27" t="s">
        <v>312</v>
      </c>
      <c r="G127" s="27" t="s">
        <v>129</v>
      </c>
      <c r="H127" s="28">
        <v>436</v>
      </c>
      <c r="I127" s="27" t="s">
        <v>47</v>
      </c>
      <c r="J127" s="47"/>
      <c r="K127" s="40"/>
      <c r="L127" s="150"/>
      <c r="M127" s="150"/>
      <c r="N127" s="38"/>
      <c r="O127" s="32"/>
      <c r="P127" s="236"/>
      <c r="Q127" s="32"/>
      <c r="R127" s="207"/>
      <c r="S127" s="32"/>
      <c r="T127" s="32"/>
    </row>
    <row r="128" spans="1:20" ht="28.5">
      <c r="A128" s="47" t="str">
        <f t="shared" ref="A128:C140" si="33">A$126</f>
        <v>Buildings and Appliances</v>
      </c>
      <c r="B128" s="47" t="str">
        <f t="shared" si="32"/>
        <v>Building Component Electrification</v>
      </c>
      <c r="C128" s="47" t="str">
        <f t="shared" si="32"/>
        <v>Fraction of New Bldg Components Shifted to Other Fuels</v>
      </c>
      <c r="D128" s="27" t="s">
        <v>125</v>
      </c>
      <c r="E128" s="27" t="s">
        <v>308</v>
      </c>
      <c r="F128" s="27" t="s">
        <v>312</v>
      </c>
      <c r="G128" s="27" t="s">
        <v>131</v>
      </c>
      <c r="H128" s="28">
        <v>437</v>
      </c>
      <c r="I128" s="27" t="s">
        <v>47</v>
      </c>
      <c r="J128" s="47"/>
      <c r="K128" s="40"/>
      <c r="L128" s="40"/>
      <c r="M128" s="38"/>
      <c r="N128" s="38"/>
      <c r="O128" s="32"/>
      <c r="P128" s="236"/>
      <c r="Q128" s="32"/>
      <c r="R128" s="207"/>
      <c r="S128" s="32"/>
      <c r="T128" s="32"/>
    </row>
    <row r="129" spans="1:20" ht="42.75">
      <c r="A129" s="47" t="str">
        <f t="shared" si="33"/>
        <v>Buildings and Appliances</v>
      </c>
      <c r="B129" s="47" t="str">
        <f t="shared" si="32"/>
        <v>Building Component Electrification</v>
      </c>
      <c r="C129" s="47" t="str">
        <f t="shared" si="32"/>
        <v>Fraction of New Bldg Components Shifted to Other Fuels</v>
      </c>
      <c r="D129" s="27" t="s">
        <v>126</v>
      </c>
      <c r="E129" s="27" t="s">
        <v>308</v>
      </c>
      <c r="F129" s="27" t="s">
        <v>312</v>
      </c>
      <c r="G129" s="27" t="s">
        <v>132</v>
      </c>
      <c r="H129" s="28">
        <v>438</v>
      </c>
      <c r="I129" s="27" t="s">
        <v>46</v>
      </c>
      <c r="J129" s="47" t="str">
        <f t="shared" ref="J129:J131" si="34">J$126</f>
        <v>Building Component Electrification</v>
      </c>
      <c r="K129" s="40" t="str">
        <f t="shared" ref="K129:Q131" si="35">K$126</f>
        <v>bldgs new component fuel shifting</v>
      </c>
      <c r="L129" s="150">
        <f t="shared" si="35"/>
        <v>0</v>
      </c>
      <c r="M129" s="150">
        <f t="shared" si="35"/>
        <v>1</v>
      </c>
      <c r="N129" s="38">
        <f t="shared" si="35"/>
        <v>0.01</v>
      </c>
      <c r="O129" s="32" t="str">
        <f t="shared" si="35"/>
        <v>% of newly sold non-electric building components</v>
      </c>
      <c r="P129" s="246" t="s">
        <v>3247</v>
      </c>
      <c r="Q129" s="32" t="str">
        <f t="shared" si="35"/>
        <v>buildings-sector-main.html#component-elec</v>
      </c>
      <c r="R129" s="207" t="str">
        <f t="shared" ref="R129:R131" si="36">R$126</f>
        <v>building-component-electrification.html</v>
      </c>
      <c r="S129" s="32"/>
      <c r="T129" s="32"/>
    </row>
    <row r="130" spans="1:20" ht="42.75">
      <c r="A130" s="47" t="str">
        <f t="shared" si="33"/>
        <v>Buildings and Appliances</v>
      </c>
      <c r="B130" s="47" t="str">
        <f t="shared" si="32"/>
        <v>Building Component Electrification</v>
      </c>
      <c r="C130" s="47" t="str">
        <f t="shared" si="32"/>
        <v>Fraction of New Bldg Components Shifted to Other Fuels</v>
      </c>
      <c r="D130" s="27" t="s">
        <v>127</v>
      </c>
      <c r="E130" s="27" t="s">
        <v>308</v>
      </c>
      <c r="F130" s="27" t="s">
        <v>312</v>
      </c>
      <c r="G130" s="27" t="s">
        <v>133</v>
      </c>
      <c r="H130" s="28">
        <v>439</v>
      </c>
      <c r="I130" s="27" t="s">
        <v>46</v>
      </c>
      <c r="J130" s="47" t="str">
        <f t="shared" si="34"/>
        <v>Building Component Electrification</v>
      </c>
      <c r="K130" s="40" t="str">
        <f t="shared" si="35"/>
        <v>bldgs new component fuel shifting</v>
      </c>
      <c r="L130" s="150">
        <f t="shared" si="35"/>
        <v>0</v>
      </c>
      <c r="M130" s="150">
        <f t="shared" si="35"/>
        <v>1</v>
      </c>
      <c r="N130" s="38">
        <f t="shared" si="35"/>
        <v>0.01</v>
      </c>
      <c r="O130" s="32" t="str">
        <f t="shared" si="35"/>
        <v>% of newly sold non-electric building components</v>
      </c>
      <c r="P130" s="246" t="s">
        <v>3248</v>
      </c>
      <c r="Q130" s="32" t="str">
        <f t="shared" si="35"/>
        <v>buildings-sector-main.html#component-elec</v>
      </c>
      <c r="R130" s="207" t="str">
        <f t="shared" si="36"/>
        <v>building-component-electrification.html</v>
      </c>
      <c r="S130" s="32"/>
      <c r="T130" s="32"/>
    </row>
    <row r="131" spans="1:20" ht="42.75">
      <c r="A131" s="47" t="str">
        <f t="shared" si="33"/>
        <v>Buildings and Appliances</v>
      </c>
      <c r="B131" s="47" t="str">
        <f t="shared" si="32"/>
        <v>Building Component Electrification</v>
      </c>
      <c r="C131" s="47" t="str">
        <f t="shared" si="32"/>
        <v>Fraction of New Bldg Components Shifted to Other Fuels</v>
      </c>
      <c r="D131" s="27" t="s">
        <v>122</v>
      </c>
      <c r="E131" s="27" t="s">
        <v>309</v>
      </c>
      <c r="F131" s="27" t="s">
        <v>311</v>
      </c>
      <c r="G131" s="27" t="s">
        <v>128</v>
      </c>
      <c r="H131" s="28">
        <v>440</v>
      </c>
      <c r="I131" s="27" t="s">
        <v>46</v>
      </c>
      <c r="J131" s="47" t="str">
        <f t="shared" si="34"/>
        <v>Building Component Electrification</v>
      </c>
      <c r="K131" s="40" t="str">
        <f t="shared" si="35"/>
        <v>bldgs new component fuel shifting</v>
      </c>
      <c r="L131" s="150">
        <f t="shared" si="35"/>
        <v>0</v>
      </c>
      <c r="M131" s="150">
        <f t="shared" si="35"/>
        <v>1</v>
      </c>
      <c r="N131" s="38">
        <f t="shared" si="35"/>
        <v>0.01</v>
      </c>
      <c r="O131" s="32" t="str">
        <f t="shared" si="35"/>
        <v>% of newly sold non-electric building components</v>
      </c>
      <c r="P131" s="246" t="s">
        <v>3250</v>
      </c>
      <c r="Q131" s="32" t="str">
        <f t="shared" si="35"/>
        <v>buildings-sector-main.html#component-elec</v>
      </c>
      <c r="R131" s="207" t="str">
        <f t="shared" si="36"/>
        <v>building-component-electrification.html</v>
      </c>
      <c r="S131" s="32"/>
      <c r="T131" s="32"/>
    </row>
    <row r="132" spans="1:20" ht="28.5">
      <c r="A132" s="47" t="str">
        <f t="shared" si="33"/>
        <v>Buildings and Appliances</v>
      </c>
      <c r="B132" s="47" t="str">
        <f t="shared" si="32"/>
        <v>Building Component Electrification</v>
      </c>
      <c r="C132" s="47" t="str">
        <f t="shared" si="32"/>
        <v>Fraction of New Bldg Components Shifted to Other Fuels</v>
      </c>
      <c r="D132" s="27" t="s">
        <v>123</v>
      </c>
      <c r="E132" s="27" t="s">
        <v>309</v>
      </c>
      <c r="F132" s="27" t="s">
        <v>311</v>
      </c>
      <c r="G132" s="27" t="s">
        <v>129</v>
      </c>
      <c r="H132" s="28">
        <v>441</v>
      </c>
      <c r="I132" s="27" t="s">
        <v>47</v>
      </c>
      <c r="J132" s="47"/>
      <c r="K132" s="40"/>
      <c r="L132" s="40"/>
      <c r="M132" s="38"/>
      <c r="N132" s="38"/>
      <c r="O132" s="32"/>
      <c r="P132" s="236"/>
      <c r="Q132" s="32"/>
      <c r="R132" s="207"/>
      <c r="S132" s="32"/>
      <c r="T132" s="32"/>
    </row>
    <row r="133" spans="1:20" ht="28.5">
      <c r="A133" s="47" t="str">
        <f t="shared" si="33"/>
        <v>Buildings and Appliances</v>
      </c>
      <c r="B133" s="47" t="str">
        <f t="shared" si="32"/>
        <v>Building Component Electrification</v>
      </c>
      <c r="C133" s="47" t="str">
        <f t="shared" si="32"/>
        <v>Fraction of New Bldg Components Shifted to Other Fuels</v>
      </c>
      <c r="D133" s="27" t="s">
        <v>125</v>
      </c>
      <c r="E133" s="27" t="s">
        <v>309</v>
      </c>
      <c r="F133" s="27" t="s">
        <v>311</v>
      </c>
      <c r="G133" s="27" t="s">
        <v>131</v>
      </c>
      <c r="H133" s="28">
        <v>442</v>
      </c>
      <c r="I133" s="27" t="s">
        <v>47</v>
      </c>
      <c r="J133" s="47"/>
      <c r="K133" s="40"/>
      <c r="L133" s="40"/>
      <c r="M133" s="38"/>
      <c r="N133" s="38"/>
      <c r="O133" s="32"/>
      <c r="P133" s="236"/>
      <c r="Q133" s="32"/>
      <c r="R133" s="207"/>
      <c r="S133" s="32"/>
      <c r="T133" s="32"/>
    </row>
    <row r="134" spans="1:20" ht="42.75">
      <c r="A134" s="47" t="str">
        <f t="shared" si="33"/>
        <v>Buildings and Appliances</v>
      </c>
      <c r="B134" s="47" t="str">
        <f t="shared" si="32"/>
        <v>Building Component Electrification</v>
      </c>
      <c r="C134" s="47" t="str">
        <f t="shared" si="32"/>
        <v>Fraction of New Bldg Components Shifted to Other Fuels</v>
      </c>
      <c r="D134" s="27" t="s">
        <v>126</v>
      </c>
      <c r="E134" s="27" t="s">
        <v>309</v>
      </c>
      <c r="F134" s="27" t="s">
        <v>311</v>
      </c>
      <c r="G134" s="27" t="s">
        <v>132</v>
      </c>
      <c r="H134" s="28">
        <v>443</v>
      </c>
      <c r="I134" s="27" t="s">
        <v>46</v>
      </c>
      <c r="J134" s="47" t="str">
        <f t="shared" ref="J134:O136" si="37">J$126</f>
        <v>Building Component Electrification</v>
      </c>
      <c r="K134" s="40" t="str">
        <f t="shared" si="37"/>
        <v>bldgs new component fuel shifting</v>
      </c>
      <c r="L134" s="150">
        <f t="shared" si="37"/>
        <v>0</v>
      </c>
      <c r="M134" s="150">
        <f t="shared" si="37"/>
        <v>1</v>
      </c>
      <c r="N134" s="38">
        <f t="shared" si="37"/>
        <v>0.01</v>
      </c>
      <c r="O134" s="32" t="str">
        <f t="shared" si="37"/>
        <v>% of newly sold non-electric building components</v>
      </c>
      <c r="P134" s="246" t="s">
        <v>3249</v>
      </c>
      <c r="Q134" s="32" t="str">
        <f t="shared" ref="Q134:R136" si="38">Q$126</f>
        <v>buildings-sector-main.html#component-elec</v>
      </c>
      <c r="R134" s="207" t="str">
        <f t="shared" si="38"/>
        <v>building-component-electrification.html</v>
      </c>
      <c r="S134" s="32"/>
      <c r="T134" s="32"/>
    </row>
    <row r="135" spans="1:20" ht="42.75">
      <c r="A135" s="47" t="str">
        <f t="shared" si="33"/>
        <v>Buildings and Appliances</v>
      </c>
      <c r="B135" s="47" t="str">
        <f t="shared" si="32"/>
        <v>Building Component Electrification</v>
      </c>
      <c r="C135" s="47" t="str">
        <f t="shared" si="32"/>
        <v>Fraction of New Bldg Components Shifted to Other Fuels</v>
      </c>
      <c r="D135" s="27" t="s">
        <v>127</v>
      </c>
      <c r="E135" s="27" t="s">
        <v>309</v>
      </c>
      <c r="F135" s="27" t="s">
        <v>311</v>
      </c>
      <c r="G135" s="27" t="s">
        <v>133</v>
      </c>
      <c r="H135" s="28">
        <v>444</v>
      </c>
      <c r="I135" s="27" t="s">
        <v>46</v>
      </c>
      <c r="J135" s="47" t="str">
        <f t="shared" si="37"/>
        <v>Building Component Electrification</v>
      </c>
      <c r="K135" s="40" t="str">
        <f t="shared" si="37"/>
        <v>bldgs new component fuel shifting</v>
      </c>
      <c r="L135" s="150">
        <f t="shared" si="37"/>
        <v>0</v>
      </c>
      <c r="M135" s="150">
        <f t="shared" si="37"/>
        <v>1</v>
      </c>
      <c r="N135" s="38">
        <f t="shared" si="37"/>
        <v>0.01</v>
      </c>
      <c r="O135" s="32" t="str">
        <f t="shared" si="37"/>
        <v>% of newly sold non-electric building components</v>
      </c>
      <c r="P135" s="246" t="s">
        <v>3251</v>
      </c>
      <c r="Q135" s="32" t="str">
        <f t="shared" si="38"/>
        <v>buildings-sector-main.html#component-elec</v>
      </c>
      <c r="R135" s="207" t="str">
        <f t="shared" si="38"/>
        <v>building-component-electrification.html</v>
      </c>
      <c r="S135" s="32"/>
      <c r="T135" s="32"/>
    </row>
    <row r="136" spans="1:20" ht="42.75">
      <c r="A136" s="47" t="str">
        <f t="shared" si="33"/>
        <v>Buildings and Appliances</v>
      </c>
      <c r="B136" s="47" t="str">
        <f t="shared" si="32"/>
        <v>Building Component Electrification</v>
      </c>
      <c r="C136" s="47" t="str">
        <f t="shared" si="32"/>
        <v>Fraction of New Bldg Components Shifted to Other Fuels</v>
      </c>
      <c r="D136" s="27" t="s">
        <v>122</v>
      </c>
      <c r="E136" s="27" t="s">
        <v>310</v>
      </c>
      <c r="F136" s="27" t="s">
        <v>185</v>
      </c>
      <c r="G136" s="27" t="s">
        <v>128</v>
      </c>
      <c r="H136" s="28">
        <v>445</v>
      </c>
      <c r="I136" s="27" t="s">
        <v>46</v>
      </c>
      <c r="J136" s="47" t="str">
        <f t="shared" si="37"/>
        <v>Building Component Electrification</v>
      </c>
      <c r="K136" s="40" t="str">
        <f t="shared" si="37"/>
        <v>bldgs new component fuel shifting</v>
      </c>
      <c r="L136" s="150">
        <f t="shared" si="37"/>
        <v>0</v>
      </c>
      <c r="M136" s="150">
        <f t="shared" si="37"/>
        <v>1</v>
      </c>
      <c r="N136" s="38">
        <f t="shared" si="37"/>
        <v>0.01</v>
      </c>
      <c r="O136" s="32" t="str">
        <f t="shared" si="37"/>
        <v>% of newly sold non-electric building components</v>
      </c>
      <c r="P136" s="246" t="s">
        <v>3252</v>
      </c>
      <c r="Q136" s="32" t="str">
        <f t="shared" si="38"/>
        <v>buildings-sector-main.html#component-elec</v>
      </c>
      <c r="R136" s="207" t="str">
        <f t="shared" si="38"/>
        <v>building-component-electrification.html</v>
      </c>
      <c r="S136" s="32"/>
      <c r="T136" s="32"/>
    </row>
    <row r="137" spans="1:20" ht="28.5">
      <c r="A137" s="47" t="str">
        <f t="shared" si="33"/>
        <v>Buildings and Appliances</v>
      </c>
      <c r="B137" s="47" t="str">
        <f t="shared" si="32"/>
        <v>Building Component Electrification</v>
      </c>
      <c r="C137" s="47" t="str">
        <f t="shared" si="32"/>
        <v>Fraction of New Bldg Components Shifted to Other Fuels</v>
      </c>
      <c r="D137" s="27" t="s">
        <v>123</v>
      </c>
      <c r="E137" s="27" t="s">
        <v>310</v>
      </c>
      <c r="F137" s="27" t="s">
        <v>185</v>
      </c>
      <c r="G137" s="27" t="s">
        <v>129</v>
      </c>
      <c r="H137" s="28">
        <v>446</v>
      </c>
      <c r="I137" s="27" t="s">
        <v>47</v>
      </c>
      <c r="J137" s="47"/>
      <c r="K137" s="40"/>
      <c r="L137" s="40"/>
      <c r="M137" s="38"/>
      <c r="N137" s="38"/>
      <c r="O137" s="32"/>
      <c r="P137" s="236"/>
      <c r="Q137" s="32"/>
      <c r="R137" s="207"/>
      <c r="S137" s="32"/>
      <c r="T137" s="32"/>
    </row>
    <row r="138" spans="1:20" ht="28.5">
      <c r="A138" s="47" t="str">
        <f t="shared" si="33"/>
        <v>Buildings and Appliances</v>
      </c>
      <c r="B138" s="47" t="str">
        <f t="shared" si="32"/>
        <v>Building Component Electrification</v>
      </c>
      <c r="C138" s="47" t="str">
        <f t="shared" si="32"/>
        <v>Fraction of New Bldg Components Shifted to Other Fuels</v>
      </c>
      <c r="D138" s="27" t="s">
        <v>125</v>
      </c>
      <c r="E138" s="27" t="s">
        <v>310</v>
      </c>
      <c r="F138" s="27" t="s">
        <v>185</v>
      </c>
      <c r="G138" s="27" t="s">
        <v>131</v>
      </c>
      <c r="H138" s="28">
        <v>447</v>
      </c>
      <c r="I138" s="27" t="s">
        <v>47</v>
      </c>
      <c r="J138" s="47"/>
      <c r="K138" s="40"/>
      <c r="L138" s="40"/>
      <c r="M138" s="38"/>
      <c r="N138" s="38"/>
      <c r="O138" s="32"/>
      <c r="P138" s="236"/>
      <c r="Q138" s="32"/>
      <c r="R138" s="207"/>
      <c r="S138" s="32"/>
      <c r="T138" s="32"/>
    </row>
    <row r="139" spans="1:20" ht="42.75">
      <c r="A139" s="47" t="str">
        <f t="shared" si="33"/>
        <v>Buildings and Appliances</v>
      </c>
      <c r="B139" s="47" t="str">
        <f t="shared" si="32"/>
        <v>Building Component Electrification</v>
      </c>
      <c r="C139" s="47" t="str">
        <f t="shared" si="32"/>
        <v>Fraction of New Bldg Components Shifted to Other Fuels</v>
      </c>
      <c r="D139" s="27" t="s">
        <v>126</v>
      </c>
      <c r="E139" s="27" t="s">
        <v>310</v>
      </c>
      <c r="F139" s="27" t="s">
        <v>185</v>
      </c>
      <c r="G139" s="27" t="s">
        <v>132</v>
      </c>
      <c r="H139" s="28">
        <v>448</v>
      </c>
      <c r="I139" s="27" t="s">
        <v>46</v>
      </c>
      <c r="J139" s="47" t="str">
        <f t="shared" ref="J139:O140" si="39">J$126</f>
        <v>Building Component Electrification</v>
      </c>
      <c r="K139" s="40" t="str">
        <f t="shared" si="39"/>
        <v>bldgs new component fuel shifting</v>
      </c>
      <c r="L139" s="150">
        <f t="shared" si="39"/>
        <v>0</v>
      </c>
      <c r="M139" s="150">
        <f t="shared" si="39"/>
        <v>1</v>
      </c>
      <c r="N139" s="38">
        <f t="shared" si="39"/>
        <v>0.01</v>
      </c>
      <c r="O139" s="32" t="str">
        <f t="shared" si="39"/>
        <v>% of newly sold non-electric building components</v>
      </c>
      <c r="P139" s="246" t="s">
        <v>3253</v>
      </c>
      <c r="Q139" s="32" t="str">
        <f t="shared" ref="Q139:R140" si="40">Q$126</f>
        <v>buildings-sector-main.html#component-elec</v>
      </c>
      <c r="R139" s="207" t="str">
        <f t="shared" si="40"/>
        <v>building-component-electrification.html</v>
      </c>
      <c r="S139" s="32"/>
      <c r="T139" s="32"/>
    </row>
    <row r="140" spans="1:20" ht="42.75">
      <c r="A140" s="47" t="str">
        <f t="shared" si="33"/>
        <v>Buildings and Appliances</v>
      </c>
      <c r="B140" s="47" t="str">
        <f t="shared" si="33"/>
        <v>Building Component Electrification</v>
      </c>
      <c r="C140" s="47" t="str">
        <f t="shared" si="33"/>
        <v>Fraction of New Bldg Components Shifted to Other Fuels</v>
      </c>
      <c r="D140" s="27" t="s">
        <v>127</v>
      </c>
      <c r="E140" s="27" t="s">
        <v>310</v>
      </c>
      <c r="F140" s="27" t="s">
        <v>185</v>
      </c>
      <c r="G140" s="27" t="s">
        <v>133</v>
      </c>
      <c r="H140" s="28">
        <v>449</v>
      </c>
      <c r="I140" s="27" t="s">
        <v>46</v>
      </c>
      <c r="J140" s="47" t="str">
        <f t="shared" si="39"/>
        <v>Building Component Electrification</v>
      </c>
      <c r="K140" s="40" t="str">
        <f t="shared" si="39"/>
        <v>bldgs new component fuel shifting</v>
      </c>
      <c r="L140" s="150">
        <f t="shared" si="39"/>
        <v>0</v>
      </c>
      <c r="M140" s="150">
        <f t="shared" si="39"/>
        <v>1</v>
      </c>
      <c r="N140" s="38">
        <f t="shared" si="39"/>
        <v>0.01</v>
      </c>
      <c r="O140" s="32" t="str">
        <f t="shared" si="39"/>
        <v>% of newly sold non-electric building components</v>
      </c>
      <c r="P140" s="246" t="s">
        <v>3254</v>
      </c>
      <c r="Q140" s="32" t="str">
        <f t="shared" si="40"/>
        <v>buildings-sector-main.html#component-elec</v>
      </c>
      <c r="R140" s="207" t="str">
        <f t="shared" si="40"/>
        <v>building-component-electrification.html</v>
      </c>
      <c r="S140" s="32"/>
      <c r="T140" s="32"/>
    </row>
    <row r="141" spans="1:20" s="5" customFormat="1" ht="99.75">
      <c r="A141" s="140" t="s">
        <v>75</v>
      </c>
      <c r="B141" s="140" t="s">
        <v>107</v>
      </c>
      <c r="C141" s="140" t="s">
        <v>333</v>
      </c>
      <c r="D141" s="27" t="s">
        <v>122</v>
      </c>
      <c r="E141" s="27" t="s">
        <v>308</v>
      </c>
      <c r="F141" s="27" t="s">
        <v>312</v>
      </c>
      <c r="G141" s="27" t="s">
        <v>128</v>
      </c>
      <c r="H141" s="28">
        <v>13</v>
      </c>
      <c r="I141" s="27" t="s">
        <v>46</v>
      </c>
      <c r="J141" s="49" t="s">
        <v>107</v>
      </c>
      <c r="K141" s="49" t="s">
        <v>2165</v>
      </c>
      <c r="L141" s="33">
        <v>0</v>
      </c>
      <c r="M141" s="33">
        <f>ROUND(MaxBoundCalculations!B162,2)</f>
        <v>0.22</v>
      </c>
      <c r="N141" s="33">
        <v>0.01</v>
      </c>
      <c r="O141" s="27" t="s">
        <v>33</v>
      </c>
      <c r="P141" s="246" t="s">
        <v>3255</v>
      </c>
      <c r="Q141" s="27" t="s">
        <v>221</v>
      </c>
      <c r="R141" s="205" t="s">
        <v>222</v>
      </c>
      <c r="S141" s="27" t="s">
        <v>166</v>
      </c>
      <c r="T141" s="27" t="s">
        <v>482</v>
      </c>
    </row>
    <row r="142" spans="1:20" s="5" customFormat="1" ht="99.75">
      <c r="A142" s="47" t="str">
        <f>A$141</f>
        <v>Buildings and Appliances</v>
      </c>
      <c r="B142" s="47" t="str">
        <f t="shared" ref="B142:C157" si="41">B$141</f>
        <v>Building Energy Efficiency Standards</v>
      </c>
      <c r="C142" s="47" t="str">
        <f t="shared" si="41"/>
        <v>Reduction in E Use Allowed by Component Eff Std</v>
      </c>
      <c r="D142" s="27" t="s">
        <v>123</v>
      </c>
      <c r="E142" s="27" t="s">
        <v>308</v>
      </c>
      <c r="F142" s="27" t="s">
        <v>312</v>
      </c>
      <c r="G142" s="27" t="s">
        <v>129</v>
      </c>
      <c r="H142" s="28">
        <v>14</v>
      </c>
      <c r="I142" s="27" t="s">
        <v>46</v>
      </c>
      <c r="J142" s="47" t="str">
        <f t="shared" ref="J142:J158" si="42">J$141</f>
        <v>Building Energy Efficiency Standards</v>
      </c>
      <c r="K142" s="35" t="str">
        <f t="shared" ref="K142:S157" si="43">K$141</f>
        <v>bldgs efficiency standards</v>
      </c>
      <c r="L142" s="35">
        <f t="shared" si="43"/>
        <v>0</v>
      </c>
      <c r="M142" s="37">
        <f>ROUND(MaxBoundCalculations!B163,2)</f>
        <v>0.38</v>
      </c>
      <c r="N142" s="35">
        <f t="shared" si="43"/>
        <v>0.01</v>
      </c>
      <c r="O142" s="29" t="str">
        <f t="shared" si="43"/>
        <v>% reduction in energy use</v>
      </c>
      <c r="P142" s="246" t="s">
        <v>3256</v>
      </c>
      <c r="Q142" s="29" t="str">
        <f t="shared" si="43"/>
        <v>buildings-sector-main.html#eff-stds</v>
      </c>
      <c r="R142" s="206" t="str">
        <f t="shared" si="43"/>
        <v>building-energy-efficiency-standards.html</v>
      </c>
      <c r="S142" s="2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9" t="str">
        <f>T141</f>
        <v>Itron, 2007, "ASSESSMENT OF LONG-TERM
ELECTRIC ENERGY EFFICIENCY
POTENTIAL IN CALIFORNIA’S
RESIDENTIAL SECTOR," http://www.energy.ca.gov/2007publications/CEC-500-2007-002/CEC-500-2007-002.PDF, p.33, Table 5-1</v>
      </c>
    </row>
    <row r="143" spans="1:20" s="5" customFormat="1" ht="99.75">
      <c r="A143" s="47" t="str">
        <f>A$141</f>
        <v>Buildings and Appliances</v>
      </c>
      <c r="B143" s="47" t="str">
        <f t="shared" si="41"/>
        <v>Building Energy Efficiency Standards</v>
      </c>
      <c r="C143" s="47" t="str">
        <f t="shared" si="41"/>
        <v>Reduction in E Use Allowed by Component Eff Std</v>
      </c>
      <c r="D143" s="27" t="s">
        <v>124</v>
      </c>
      <c r="E143" s="27" t="s">
        <v>308</v>
      </c>
      <c r="F143" s="27" t="s">
        <v>312</v>
      </c>
      <c r="G143" s="27" t="s">
        <v>130</v>
      </c>
      <c r="H143" s="28">
        <v>15</v>
      </c>
      <c r="I143" s="27" t="s">
        <v>46</v>
      </c>
      <c r="J143" s="47" t="str">
        <f t="shared" si="42"/>
        <v>Building Energy Efficiency Standards</v>
      </c>
      <c r="K143" s="35" t="str">
        <f t="shared" si="43"/>
        <v>bldgs efficiency standards</v>
      </c>
      <c r="L143" s="35">
        <f t="shared" si="43"/>
        <v>0</v>
      </c>
      <c r="M143" s="37">
        <f>ROUND(MaxBoundCalculations!B163,2)</f>
        <v>0.38</v>
      </c>
      <c r="N143" s="35">
        <f t="shared" si="43"/>
        <v>0.01</v>
      </c>
      <c r="O143" s="29" t="str">
        <f t="shared" si="43"/>
        <v>% reduction in energy use</v>
      </c>
      <c r="P143" s="246" t="s">
        <v>3257</v>
      </c>
      <c r="Q143" s="29" t="str">
        <f t="shared" si="43"/>
        <v>buildings-sector-main.html#eff-stds</v>
      </c>
      <c r="R143" s="206" t="str">
        <f t="shared" si="43"/>
        <v>building-energy-efficiency-standards.html</v>
      </c>
      <c r="S143" s="2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9" t="str">
        <f t="shared" ref="T143:T158" si="44">T142</f>
        <v>Itron, 2007, "ASSESSMENT OF LONG-TERM
ELECTRIC ENERGY EFFICIENCY
POTENTIAL IN CALIFORNIA’S
RESIDENTIAL SECTOR," http://www.energy.ca.gov/2007publications/CEC-500-2007-002/CEC-500-2007-002.PDF, p.33, Table 5-1</v>
      </c>
    </row>
    <row r="144" spans="1:20" s="5" customFormat="1" ht="99.75">
      <c r="A144" s="47" t="str">
        <f>A$141</f>
        <v>Buildings and Appliances</v>
      </c>
      <c r="B144" s="47" t="str">
        <f t="shared" si="41"/>
        <v>Building Energy Efficiency Standards</v>
      </c>
      <c r="C144" s="47" t="str">
        <f t="shared" si="41"/>
        <v>Reduction in E Use Allowed by Component Eff Std</v>
      </c>
      <c r="D144" s="27" t="s">
        <v>125</v>
      </c>
      <c r="E144" s="27" t="s">
        <v>308</v>
      </c>
      <c r="F144" s="27" t="s">
        <v>312</v>
      </c>
      <c r="G144" s="27" t="s">
        <v>131</v>
      </c>
      <c r="H144" s="28">
        <v>16</v>
      </c>
      <c r="I144" s="27" t="s">
        <v>46</v>
      </c>
      <c r="J144" s="47" t="str">
        <f t="shared" si="42"/>
        <v>Building Energy Efficiency Standards</v>
      </c>
      <c r="K144" s="35" t="str">
        <f t="shared" si="43"/>
        <v>bldgs efficiency standards</v>
      </c>
      <c r="L144" s="35">
        <f t="shared" si="43"/>
        <v>0</v>
      </c>
      <c r="M144" s="37">
        <f>ROUND(MaxBoundCalculations!B161,2)</f>
        <v>0.4</v>
      </c>
      <c r="N144" s="35">
        <f t="shared" si="43"/>
        <v>0.01</v>
      </c>
      <c r="O144" s="29" t="str">
        <f t="shared" si="43"/>
        <v>% reduction in energy use</v>
      </c>
      <c r="P144" s="246" t="s">
        <v>3258</v>
      </c>
      <c r="Q144" s="29" t="str">
        <f t="shared" si="43"/>
        <v>buildings-sector-main.html#eff-stds</v>
      </c>
      <c r="R144" s="206" t="str">
        <f t="shared" si="43"/>
        <v>building-energy-efficiency-standards.html</v>
      </c>
      <c r="S144" s="2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9" t="str">
        <f t="shared" si="44"/>
        <v>Itron, 2007, "ASSESSMENT OF LONG-TERM
ELECTRIC ENERGY EFFICIENCY
POTENTIAL IN CALIFORNIA’S
RESIDENTIAL SECTOR," http://www.energy.ca.gov/2007publications/CEC-500-2007-002/CEC-500-2007-002.PDF, p.33, Table 5-1</v>
      </c>
    </row>
    <row r="145" spans="1:20" s="5" customFormat="1" ht="99.75">
      <c r="A145" s="47" t="str">
        <f>A$141</f>
        <v>Buildings and Appliances</v>
      </c>
      <c r="B145" s="47" t="str">
        <f t="shared" si="41"/>
        <v>Building Energy Efficiency Standards</v>
      </c>
      <c r="C145" s="47" t="str">
        <f t="shared" si="41"/>
        <v>Reduction in E Use Allowed by Component Eff Std</v>
      </c>
      <c r="D145" s="27" t="s">
        <v>126</v>
      </c>
      <c r="E145" s="27" t="s">
        <v>308</v>
      </c>
      <c r="F145" s="27" t="s">
        <v>312</v>
      </c>
      <c r="G145" s="27" t="s">
        <v>132</v>
      </c>
      <c r="H145" s="28">
        <v>17</v>
      </c>
      <c r="I145" s="27" t="s">
        <v>46</v>
      </c>
      <c r="J145" s="47" t="str">
        <f t="shared" si="42"/>
        <v>Building Energy Efficiency Standards</v>
      </c>
      <c r="K145" s="35" t="str">
        <f t="shared" si="43"/>
        <v>bldgs efficiency standards</v>
      </c>
      <c r="L145" s="35">
        <f t="shared" si="43"/>
        <v>0</v>
      </c>
      <c r="M145" s="37">
        <f>ROUND(MaxBoundCalculations!B159,2)</f>
        <v>0.38</v>
      </c>
      <c r="N145" s="35">
        <f t="shared" si="43"/>
        <v>0.01</v>
      </c>
      <c r="O145" s="29" t="str">
        <f t="shared" si="43"/>
        <v>% reduction in energy use</v>
      </c>
      <c r="P145" s="246" t="s">
        <v>3259</v>
      </c>
      <c r="Q145" s="29" t="str">
        <f t="shared" si="43"/>
        <v>buildings-sector-main.html#eff-stds</v>
      </c>
      <c r="R145" s="206" t="str">
        <f t="shared" si="43"/>
        <v>building-energy-efficiency-standards.html</v>
      </c>
      <c r="S145" s="2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9" t="str">
        <f t="shared" si="44"/>
        <v>Itron, 2007, "ASSESSMENT OF LONG-TERM
ELECTRIC ENERGY EFFICIENCY
POTENTIAL IN CALIFORNIA’S
RESIDENTIAL SECTOR," http://www.energy.ca.gov/2007publications/CEC-500-2007-002/CEC-500-2007-002.PDF, p.33, Table 5-1</v>
      </c>
    </row>
    <row r="146" spans="1:20" s="5" customFormat="1" ht="99.75">
      <c r="A146" s="47" t="str">
        <f>A$141</f>
        <v>Buildings and Appliances</v>
      </c>
      <c r="B146" s="47" t="str">
        <f t="shared" si="41"/>
        <v>Building Energy Efficiency Standards</v>
      </c>
      <c r="C146" s="47" t="str">
        <f t="shared" si="41"/>
        <v>Reduction in E Use Allowed by Component Eff Std</v>
      </c>
      <c r="D146" s="27" t="s">
        <v>127</v>
      </c>
      <c r="E146" s="27" t="s">
        <v>308</v>
      </c>
      <c r="F146" s="27" t="s">
        <v>312</v>
      </c>
      <c r="G146" s="27" t="s">
        <v>133</v>
      </c>
      <c r="H146" s="28">
        <v>18</v>
      </c>
      <c r="I146" s="27" t="s">
        <v>46</v>
      </c>
      <c r="J146" s="47" t="str">
        <f t="shared" si="42"/>
        <v>Building Energy Efficiency Standards</v>
      </c>
      <c r="K146" s="35" t="str">
        <f t="shared" si="43"/>
        <v>bldgs efficiency standards</v>
      </c>
      <c r="L146" s="35">
        <f t="shared" si="43"/>
        <v>0</v>
      </c>
      <c r="M146" s="37">
        <f>ROUND(MaxBoundCalculations!B160,2)</f>
        <v>0.11</v>
      </c>
      <c r="N146" s="35">
        <f t="shared" si="43"/>
        <v>0.01</v>
      </c>
      <c r="O146" s="29" t="str">
        <f t="shared" si="43"/>
        <v>% reduction in energy use</v>
      </c>
      <c r="P146" s="246" t="s">
        <v>3260</v>
      </c>
      <c r="Q146" s="29" t="str">
        <f t="shared" si="43"/>
        <v>buildings-sector-main.html#eff-stds</v>
      </c>
      <c r="R146" s="206" t="str">
        <f t="shared" si="43"/>
        <v>building-energy-efficiency-standards.html</v>
      </c>
      <c r="S146" s="2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9" t="str">
        <f t="shared" si="44"/>
        <v>Itron, 2007, "ASSESSMENT OF LONG-TERM
ELECTRIC ENERGY EFFICIENCY
POTENTIAL IN CALIFORNIA’S
RESIDENTIAL SECTOR," http://www.energy.ca.gov/2007publications/CEC-500-2007-002/CEC-500-2007-002.PDF, p.33, Table 5-1</v>
      </c>
    </row>
    <row r="147" spans="1:20" s="5" customFormat="1" ht="99.75">
      <c r="A147" s="47" t="str">
        <f t="shared" ref="A147:C158" si="45">A$141</f>
        <v>Buildings and Appliances</v>
      </c>
      <c r="B147" s="47" t="str">
        <f t="shared" si="41"/>
        <v>Building Energy Efficiency Standards</v>
      </c>
      <c r="C147" s="47" t="str">
        <f t="shared" si="41"/>
        <v>Reduction in E Use Allowed by Component Eff Std</v>
      </c>
      <c r="D147" s="27" t="s">
        <v>122</v>
      </c>
      <c r="E147" s="27" t="s">
        <v>309</v>
      </c>
      <c r="F147" s="27" t="s">
        <v>311</v>
      </c>
      <c r="G147" s="27" t="s">
        <v>128</v>
      </c>
      <c r="H147" s="28">
        <v>150</v>
      </c>
      <c r="I147" s="27" t="s">
        <v>46</v>
      </c>
      <c r="J147" s="47" t="str">
        <f t="shared" si="42"/>
        <v>Building Energy Efficiency Standards</v>
      </c>
      <c r="K147" s="35" t="str">
        <f t="shared" si="43"/>
        <v>bldgs efficiency standards</v>
      </c>
      <c r="L147" s="35">
        <f t="shared" si="43"/>
        <v>0</v>
      </c>
      <c r="M147" s="35">
        <f>M141</f>
        <v>0.22</v>
      </c>
      <c r="N147" s="35">
        <f t="shared" si="43"/>
        <v>0.01</v>
      </c>
      <c r="O147" s="29" t="str">
        <f t="shared" si="43"/>
        <v>% reduction in energy use</v>
      </c>
      <c r="P147" s="246" t="s">
        <v>3261</v>
      </c>
      <c r="Q147" s="29" t="str">
        <f t="shared" si="43"/>
        <v>buildings-sector-main.html#eff-stds</v>
      </c>
      <c r="R147" s="206" t="str">
        <f t="shared" si="43"/>
        <v>building-energy-efficiency-standards.html</v>
      </c>
      <c r="S147"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9" t="str">
        <f t="shared" si="44"/>
        <v>Itron, 2007, "ASSESSMENT OF LONG-TERM
ELECTRIC ENERGY EFFICIENCY
POTENTIAL IN CALIFORNIA’S
RESIDENTIAL SECTOR," http://www.energy.ca.gov/2007publications/CEC-500-2007-002/CEC-500-2007-002.PDF, p.33, Table 5-1</v>
      </c>
    </row>
    <row r="148" spans="1:20" s="5" customFormat="1" ht="99.75">
      <c r="A148" s="47" t="str">
        <f t="shared" si="45"/>
        <v>Buildings and Appliances</v>
      </c>
      <c r="B148" s="47" t="str">
        <f t="shared" si="41"/>
        <v>Building Energy Efficiency Standards</v>
      </c>
      <c r="C148" s="47" t="str">
        <f t="shared" si="41"/>
        <v>Reduction in E Use Allowed by Component Eff Std</v>
      </c>
      <c r="D148" s="27" t="s">
        <v>123</v>
      </c>
      <c r="E148" s="27" t="s">
        <v>309</v>
      </c>
      <c r="F148" s="27" t="s">
        <v>311</v>
      </c>
      <c r="G148" s="27" t="s">
        <v>129</v>
      </c>
      <c r="H148" s="28">
        <v>151</v>
      </c>
      <c r="I148" s="27" t="s">
        <v>46</v>
      </c>
      <c r="J148" s="47" t="str">
        <f t="shared" si="42"/>
        <v>Building Energy Efficiency Standards</v>
      </c>
      <c r="K148" s="35" t="str">
        <f t="shared" si="43"/>
        <v>bldgs efficiency standards</v>
      </c>
      <c r="L148" s="35">
        <f t="shared" si="43"/>
        <v>0</v>
      </c>
      <c r="M148" s="35">
        <f t="shared" ref="M148:M158" si="46">M142</f>
        <v>0.38</v>
      </c>
      <c r="N148" s="35">
        <f t="shared" si="43"/>
        <v>0.01</v>
      </c>
      <c r="O148" s="29" t="str">
        <f t="shared" si="43"/>
        <v>% reduction in energy use</v>
      </c>
      <c r="P148" s="246" t="s">
        <v>3262</v>
      </c>
      <c r="Q148" s="29" t="str">
        <f t="shared" si="43"/>
        <v>buildings-sector-main.html#eff-stds</v>
      </c>
      <c r="R148" s="206" t="str">
        <f t="shared" si="43"/>
        <v>building-energy-efficiency-standards.html</v>
      </c>
      <c r="S148"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9" t="str">
        <f t="shared" si="44"/>
        <v>Itron, 2007, "ASSESSMENT OF LONG-TERM
ELECTRIC ENERGY EFFICIENCY
POTENTIAL IN CALIFORNIA’S
RESIDENTIAL SECTOR," http://www.energy.ca.gov/2007publications/CEC-500-2007-002/CEC-500-2007-002.PDF, p.33, Table 5-1</v>
      </c>
    </row>
    <row r="149" spans="1:20" s="5" customFormat="1" ht="99.75">
      <c r="A149" s="47" t="str">
        <f t="shared" si="45"/>
        <v>Buildings and Appliances</v>
      </c>
      <c r="B149" s="47" t="str">
        <f t="shared" si="41"/>
        <v>Building Energy Efficiency Standards</v>
      </c>
      <c r="C149" s="47" t="str">
        <f t="shared" si="41"/>
        <v>Reduction in E Use Allowed by Component Eff Std</v>
      </c>
      <c r="D149" s="27" t="s">
        <v>124</v>
      </c>
      <c r="E149" s="27" t="s">
        <v>309</v>
      </c>
      <c r="F149" s="27" t="s">
        <v>311</v>
      </c>
      <c r="G149" s="27" t="s">
        <v>130</v>
      </c>
      <c r="H149" s="28">
        <v>152</v>
      </c>
      <c r="I149" s="27" t="s">
        <v>46</v>
      </c>
      <c r="J149" s="47" t="str">
        <f t="shared" si="42"/>
        <v>Building Energy Efficiency Standards</v>
      </c>
      <c r="K149" s="35" t="str">
        <f t="shared" si="43"/>
        <v>bldgs efficiency standards</v>
      </c>
      <c r="L149" s="35">
        <f t="shared" si="43"/>
        <v>0</v>
      </c>
      <c r="M149" s="35">
        <f t="shared" si="46"/>
        <v>0.38</v>
      </c>
      <c r="N149" s="35">
        <f t="shared" si="43"/>
        <v>0.01</v>
      </c>
      <c r="O149" s="29" t="str">
        <f t="shared" si="43"/>
        <v>% reduction in energy use</v>
      </c>
      <c r="P149" s="246" t="s">
        <v>3263</v>
      </c>
      <c r="Q149" s="29" t="str">
        <f t="shared" si="43"/>
        <v>buildings-sector-main.html#eff-stds</v>
      </c>
      <c r="R149" s="206" t="str">
        <f t="shared" si="43"/>
        <v>building-energy-efficiency-standards.html</v>
      </c>
      <c r="S149"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9" t="str">
        <f t="shared" si="44"/>
        <v>Itron, 2007, "ASSESSMENT OF LONG-TERM
ELECTRIC ENERGY EFFICIENCY
POTENTIAL IN CALIFORNIA’S
RESIDENTIAL SECTOR," http://www.energy.ca.gov/2007publications/CEC-500-2007-002/CEC-500-2007-002.PDF, p.33, Table 5-1</v>
      </c>
    </row>
    <row r="150" spans="1:20" s="5" customFormat="1" ht="99.75">
      <c r="A150" s="47" t="str">
        <f t="shared" si="45"/>
        <v>Buildings and Appliances</v>
      </c>
      <c r="B150" s="47" t="str">
        <f t="shared" si="41"/>
        <v>Building Energy Efficiency Standards</v>
      </c>
      <c r="C150" s="47" t="str">
        <f t="shared" si="41"/>
        <v>Reduction in E Use Allowed by Component Eff Std</v>
      </c>
      <c r="D150" s="27" t="s">
        <v>125</v>
      </c>
      <c r="E150" s="27" t="s">
        <v>309</v>
      </c>
      <c r="F150" s="27" t="s">
        <v>311</v>
      </c>
      <c r="G150" s="27" t="s">
        <v>131</v>
      </c>
      <c r="H150" s="28">
        <v>153</v>
      </c>
      <c r="I150" s="27" t="s">
        <v>46</v>
      </c>
      <c r="J150" s="47" t="str">
        <f t="shared" si="42"/>
        <v>Building Energy Efficiency Standards</v>
      </c>
      <c r="K150" s="35" t="str">
        <f t="shared" si="43"/>
        <v>bldgs efficiency standards</v>
      </c>
      <c r="L150" s="35">
        <f t="shared" si="43"/>
        <v>0</v>
      </c>
      <c r="M150" s="35">
        <f t="shared" si="46"/>
        <v>0.4</v>
      </c>
      <c r="N150" s="35">
        <f t="shared" si="43"/>
        <v>0.01</v>
      </c>
      <c r="O150" s="29" t="str">
        <f t="shared" si="43"/>
        <v>% reduction in energy use</v>
      </c>
      <c r="P150" s="246" t="s">
        <v>3264</v>
      </c>
      <c r="Q150" s="29" t="str">
        <f t="shared" si="43"/>
        <v>buildings-sector-main.html#eff-stds</v>
      </c>
      <c r="R150" s="206" t="str">
        <f t="shared" si="43"/>
        <v>building-energy-efficiency-standards.html</v>
      </c>
      <c r="S150"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9" t="str">
        <f t="shared" si="44"/>
        <v>Itron, 2007, "ASSESSMENT OF LONG-TERM
ELECTRIC ENERGY EFFICIENCY
POTENTIAL IN CALIFORNIA’S
RESIDENTIAL SECTOR," http://www.energy.ca.gov/2007publications/CEC-500-2007-002/CEC-500-2007-002.PDF, p.33, Table 5-1</v>
      </c>
    </row>
    <row r="151" spans="1:20" s="5" customFormat="1" ht="99.75">
      <c r="A151" s="47" t="str">
        <f t="shared" si="45"/>
        <v>Buildings and Appliances</v>
      </c>
      <c r="B151" s="47" t="str">
        <f t="shared" si="41"/>
        <v>Building Energy Efficiency Standards</v>
      </c>
      <c r="C151" s="47" t="str">
        <f t="shared" si="41"/>
        <v>Reduction in E Use Allowed by Component Eff Std</v>
      </c>
      <c r="D151" s="27" t="s">
        <v>126</v>
      </c>
      <c r="E151" s="27" t="s">
        <v>309</v>
      </c>
      <c r="F151" s="27" t="s">
        <v>311</v>
      </c>
      <c r="G151" s="27" t="s">
        <v>132</v>
      </c>
      <c r="H151" s="28">
        <v>154</v>
      </c>
      <c r="I151" s="27" t="s">
        <v>46</v>
      </c>
      <c r="J151" s="47" t="str">
        <f t="shared" si="42"/>
        <v>Building Energy Efficiency Standards</v>
      </c>
      <c r="K151" s="35" t="str">
        <f t="shared" si="43"/>
        <v>bldgs efficiency standards</v>
      </c>
      <c r="L151" s="35">
        <f t="shared" si="43"/>
        <v>0</v>
      </c>
      <c r="M151" s="35">
        <f t="shared" si="46"/>
        <v>0.38</v>
      </c>
      <c r="N151" s="35">
        <f t="shared" si="43"/>
        <v>0.01</v>
      </c>
      <c r="O151" s="29" t="str">
        <f t="shared" si="43"/>
        <v>% reduction in energy use</v>
      </c>
      <c r="P151" s="246" t="s">
        <v>3265</v>
      </c>
      <c r="Q151" s="29" t="str">
        <f t="shared" si="43"/>
        <v>buildings-sector-main.html#eff-stds</v>
      </c>
      <c r="R151" s="206" t="str">
        <f t="shared" si="43"/>
        <v>building-energy-efficiency-standards.html</v>
      </c>
      <c r="S151"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9" t="str">
        <f t="shared" si="44"/>
        <v>Itron, 2007, "ASSESSMENT OF LONG-TERM
ELECTRIC ENERGY EFFICIENCY
POTENTIAL IN CALIFORNIA’S
RESIDENTIAL SECTOR," http://www.energy.ca.gov/2007publications/CEC-500-2007-002/CEC-500-2007-002.PDF, p.33, Table 5-1</v>
      </c>
    </row>
    <row r="152" spans="1:20" s="5" customFormat="1" ht="99.75">
      <c r="A152" s="47" t="str">
        <f t="shared" si="45"/>
        <v>Buildings and Appliances</v>
      </c>
      <c r="B152" s="47" t="str">
        <f t="shared" si="41"/>
        <v>Building Energy Efficiency Standards</v>
      </c>
      <c r="C152" s="47" t="str">
        <f t="shared" si="41"/>
        <v>Reduction in E Use Allowed by Component Eff Std</v>
      </c>
      <c r="D152" s="27" t="s">
        <v>127</v>
      </c>
      <c r="E152" s="27" t="s">
        <v>309</v>
      </c>
      <c r="F152" s="27" t="s">
        <v>311</v>
      </c>
      <c r="G152" s="27" t="s">
        <v>133</v>
      </c>
      <c r="H152" s="28">
        <v>155</v>
      </c>
      <c r="I152" s="27" t="s">
        <v>46</v>
      </c>
      <c r="J152" s="47" t="str">
        <f t="shared" si="42"/>
        <v>Building Energy Efficiency Standards</v>
      </c>
      <c r="K152" s="35" t="str">
        <f t="shared" si="43"/>
        <v>bldgs efficiency standards</v>
      </c>
      <c r="L152" s="35">
        <f t="shared" si="43"/>
        <v>0</v>
      </c>
      <c r="M152" s="35">
        <f t="shared" si="46"/>
        <v>0.11</v>
      </c>
      <c r="N152" s="35">
        <f t="shared" si="43"/>
        <v>0.01</v>
      </c>
      <c r="O152" s="29" t="str">
        <f t="shared" si="43"/>
        <v>% reduction in energy use</v>
      </c>
      <c r="P152" s="246" t="s">
        <v>3266</v>
      </c>
      <c r="Q152" s="29" t="str">
        <f t="shared" si="43"/>
        <v>buildings-sector-main.html#eff-stds</v>
      </c>
      <c r="R152" s="206" t="str">
        <f t="shared" si="43"/>
        <v>building-energy-efficiency-standards.html</v>
      </c>
      <c r="S152"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9" t="str">
        <f t="shared" si="44"/>
        <v>Itron, 2007, "ASSESSMENT OF LONG-TERM
ELECTRIC ENERGY EFFICIENCY
POTENTIAL IN CALIFORNIA’S
RESIDENTIAL SECTOR," http://www.energy.ca.gov/2007publications/CEC-500-2007-002/CEC-500-2007-002.PDF, p.33, Table 5-1</v>
      </c>
    </row>
    <row r="153" spans="1:20" s="5" customFormat="1" ht="99.75">
      <c r="A153" s="47" t="str">
        <f t="shared" si="45"/>
        <v>Buildings and Appliances</v>
      </c>
      <c r="B153" s="47" t="str">
        <f t="shared" si="41"/>
        <v>Building Energy Efficiency Standards</v>
      </c>
      <c r="C153" s="47" t="str">
        <f t="shared" si="41"/>
        <v>Reduction in E Use Allowed by Component Eff Std</v>
      </c>
      <c r="D153" s="27" t="s">
        <v>122</v>
      </c>
      <c r="E153" s="27" t="s">
        <v>310</v>
      </c>
      <c r="F153" s="27" t="s">
        <v>185</v>
      </c>
      <c r="G153" s="27" t="s">
        <v>128</v>
      </c>
      <c r="H153" s="28">
        <v>156</v>
      </c>
      <c r="I153" s="27" t="s">
        <v>46</v>
      </c>
      <c r="J153" s="47" t="str">
        <f t="shared" si="42"/>
        <v>Building Energy Efficiency Standards</v>
      </c>
      <c r="K153" s="35" t="str">
        <f t="shared" si="43"/>
        <v>bldgs efficiency standards</v>
      </c>
      <c r="L153" s="35">
        <f t="shared" si="43"/>
        <v>0</v>
      </c>
      <c r="M153" s="35">
        <f>M147</f>
        <v>0.22</v>
      </c>
      <c r="N153" s="35">
        <f t="shared" si="43"/>
        <v>0.01</v>
      </c>
      <c r="O153" s="29" t="str">
        <f t="shared" si="43"/>
        <v>% reduction in energy use</v>
      </c>
      <c r="P153" s="246" t="s">
        <v>3267</v>
      </c>
      <c r="Q153" s="29" t="str">
        <f t="shared" si="43"/>
        <v>buildings-sector-main.html#eff-stds</v>
      </c>
      <c r="R153" s="206" t="str">
        <f t="shared" si="43"/>
        <v>building-energy-efficiency-standards.html</v>
      </c>
      <c r="S153"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9" t="str">
        <f t="shared" si="44"/>
        <v>Itron, 2007, "ASSESSMENT OF LONG-TERM
ELECTRIC ENERGY EFFICIENCY
POTENTIAL IN CALIFORNIA’S
RESIDENTIAL SECTOR," http://www.energy.ca.gov/2007publications/CEC-500-2007-002/CEC-500-2007-002.PDF, p.33, Table 5-1</v>
      </c>
    </row>
    <row r="154" spans="1:20" s="5" customFormat="1" ht="99.75">
      <c r="A154" s="47" t="str">
        <f t="shared" si="45"/>
        <v>Buildings and Appliances</v>
      </c>
      <c r="B154" s="47" t="str">
        <f t="shared" si="41"/>
        <v>Building Energy Efficiency Standards</v>
      </c>
      <c r="C154" s="47" t="str">
        <f t="shared" si="41"/>
        <v>Reduction in E Use Allowed by Component Eff Std</v>
      </c>
      <c r="D154" s="27" t="s">
        <v>123</v>
      </c>
      <c r="E154" s="27" t="s">
        <v>310</v>
      </c>
      <c r="F154" s="27" t="s">
        <v>185</v>
      </c>
      <c r="G154" s="27" t="s">
        <v>129</v>
      </c>
      <c r="H154" s="28">
        <v>157</v>
      </c>
      <c r="I154" s="27" t="s">
        <v>46</v>
      </c>
      <c r="J154" s="47" t="str">
        <f t="shared" si="42"/>
        <v>Building Energy Efficiency Standards</v>
      </c>
      <c r="K154" s="35" t="str">
        <f t="shared" si="43"/>
        <v>bldgs efficiency standards</v>
      </c>
      <c r="L154" s="35">
        <f t="shared" si="43"/>
        <v>0</v>
      </c>
      <c r="M154" s="35">
        <f t="shared" si="46"/>
        <v>0.38</v>
      </c>
      <c r="N154" s="35">
        <f t="shared" si="43"/>
        <v>0.01</v>
      </c>
      <c r="O154" s="29" t="str">
        <f t="shared" si="43"/>
        <v>% reduction in energy use</v>
      </c>
      <c r="P154" s="246" t="s">
        <v>3268</v>
      </c>
      <c r="Q154" s="29" t="str">
        <f t="shared" si="43"/>
        <v>buildings-sector-main.html#eff-stds</v>
      </c>
      <c r="R154" s="206" t="str">
        <f t="shared" si="43"/>
        <v>building-energy-efficiency-standards.html</v>
      </c>
      <c r="S154"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9" t="str">
        <f t="shared" si="44"/>
        <v>Itron, 2007, "ASSESSMENT OF LONG-TERM
ELECTRIC ENERGY EFFICIENCY
POTENTIAL IN CALIFORNIA’S
RESIDENTIAL SECTOR," http://www.energy.ca.gov/2007publications/CEC-500-2007-002/CEC-500-2007-002.PDF, p.33, Table 5-1</v>
      </c>
    </row>
    <row r="155" spans="1:20" s="5" customFormat="1" ht="99.75">
      <c r="A155" s="47" t="str">
        <f t="shared" si="45"/>
        <v>Buildings and Appliances</v>
      </c>
      <c r="B155" s="47" t="str">
        <f t="shared" si="41"/>
        <v>Building Energy Efficiency Standards</v>
      </c>
      <c r="C155" s="47" t="str">
        <f t="shared" si="41"/>
        <v>Reduction in E Use Allowed by Component Eff Std</v>
      </c>
      <c r="D155" s="27" t="s">
        <v>124</v>
      </c>
      <c r="E155" s="27" t="s">
        <v>310</v>
      </c>
      <c r="F155" s="27" t="s">
        <v>185</v>
      </c>
      <c r="G155" s="27" t="s">
        <v>130</v>
      </c>
      <c r="H155" s="28">
        <v>158</v>
      </c>
      <c r="I155" s="27" t="s">
        <v>46</v>
      </c>
      <c r="J155" s="47" t="str">
        <f t="shared" si="42"/>
        <v>Building Energy Efficiency Standards</v>
      </c>
      <c r="K155" s="35" t="str">
        <f t="shared" si="43"/>
        <v>bldgs efficiency standards</v>
      </c>
      <c r="L155" s="35">
        <f t="shared" si="43"/>
        <v>0</v>
      </c>
      <c r="M155" s="35">
        <f t="shared" si="46"/>
        <v>0.38</v>
      </c>
      <c r="N155" s="35">
        <f t="shared" si="43"/>
        <v>0.01</v>
      </c>
      <c r="O155" s="29" t="str">
        <f t="shared" si="43"/>
        <v>% reduction in energy use</v>
      </c>
      <c r="P155" s="246" t="s">
        <v>3269</v>
      </c>
      <c r="Q155" s="29" t="str">
        <f t="shared" si="43"/>
        <v>buildings-sector-main.html#eff-stds</v>
      </c>
      <c r="R155" s="206" t="str">
        <f t="shared" si="43"/>
        <v>building-energy-efficiency-standards.html</v>
      </c>
      <c r="S155"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9" t="str">
        <f t="shared" si="44"/>
        <v>Itron, 2007, "ASSESSMENT OF LONG-TERM
ELECTRIC ENERGY EFFICIENCY
POTENTIAL IN CALIFORNIA’S
RESIDENTIAL SECTOR," http://www.energy.ca.gov/2007publications/CEC-500-2007-002/CEC-500-2007-002.PDF, p.33, Table 5-1</v>
      </c>
    </row>
    <row r="156" spans="1:20" s="5" customFormat="1" ht="99.75">
      <c r="A156" s="47" t="str">
        <f t="shared" si="45"/>
        <v>Buildings and Appliances</v>
      </c>
      <c r="B156" s="47" t="str">
        <f t="shared" si="41"/>
        <v>Building Energy Efficiency Standards</v>
      </c>
      <c r="C156" s="47" t="str">
        <f t="shared" si="41"/>
        <v>Reduction in E Use Allowed by Component Eff Std</v>
      </c>
      <c r="D156" s="27" t="s">
        <v>125</v>
      </c>
      <c r="E156" s="27" t="s">
        <v>310</v>
      </c>
      <c r="F156" s="27" t="s">
        <v>185</v>
      </c>
      <c r="G156" s="27" t="s">
        <v>131</v>
      </c>
      <c r="H156" s="28">
        <v>159</v>
      </c>
      <c r="I156" s="27" t="s">
        <v>46</v>
      </c>
      <c r="J156" s="47" t="str">
        <f t="shared" si="42"/>
        <v>Building Energy Efficiency Standards</v>
      </c>
      <c r="K156" s="35" t="str">
        <f t="shared" si="43"/>
        <v>bldgs efficiency standards</v>
      </c>
      <c r="L156" s="35">
        <f t="shared" si="43"/>
        <v>0</v>
      </c>
      <c r="M156" s="35">
        <f t="shared" si="46"/>
        <v>0.4</v>
      </c>
      <c r="N156" s="35">
        <f t="shared" si="43"/>
        <v>0.01</v>
      </c>
      <c r="O156" s="29" t="str">
        <f t="shared" si="43"/>
        <v>% reduction in energy use</v>
      </c>
      <c r="P156" s="246" t="s">
        <v>3270</v>
      </c>
      <c r="Q156" s="29" t="str">
        <f t="shared" si="43"/>
        <v>buildings-sector-main.html#eff-stds</v>
      </c>
      <c r="R156" s="206" t="str">
        <f t="shared" si="43"/>
        <v>building-energy-efficiency-standards.html</v>
      </c>
      <c r="S156"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9" t="str">
        <f t="shared" si="44"/>
        <v>Itron, 2007, "ASSESSMENT OF LONG-TERM
ELECTRIC ENERGY EFFICIENCY
POTENTIAL IN CALIFORNIA’S
RESIDENTIAL SECTOR," http://www.energy.ca.gov/2007publications/CEC-500-2007-002/CEC-500-2007-002.PDF, p.33, Table 5-1</v>
      </c>
    </row>
    <row r="157" spans="1:20" s="5" customFormat="1" ht="99.75">
      <c r="A157" s="47" t="str">
        <f t="shared" si="45"/>
        <v>Buildings and Appliances</v>
      </c>
      <c r="B157" s="47" t="str">
        <f t="shared" si="41"/>
        <v>Building Energy Efficiency Standards</v>
      </c>
      <c r="C157" s="47" t="str">
        <f t="shared" si="41"/>
        <v>Reduction in E Use Allowed by Component Eff Std</v>
      </c>
      <c r="D157" s="27" t="s">
        <v>126</v>
      </c>
      <c r="E157" s="27" t="s">
        <v>310</v>
      </c>
      <c r="F157" s="27" t="s">
        <v>185</v>
      </c>
      <c r="G157" s="27" t="s">
        <v>132</v>
      </c>
      <c r="H157" s="28">
        <v>160</v>
      </c>
      <c r="I157" s="27" t="s">
        <v>46</v>
      </c>
      <c r="J157" s="47" t="str">
        <f t="shared" si="42"/>
        <v>Building Energy Efficiency Standards</v>
      </c>
      <c r="K157" s="35" t="str">
        <f t="shared" si="43"/>
        <v>bldgs efficiency standards</v>
      </c>
      <c r="L157" s="35">
        <f t="shared" si="43"/>
        <v>0</v>
      </c>
      <c r="M157" s="35">
        <f t="shared" si="46"/>
        <v>0.38</v>
      </c>
      <c r="N157" s="35">
        <f t="shared" si="43"/>
        <v>0.01</v>
      </c>
      <c r="O157" s="29" t="str">
        <f t="shared" si="43"/>
        <v>% reduction in energy use</v>
      </c>
      <c r="P157" s="246" t="s">
        <v>3271</v>
      </c>
      <c r="Q157" s="29" t="str">
        <f t="shared" si="43"/>
        <v>buildings-sector-main.html#eff-stds</v>
      </c>
      <c r="R157" s="206" t="str">
        <f t="shared" si="43"/>
        <v>building-energy-efficiency-standards.html</v>
      </c>
      <c r="S157" s="29"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9" t="str">
        <f t="shared" si="44"/>
        <v>Itron, 2007, "ASSESSMENT OF LONG-TERM
ELECTRIC ENERGY EFFICIENCY
POTENTIAL IN CALIFORNIA’S
RESIDENTIAL SECTOR," http://www.energy.ca.gov/2007publications/CEC-500-2007-002/CEC-500-2007-002.PDF, p.33, Table 5-1</v>
      </c>
    </row>
    <row r="158" spans="1:20" s="5" customFormat="1" ht="99.75">
      <c r="A158" s="47" t="str">
        <f t="shared" si="45"/>
        <v>Buildings and Appliances</v>
      </c>
      <c r="B158" s="47" t="str">
        <f t="shared" si="45"/>
        <v>Building Energy Efficiency Standards</v>
      </c>
      <c r="C158" s="47" t="str">
        <f t="shared" si="45"/>
        <v>Reduction in E Use Allowed by Component Eff Std</v>
      </c>
      <c r="D158" s="27" t="s">
        <v>127</v>
      </c>
      <c r="E158" s="27" t="s">
        <v>310</v>
      </c>
      <c r="F158" s="27" t="s">
        <v>185</v>
      </c>
      <c r="G158" s="27" t="s">
        <v>133</v>
      </c>
      <c r="H158" s="28">
        <v>161</v>
      </c>
      <c r="I158" s="27" t="s">
        <v>46</v>
      </c>
      <c r="J158" s="47" t="str">
        <f t="shared" si="42"/>
        <v>Building Energy Efficiency Standards</v>
      </c>
      <c r="K158" s="35" t="str">
        <f t="shared" ref="K158" si="47">K$141</f>
        <v>bldgs efficiency standards</v>
      </c>
      <c r="L158" s="35">
        <f t="shared" ref="L158:O158" si="48">L$141</f>
        <v>0</v>
      </c>
      <c r="M158" s="35">
        <f t="shared" si="46"/>
        <v>0.11</v>
      </c>
      <c r="N158" s="35">
        <f t="shared" si="48"/>
        <v>0.01</v>
      </c>
      <c r="O158" s="29" t="str">
        <f t="shared" si="48"/>
        <v>% reduction in energy use</v>
      </c>
      <c r="P158" s="246" t="s">
        <v>3272</v>
      </c>
      <c r="Q158" s="29" t="str">
        <f t="shared" ref="Q158:S158" si="49">Q$141</f>
        <v>buildings-sector-main.html#eff-stds</v>
      </c>
      <c r="R158" s="206" t="str">
        <f t="shared" si="49"/>
        <v>building-energy-efficiency-standards.html</v>
      </c>
      <c r="S158" s="29"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9" t="str">
        <f t="shared" si="44"/>
        <v>Itron, 2007, "ASSESSMENT OF LONG-TERM
ELECTRIC ENERGY EFFICIENCY
POTENTIAL IN CALIFORNIA’S
RESIDENTIAL SECTOR," http://www.energy.ca.gov/2007publications/CEC-500-2007-002/CEC-500-2007-002.PDF, p.33, Table 5-1</v>
      </c>
    </row>
    <row r="159" spans="1:20" s="5" customFormat="1" ht="57">
      <c r="A159" s="140" t="s">
        <v>75</v>
      </c>
      <c r="B159" s="140" t="s">
        <v>14</v>
      </c>
      <c r="C159" s="140" t="s">
        <v>7</v>
      </c>
      <c r="D159" s="27"/>
      <c r="E159" s="27"/>
      <c r="F159" s="27"/>
      <c r="G159" s="27"/>
      <c r="H159" s="28">
        <v>19</v>
      </c>
      <c r="I159" s="27" t="s">
        <v>46</v>
      </c>
      <c r="J159" s="49" t="s">
        <v>14</v>
      </c>
      <c r="K159" s="49" t="s">
        <v>2164</v>
      </c>
      <c r="L159" s="39">
        <v>0</v>
      </c>
      <c r="M159" s="39">
        <v>1</v>
      </c>
      <c r="N159" s="39">
        <v>1</v>
      </c>
      <c r="O159" s="27" t="s">
        <v>32</v>
      </c>
      <c r="P159" s="236" t="s">
        <v>2184</v>
      </c>
      <c r="Q159" s="27" t="s">
        <v>223</v>
      </c>
      <c r="R159" s="205" t="s">
        <v>224</v>
      </c>
      <c r="S159" s="9" t="s">
        <v>78</v>
      </c>
      <c r="T159" s="29"/>
    </row>
    <row r="160" spans="1:20" s="5" customFormat="1" ht="99.75">
      <c r="A160" s="140" t="s">
        <v>75</v>
      </c>
      <c r="B160" s="140" t="s">
        <v>290</v>
      </c>
      <c r="C160" s="140" t="s">
        <v>334</v>
      </c>
      <c r="D160" s="27"/>
      <c r="E160" s="27"/>
      <c r="F160" s="27"/>
      <c r="G160" s="27"/>
      <c r="H160" s="28">
        <v>146</v>
      </c>
      <c r="I160" s="27" t="s">
        <v>46</v>
      </c>
      <c r="J160" s="28" t="s">
        <v>394</v>
      </c>
      <c r="K160" s="49" t="s">
        <v>2163</v>
      </c>
      <c r="L160" s="39">
        <v>0</v>
      </c>
      <c r="M160" s="34">
        <f>ROUND(MaxBoundCalculations!B172,2)</f>
        <v>0.24</v>
      </c>
      <c r="N160" s="41">
        <v>5.0000000000000001E-3</v>
      </c>
      <c r="O160" s="27" t="s">
        <v>291</v>
      </c>
      <c r="P160" s="236" t="s">
        <v>2174</v>
      </c>
      <c r="Q160" s="27" t="s">
        <v>292</v>
      </c>
      <c r="R160" s="205" t="s">
        <v>293</v>
      </c>
      <c r="S160" s="9" t="s">
        <v>339</v>
      </c>
      <c r="T160" s="9" t="s">
        <v>447</v>
      </c>
    </row>
    <row r="161" spans="1:20" s="5" customFormat="1" ht="57">
      <c r="A161" s="140" t="s">
        <v>75</v>
      </c>
      <c r="B161" s="140" t="s">
        <v>294</v>
      </c>
      <c r="C161" s="140" t="s">
        <v>297</v>
      </c>
      <c r="D161" s="27"/>
      <c r="E161" s="27"/>
      <c r="F161" s="27"/>
      <c r="G161" s="27"/>
      <c r="H161" s="28">
        <v>147</v>
      </c>
      <c r="I161" s="27" t="s">
        <v>46</v>
      </c>
      <c r="J161" s="28" t="s">
        <v>394</v>
      </c>
      <c r="K161" s="49" t="s">
        <v>2162</v>
      </c>
      <c r="L161" s="39">
        <v>0</v>
      </c>
      <c r="M161" s="33">
        <v>0.5</v>
      </c>
      <c r="N161" s="34">
        <v>0.01</v>
      </c>
      <c r="O161" s="27" t="s">
        <v>298</v>
      </c>
      <c r="P161" s="236" t="s">
        <v>2185</v>
      </c>
      <c r="Q161" s="27" t="s">
        <v>295</v>
      </c>
      <c r="R161" s="205" t="s">
        <v>296</v>
      </c>
      <c r="S161" s="9" t="s">
        <v>340</v>
      </c>
      <c r="T161" s="29"/>
    </row>
    <row r="162" spans="1:20" s="5" customFormat="1" ht="42.75">
      <c r="A162" s="140" t="s">
        <v>75</v>
      </c>
      <c r="B162" s="140" t="s">
        <v>13</v>
      </c>
      <c r="C162" s="140" t="s">
        <v>134</v>
      </c>
      <c r="D162" s="27"/>
      <c r="E162" s="27"/>
      <c r="F162" s="27"/>
      <c r="G162" s="27"/>
      <c r="H162" s="28">
        <v>20</v>
      </c>
      <c r="I162" s="27" t="s">
        <v>46</v>
      </c>
      <c r="J162" s="49" t="s">
        <v>13</v>
      </c>
      <c r="K162" s="49" t="s">
        <v>2161</v>
      </c>
      <c r="L162" s="39">
        <v>0</v>
      </c>
      <c r="M162" s="39">
        <v>1</v>
      </c>
      <c r="N162" s="39">
        <v>1</v>
      </c>
      <c r="O162" s="27" t="s">
        <v>32</v>
      </c>
      <c r="P162" s="236" t="s">
        <v>3145</v>
      </c>
      <c r="Q162" s="27" t="s">
        <v>225</v>
      </c>
      <c r="R162" s="205" t="s">
        <v>226</v>
      </c>
      <c r="S162" s="9" t="s">
        <v>78</v>
      </c>
      <c r="T162" s="29"/>
    </row>
    <row r="163" spans="1:20" s="5" customFormat="1" ht="57">
      <c r="A163" s="140" t="s">
        <v>75</v>
      </c>
      <c r="B163" s="140" t="s">
        <v>2505</v>
      </c>
      <c r="C163" s="140" t="s">
        <v>2504</v>
      </c>
      <c r="D163" s="27" t="s">
        <v>308</v>
      </c>
      <c r="E163" s="27"/>
      <c r="F163" s="27" t="s">
        <v>312</v>
      </c>
      <c r="G163" s="27"/>
      <c r="H163" s="28">
        <v>378</v>
      </c>
      <c r="I163" s="27" t="s">
        <v>46</v>
      </c>
      <c r="J163" s="49" t="s">
        <v>16</v>
      </c>
      <c r="K163" s="49" t="s">
        <v>2160</v>
      </c>
      <c r="L163" s="33">
        <v>0</v>
      </c>
      <c r="M163" s="33">
        <v>0.5</v>
      </c>
      <c r="N163" s="33">
        <v>0.01</v>
      </c>
      <c r="O163" s="27" t="s">
        <v>2506</v>
      </c>
      <c r="P163" s="236" t="s">
        <v>3146</v>
      </c>
      <c r="Q163" s="27" t="s">
        <v>227</v>
      </c>
      <c r="R163" s="205" t="s">
        <v>228</v>
      </c>
      <c r="S163" s="27" t="s">
        <v>172</v>
      </c>
      <c r="T163" s="9"/>
    </row>
    <row r="164" spans="1:20" s="5" customFormat="1" ht="57">
      <c r="A164" s="47" t="str">
        <f>A$163</f>
        <v>Buildings and Appliances</v>
      </c>
      <c r="B164" s="47" t="str">
        <f t="shared" ref="B164:C165" si="50">B$163</f>
        <v>Retrofit Existing Buildings</v>
      </c>
      <c r="C164" s="47" t="str">
        <f t="shared" si="50"/>
        <v>Share of Preexisting Buildings Subject to Retrofitting</v>
      </c>
      <c r="D164" s="27" t="s">
        <v>309</v>
      </c>
      <c r="E164" s="27"/>
      <c r="F164" s="27" t="s">
        <v>311</v>
      </c>
      <c r="G164" s="27"/>
      <c r="H164" s="28">
        <v>379</v>
      </c>
      <c r="I164" s="27" t="s">
        <v>46</v>
      </c>
      <c r="J164" s="47" t="str">
        <f t="shared" ref="J164:J165" si="51">J$163</f>
        <v>Increased Retrofitting</v>
      </c>
      <c r="K164" s="38" t="str">
        <f t="shared" ref="K164:O165" si="52">K$163</f>
        <v>bldgs retrofitting</v>
      </c>
      <c r="L164" s="38">
        <f t="shared" si="52"/>
        <v>0</v>
      </c>
      <c r="M164" s="35">
        <f t="shared" si="52"/>
        <v>0.5</v>
      </c>
      <c r="N164" s="35">
        <f t="shared" si="52"/>
        <v>0.01</v>
      </c>
      <c r="O164" s="29" t="str">
        <f t="shared" si="52"/>
        <v>% of existing buildings</v>
      </c>
      <c r="P164" s="236" t="s">
        <v>3147</v>
      </c>
      <c r="Q164" s="27" t="s">
        <v>227</v>
      </c>
      <c r="R164" s="205" t="s">
        <v>228</v>
      </c>
      <c r="S164" s="29" t="str">
        <f>S163</f>
        <v>Calculated from model data; see the relevant variable(s) in the InputData folder for source information.</v>
      </c>
      <c r="T164" s="29"/>
    </row>
    <row r="165" spans="1:20" s="5" customFormat="1" ht="57">
      <c r="A165" s="47" t="str">
        <f>A$163</f>
        <v>Buildings and Appliances</v>
      </c>
      <c r="B165" s="47" t="str">
        <f t="shared" si="50"/>
        <v>Retrofit Existing Buildings</v>
      </c>
      <c r="C165" s="47" t="str">
        <f t="shared" si="50"/>
        <v>Share of Preexisting Buildings Subject to Retrofitting</v>
      </c>
      <c r="D165" s="27" t="s">
        <v>310</v>
      </c>
      <c r="E165" s="27"/>
      <c r="F165" s="27" t="s">
        <v>185</v>
      </c>
      <c r="G165" s="27"/>
      <c r="H165" s="28">
        <v>380</v>
      </c>
      <c r="I165" s="27" t="s">
        <v>46</v>
      </c>
      <c r="J165" s="47" t="str">
        <f t="shared" si="51"/>
        <v>Increased Retrofitting</v>
      </c>
      <c r="K165" s="38" t="str">
        <f t="shared" si="52"/>
        <v>bldgs retrofitting</v>
      </c>
      <c r="L165" s="38">
        <f t="shared" si="52"/>
        <v>0</v>
      </c>
      <c r="M165" s="35">
        <f t="shared" si="52"/>
        <v>0.5</v>
      </c>
      <c r="N165" s="35">
        <f t="shared" si="52"/>
        <v>0.01</v>
      </c>
      <c r="O165" s="29" t="str">
        <f t="shared" si="52"/>
        <v>% of existing buildings</v>
      </c>
      <c r="P165" s="236" t="s">
        <v>3148</v>
      </c>
      <c r="Q165" s="27" t="s">
        <v>227</v>
      </c>
      <c r="R165" s="205" t="s">
        <v>228</v>
      </c>
      <c r="S165" s="29" t="str">
        <f>S164</f>
        <v>Calculated from model data; see the relevant variable(s) in the InputData folder for source information.</v>
      </c>
      <c r="T165" s="29"/>
    </row>
    <row r="166" spans="1:20" s="5" customFormat="1" ht="42.75">
      <c r="A166" s="140" t="s">
        <v>75</v>
      </c>
      <c r="B166" s="140" t="s">
        <v>12</v>
      </c>
      <c r="C166" s="140" t="s">
        <v>6</v>
      </c>
      <c r="D166" s="27" t="s">
        <v>122</v>
      </c>
      <c r="E166" s="27"/>
      <c r="F166" s="27" t="s">
        <v>128</v>
      </c>
      <c r="G166" s="27"/>
      <c r="H166" s="28">
        <v>27</v>
      </c>
      <c r="I166" s="27" t="s">
        <v>46</v>
      </c>
      <c r="J166" s="49" t="s">
        <v>12</v>
      </c>
      <c r="K166" s="49" t="s">
        <v>2159</v>
      </c>
      <c r="L166" s="39">
        <v>0</v>
      </c>
      <c r="M166" s="39">
        <v>1</v>
      </c>
      <c r="N166" s="39">
        <v>1</v>
      </c>
      <c r="O166" s="27" t="s">
        <v>32</v>
      </c>
      <c r="P166" s="246" t="s">
        <v>3275</v>
      </c>
      <c r="Q166" s="27" t="s">
        <v>229</v>
      </c>
      <c r="R166" s="205" t="s">
        <v>230</v>
      </c>
      <c r="S166" s="9" t="s">
        <v>78</v>
      </c>
      <c r="T166" s="29"/>
    </row>
    <row r="167" spans="1:20" s="5" customFormat="1" ht="42.75">
      <c r="A167" s="47" t="str">
        <f>A$166</f>
        <v>Buildings and Appliances</v>
      </c>
      <c r="B167" s="47" t="str">
        <f t="shared" ref="B167:C171" si="53">B$166</f>
        <v>Rebate for Efficient Products</v>
      </c>
      <c r="C167" s="47" t="str">
        <f t="shared" si="53"/>
        <v>Boolean Rebate Program for Efficient Components</v>
      </c>
      <c r="D167" s="27" t="s">
        <v>123</v>
      </c>
      <c r="E167" s="27"/>
      <c r="F167" s="27" t="s">
        <v>129</v>
      </c>
      <c r="G167" s="27"/>
      <c r="H167" s="28">
        <v>28</v>
      </c>
      <c r="I167" s="27" t="s">
        <v>46</v>
      </c>
      <c r="J167" s="47" t="str">
        <f t="shared" ref="J167:K171" si="54">J$166</f>
        <v>Rebate for Efficient Products</v>
      </c>
      <c r="K167" s="40" t="str">
        <f>K$166</f>
        <v>bldgs rebate</v>
      </c>
      <c r="L167" s="40">
        <f>L$166</f>
        <v>0</v>
      </c>
      <c r="M167" s="40">
        <f>M$166</f>
        <v>1</v>
      </c>
      <c r="N167" s="40">
        <f>N$166</f>
        <v>1</v>
      </c>
      <c r="O167" s="29" t="str">
        <f>O$166</f>
        <v>on/off</v>
      </c>
      <c r="P167" s="246" t="s">
        <v>3273</v>
      </c>
      <c r="Q167" s="27" t="s">
        <v>229</v>
      </c>
      <c r="R167" s="205" t="s">
        <v>230</v>
      </c>
      <c r="S167" s="9" t="s">
        <v>78</v>
      </c>
      <c r="T167" s="29"/>
    </row>
    <row r="168" spans="1:20" s="5" customFormat="1" ht="28.5">
      <c r="A168" s="47" t="str">
        <f>A$166</f>
        <v>Buildings and Appliances</v>
      </c>
      <c r="B168" s="47" t="str">
        <f t="shared" si="53"/>
        <v>Rebate for Efficient Products</v>
      </c>
      <c r="C168" s="47" t="str">
        <f t="shared" si="53"/>
        <v>Boolean Rebate Program for Efficient Components</v>
      </c>
      <c r="D168" s="27" t="s">
        <v>124</v>
      </c>
      <c r="E168" s="27"/>
      <c r="F168" s="27" t="s">
        <v>130</v>
      </c>
      <c r="G168" s="27"/>
      <c r="H168" s="28">
        <v>605</v>
      </c>
      <c r="I168" s="27" t="s">
        <v>47</v>
      </c>
      <c r="J168" s="47" t="str">
        <f t="shared" si="54"/>
        <v>Rebate for Efficient Products</v>
      </c>
      <c r="K168" s="40" t="str">
        <f t="shared" si="54"/>
        <v>bldgs rebate</v>
      </c>
      <c r="L168" s="39"/>
      <c r="M168" s="39"/>
      <c r="N168" s="39"/>
      <c r="O168" s="27"/>
      <c r="P168" s="236"/>
      <c r="Q168" s="29"/>
      <c r="R168" s="205"/>
      <c r="S168" s="29"/>
      <c r="T168" s="29"/>
    </row>
    <row r="169" spans="1:20" s="5" customFormat="1" ht="28.5">
      <c r="A169" s="47" t="str">
        <f>A$166</f>
        <v>Buildings and Appliances</v>
      </c>
      <c r="B169" s="47" t="str">
        <f t="shared" si="53"/>
        <v>Rebate for Efficient Products</v>
      </c>
      <c r="C169" s="47" t="str">
        <f t="shared" si="53"/>
        <v>Boolean Rebate Program for Efficient Components</v>
      </c>
      <c r="D169" s="27" t="s">
        <v>125</v>
      </c>
      <c r="E169" s="27"/>
      <c r="F169" s="27" t="s">
        <v>131</v>
      </c>
      <c r="G169" s="27"/>
      <c r="H169" s="28">
        <v>606</v>
      </c>
      <c r="I169" s="27" t="s">
        <v>47</v>
      </c>
      <c r="J169" s="47" t="str">
        <f t="shared" si="54"/>
        <v>Rebate for Efficient Products</v>
      </c>
      <c r="K169" s="40" t="str">
        <f t="shared" si="54"/>
        <v>bldgs rebate</v>
      </c>
      <c r="L169" s="39"/>
      <c r="M169" s="39"/>
      <c r="N169" s="39"/>
      <c r="O169" s="27"/>
      <c r="P169" s="236"/>
      <c r="Q169" s="29"/>
      <c r="R169" s="205"/>
      <c r="S169" s="29"/>
      <c r="T169" s="29"/>
    </row>
    <row r="170" spans="1:20" s="5" customFormat="1" ht="57">
      <c r="A170" s="47" t="str">
        <f>A$166</f>
        <v>Buildings and Appliances</v>
      </c>
      <c r="B170" s="47" t="str">
        <f t="shared" si="53"/>
        <v>Rebate for Efficient Products</v>
      </c>
      <c r="C170" s="47" t="str">
        <f t="shared" si="53"/>
        <v>Boolean Rebate Program for Efficient Components</v>
      </c>
      <c r="D170" s="27" t="s">
        <v>126</v>
      </c>
      <c r="E170" s="27"/>
      <c r="F170" s="27" t="s">
        <v>132</v>
      </c>
      <c r="G170" s="27"/>
      <c r="H170" s="28">
        <v>29</v>
      </c>
      <c r="I170" s="27" t="s">
        <v>46</v>
      </c>
      <c r="J170" s="47" t="str">
        <f t="shared" si="54"/>
        <v>Rebate for Efficient Products</v>
      </c>
      <c r="K170" s="40" t="str">
        <f t="shared" si="54"/>
        <v>bldgs rebate</v>
      </c>
      <c r="L170" s="40">
        <f>L$166</f>
        <v>0</v>
      </c>
      <c r="M170" s="40">
        <f>M$166</f>
        <v>1</v>
      </c>
      <c r="N170" s="40">
        <f>N$166</f>
        <v>1</v>
      </c>
      <c r="O170" s="29" t="str">
        <f>O$166</f>
        <v>on/off</v>
      </c>
      <c r="P170" s="246" t="s">
        <v>3274</v>
      </c>
      <c r="Q170" s="27" t="s">
        <v>229</v>
      </c>
      <c r="R170" s="205" t="s">
        <v>230</v>
      </c>
      <c r="S170" s="9" t="s">
        <v>78</v>
      </c>
      <c r="T170" s="29"/>
    </row>
    <row r="171" spans="1:20" s="5" customFormat="1" ht="28.5">
      <c r="A171" s="47" t="str">
        <f>A$166</f>
        <v>Buildings and Appliances</v>
      </c>
      <c r="B171" s="47" t="str">
        <f t="shared" si="53"/>
        <v>Rebate for Efficient Products</v>
      </c>
      <c r="C171" s="47" t="str">
        <f t="shared" si="53"/>
        <v>Boolean Rebate Program for Efficient Components</v>
      </c>
      <c r="D171" s="27" t="s">
        <v>127</v>
      </c>
      <c r="E171" s="27"/>
      <c r="F171" s="27" t="s">
        <v>133</v>
      </c>
      <c r="G171" s="27"/>
      <c r="H171" s="28">
        <v>607</v>
      </c>
      <c r="I171" s="27" t="s">
        <v>47</v>
      </c>
      <c r="J171" s="47" t="str">
        <f t="shared" si="54"/>
        <v>Rebate for Efficient Products</v>
      </c>
      <c r="K171" s="40" t="str">
        <f t="shared" si="54"/>
        <v>bldgs rebate</v>
      </c>
      <c r="L171" s="39"/>
      <c r="M171" s="39"/>
      <c r="N171" s="39"/>
      <c r="O171" s="27"/>
      <c r="P171" s="236"/>
      <c r="Q171" s="29"/>
      <c r="R171" s="205"/>
      <c r="S171" s="29"/>
      <c r="T171" s="29"/>
    </row>
    <row r="172" spans="1:20" s="2" customFormat="1" ht="28.5">
      <c r="A172" s="141" t="s">
        <v>8</v>
      </c>
      <c r="B172" s="141" t="s">
        <v>375</v>
      </c>
      <c r="C172" s="141" t="s">
        <v>376</v>
      </c>
      <c r="D172" s="27" t="s">
        <v>503</v>
      </c>
      <c r="E172" s="27"/>
      <c r="F172" s="27" t="s">
        <v>502</v>
      </c>
      <c r="G172" s="9"/>
      <c r="H172" s="30">
        <v>167</v>
      </c>
      <c r="I172" s="9" t="s">
        <v>46</v>
      </c>
      <c r="J172" s="48" t="s">
        <v>375</v>
      </c>
      <c r="K172" s="49" t="s">
        <v>2158</v>
      </c>
      <c r="L172" s="43">
        <v>0</v>
      </c>
      <c r="M172" s="43">
        <v>1</v>
      </c>
      <c r="N172" s="43">
        <v>1</v>
      </c>
      <c r="O172" s="9" t="s">
        <v>32</v>
      </c>
      <c r="P172" s="236" t="s">
        <v>2186</v>
      </c>
      <c r="Q172" s="27" t="s">
        <v>377</v>
      </c>
      <c r="R172" s="205" t="s">
        <v>378</v>
      </c>
      <c r="S172" s="9"/>
      <c r="T172" s="9"/>
    </row>
    <row r="173" spans="1:20" s="5" customFormat="1" ht="28.5">
      <c r="A173" s="47" t="str">
        <f>A$172</f>
        <v>Electricity Supply</v>
      </c>
      <c r="B173" s="47" t="str">
        <f t="shared" ref="B173:C183" si="55">B$172</f>
        <v>Ban New Power Plants</v>
      </c>
      <c r="C173" s="47" t="str">
        <f t="shared" si="55"/>
        <v>Boolean Ban New Power Plants</v>
      </c>
      <c r="D173" s="9" t="s">
        <v>343</v>
      </c>
      <c r="E173" s="27"/>
      <c r="F173" s="9" t="s">
        <v>344</v>
      </c>
      <c r="G173" s="27"/>
      <c r="H173" s="28">
        <v>168</v>
      </c>
      <c r="I173" s="27" t="s">
        <v>46</v>
      </c>
      <c r="J173" s="47" t="str">
        <f t="shared" ref="J173:K187" si="56">J$172</f>
        <v>Ban New Power Plants</v>
      </c>
      <c r="K173" s="40" t="str">
        <f t="shared" ref="K173:R184" si="57">K$172</f>
        <v>elec ban new power plants</v>
      </c>
      <c r="L173" s="40">
        <f t="shared" si="57"/>
        <v>0</v>
      </c>
      <c r="M173" s="40">
        <f t="shared" si="57"/>
        <v>1</v>
      </c>
      <c r="N173" s="40">
        <f t="shared" si="57"/>
        <v>1</v>
      </c>
      <c r="O173" s="29" t="str">
        <f t="shared" si="57"/>
        <v>on/off</v>
      </c>
      <c r="P173" s="236" t="s">
        <v>2187</v>
      </c>
      <c r="Q173" s="29" t="str">
        <f t="shared" si="57"/>
        <v>electricity-sector-main.html#ban</v>
      </c>
      <c r="R173" s="206" t="str">
        <f t="shared" si="57"/>
        <v>ban-new-capacity.html</v>
      </c>
      <c r="S173" s="29"/>
      <c r="T173" s="29"/>
    </row>
    <row r="174" spans="1:20" s="5" customFormat="1" ht="28.5">
      <c r="A174" s="47" t="str">
        <f t="shared" ref="A174:C187" si="58">A$172</f>
        <v>Electricity Supply</v>
      </c>
      <c r="B174" s="47" t="str">
        <f t="shared" si="55"/>
        <v>Ban New Power Plants</v>
      </c>
      <c r="C174" s="47" t="str">
        <f t="shared" si="55"/>
        <v>Boolean Ban New Power Plants</v>
      </c>
      <c r="D174" s="9" t="s">
        <v>81</v>
      </c>
      <c r="E174" s="27"/>
      <c r="F174" s="9" t="s">
        <v>95</v>
      </c>
      <c r="G174" s="27"/>
      <c r="H174" s="30">
        <v>169</v>
      </c>
      <c r="I174" s="27" t="s">
        <v>46</v>
      </c>
      <c r="J174" s="47" t="str">
        <f t="shared" si="56"/>
        <v>Ban New Power Plants</v>
      </c>
      <c r="K174" s="40" t="str">
        <f t="shared" si="57"/>
        <v>elec ban new power plants</v>
      </c>
      <c r="L174" s="40">
        <f t="shared" si="57"/>
        <v>0</v>
      </c>
      <c r="M174" s="40">
        <f t="shared" si="57"/>
        <v>1</v>
      </c>
      <c r="N174" s="40">
        <f t="shared" si="57"/>
        <v>1</v>
      </c>
      <c r="O174" s="29" t="str">
        <f t="shared" si="57"/>
        <v>on/off</v>
      </c>
      <c r="P174" s="236" t="s">
        <v>2188</v>
      </c>
      <c r="Q174" s="29" t="str">
        <f t="shared" si="57"/>
        <v>electricity-sector-main.html#ban</v>
      </c>
      <c r="R174" s="206" t="str">
        <f t="shared" si="57"/>
        <v>ban-new-capacity.html</v>
      </c>
      <c r="S174" s="29"/>
      <c r="T174" s="29"/>
    </row>
    <row r="175" spans="1:20" s="5" customFormat="1" ht="28.5">
      <c r="A175" s="47" t="str">
        <f t="shared" si="58"/>
        <v>Electricity Supply</v>
      </c>
      <c r="B175" s="47" t="str">
        <f t="shared" si="55"/>
        <v>Ban New Power Plants</v>
      </c>
      <c r="C175" s="47" t="str">
        <f t="shared" si="55"/>
        <v>Boolean Ban New Power Plants</v>
      </c>
      <c r="D175" s="9" t="s">
        <v>82</v>
      </c>
      <c r="E175" s="27"/>
      <c r="F175" s="9" t="s">
        <v>96</v>
      </c>
      <c r="G175" s="27"/>
      <c r="H175" s="28">
        <v>170</v>
      </c>
      <c r="I175" s="27" t="s">
        <v>46</v>
      </c>
      <c r="J175" s="47" t="str">
        <f t="shared" si="56"/>
        <v>Ban New Power Plants</v>
      </c>
      <c r="K175" s="40" t="str">
        <f t="shared" si="57"/>
        <v>elec ban new power plants</v>
      </c>
      <c r="L175" s="40">
        <f t="shared" si="57"/>
        <v>0</v>
      </c>
      <c r="M175" s="40">
        <f t="shared" si="57"/>
        <v>1</v>
      </c>
      <c r="N175" s="40">
        <f t="shared" si="57"/>
        <v>1</v>
      </c>
      <c r="O175" s="29" t="str">
        <f t="shared" si="57"/>
        <v>on/off</v>
      </c>
      <c r="P175" s="236" t="s">
        <v>2189</v>
      </c>
      <c r="Q175" s="29" t="str">
        <f t="shared" si="57"/>
        <v>electricity-sector-main.html#ban</v>
      </c>
      <c r="R175" s="206" t="str">
        <f t="shared" si="57"/>
        <v>ban-new-capacity.html</v>
      </c>
      <c r="S175" s="29"/>
      <c r="T175" s="29"/>
    </row>
    <row r="176" spans="1:20" s="5" customFormat="1" ht="28.5">
      <c r="A176" s="47" t="str">
        <f t="shared" si="58"/>
        <v>Electricity Supply</v>
      </c>
      <c r="B176" s="47" t="str">
        <f t="shared" si="55"/>
        <v>Ban New Power Plants</v>
      </c>
      <c r="C176" s="47" t="str">
        <f t="shared" si="55"/>
        <v>Boolean Ban New Power Plants</v>
      </c>
      <c r="D176" s="9" t="s">
        <v>504</v>
      </c>
      <c r="E176" s="27"/>
      <c r="F176" s="9" t="s">
        <v>507</v>
      </c>
      <c r="G176" s="27"/>
      <c r="H176" s="28">
        <v>608</v>
      </c>
      <c r="I176" s="27" t="s">
        <v>47</v>
      </c>
      <c r="J176" s="47" t="str">
        <f t="shared" si="56"/>
        <v>Ban New Power Plants</v>
      </c>
      <c r="K176" s="40" t="str">
        <f t="shared" si="57"/>
        <v>elec ban new power plants</v>
      </c>
      <c r="L176" s="39"/>
      <c r="M176" s="39"/>
      <c r="N176" s="39"/>
      <c r="O176" s="27"/>
      <c r="P176" s="236"/>
      <c r="Q176" s="29"/>
      <c r="R176" s="205"/>
      <c r="S176" s="29"/>
      <c r="T176" s="29"/>
    </row>
    <row r="177" spans="1:20" s="5" customFormat="1" ht="28.5">
      <c r="A177" s="47" t="str">
        <f t="shared" si="58"/>
        <v>Electricity Supply</v>
      </c>
      <c r="B177" s="47" t="str">
        <f t="shared" si="55"/>
        <v>Ban New Power Plants</v>
      </c>
      <c r="C177" s="47" t="str">
        <f t="shared" si="55"/>
        <v>Boolean Ban New Power Plants</v>
      </c>
      <c r="D177" s="9" t="s">
        <v>83</v>
      </c>
      <c r="E177" s="27"/>
      <c r="F177" s="9" t="s">
        <v>97</v>
      </c>
      <c r="G177" s="27"/>
      <c r="H177" s="28">
        <v>609</v>
      </c>
      <c r="I177" s="27" t="s">
        <v>47</v>
      </c>
      <c r="J177" s="47" t="str">
        <f t="shared" si="56"/>
        <v>Ban New Power Plants</v>
      </c>
      <c r="K177" s="40" t="str">
        <f t="shared" si="57"/>
        <v>elec ban new power plants</v>
      </c>
      <c r="L177" s="39"/>
      <c r="M177" s="39"/>
      <c r="N177" s="39"/>
      <c r="O177" s="27"/>
      <c r="P177" s="236"/>
      <c r="Q177" s="29"/>
      <c r="R177" s="205"/>
      <c r="S177" s="29"/>
      <c r="T177" s="29"/>
    </row>
    <row r="178" spans="1:20" s="5" customFormat="1" ht="28.5">
      <c r="A178" s="47" t="str">
        <f t="shared" si="58"/>
        <v>Electricity Supply</v>
      </c>
      <c r="B178" s="47" t="str">
        <f t="shared" si="55"/>
        <v>Ban New Power Plants</v>
      </c>
      <c r="C178" s="47" t="str">
        <f t="shared" si="55"/>
        <v>Boolean Ban New Power Plants</v>
      </c>
      <c r="D178" s="9" t="s">
        <v>84</v>
      </c>
      <c r="E178" s="27"/>
      <c r="F178" s="9" t="s">
        <v>98</v>
      </c>
      <c r="G178" s="27"/>
      <c r="H178" s="28">
        <v>610</v>
      </c>
      <c r="I178" s="27" t="s">
        <v>47</v>
      </c>
      <c r="J178" s="47" t="str">
        <f t="shared" si="56"/>
        <v>Ban New Power Plants</v>
      </c>
      <c r="K178" s="40" t="str">
        <f t="shared" si="57"/>
        <v>elec ban new power plants</v>
      </c>
      <c r="L178" s="39"/>
      <c r="M178" s="39"/>
      <c r="N178" s="39"/>
      <c r="O178" s="27"/>
      <c r="P178" s="236"/>
      <c r="Q178" s="29"/>
      <c r="R178" s="205"/>
      <c r="S178" s="29"/>
      <c r="T178" s="29"/>
    </row>
    <row r="179" spans="1:20" s="5" customFormat="1" ht="28.5">
      <c r="A179" s="47" t="str">
        <f t="shared" si="58"/>
        <v>Electricity Supply</v>
      </c>
      <c r="B179" s="47" t="str">
        <f t="shared" si="55"/>
        <v>Ban New Power Plants</v>
      </c>
      <c r="C179" s="47" t="str">
        <f t="shared" si="55"/>
        <v>Boolean Ban New Power Plants</v>
      </c>
      <c r="D179" s="9" t="s">
        <v>85</v>
      </c>
      <c r="E179" s="27"/>
      <c r="F179" s="9" t="s">
        <v>99</v>
      </c>
      <c r="G179" s="27"/>
      <c r="H179" s="28">
        <v>611</v>
      </c>
      <c r="I179" s="27" t="s">
        <v>47</v>
      </c>
      <c r="J179" s="47" t="str">
        <f t="shared" si="56"/>
        <v>Ban New Power Plants</v>
      </c>
      <c r="K179" s="40" t="str">
        <f t="shared" si="57"/>
        <v>elec ban new power plants</v>
      </c>
      <c r="L179" s="39"/>
      <c r="M179" s="39"/>
      <c r="N179" s="39"/>
      <c r="O179" s="27"/>
      <c r="P179" s="236"/>
      <c r="Q179" s="29"/>
      <c r="R179" s="205"/>
      <c r="S179" s="29"/>
      <c r="T179" s="29"/>
    </row>
    <row r="180" spans="1:20" s="5" customFormat="1" ht="28.5">
      <c r="A180" s="47" t="str">
        <f t="shared" si="58"/>
        <v>Electricity Supply</v>
      </c>
      <c r="B180" s="47" t="str">
        <f t="shared" si="58"/>
        <v>Ban New Power Plants</v>
      </c>
      <c r="C180" s="47" t="str">
        <f t="shared" si="58"/>
        <v>Boolean Ban New Power Plants</v>
      </c>
      <c r="D180" s="9" t="s">
        <v>2397</v>
      </c>
      <c r="E180" s="27"/>
      <c r="F180" s="9" t="s">
        <v>491</v>
      </c>
      <c r="G180" s="27"/>
      <c r="H180" s="28">
        <v>612</v>
      </c>
      <c r="I180" s="27" t="s">
        <v>47</v>
      </c>
      <c r="J180" s="47" t="str">
        <f t="shared" si="56"/>
        <v>Ban New Power Plants</v>
      </c>
      <c r="K180" s="47" t="str">
        <f t="shared" si="56"/>
        <v>elec ban new power plants</v>
      </c>
      <c r="L180" s="39"/>
      <c r="M180" s="39"/>
      <c r="N180" s="39"/>
      <c r="O180" s="27"/>
      <c r="P180" s="236"/>
      <c r="Q180" s="29"/>
      <c r="R180" s="205"/>
      <c r="S180" s="29"/>
      <c r="T180" s="29"/>
    </row>
    <row r="181" spans="1:20" s="5" customFormat="1" ht="28.5">
      <c r="A181" s="47" t="str">
        <f t="shared" si="58"/>
        <v>Electricity Supply</v>
      </c>
      <c r="B181" s="47" t="str">
        <f t="shared" si="55"/>
        <v>Ban New Power Plants</v>
      </c>
      <c r="C181" s="47" t="str">
        <f t="shared" si="55"/>
        <v>Boolean Ban New Power Plants</v>
      </c>
      <c r="D181" s="9" t="s">
        <v>345</v>
      </c>
      <c r="E181" s="27"/>
      <c r="F181" s="9" t="s">
        <v>347</v>
      </c>
      <c r="G181" s="27"/>
      <c r="H181" s="28">
        <v>613</v>
      </c>
      <c r="I181" s="27" t="s">
        <v>47</v>
      </c>
      <c r="J181" s="47" t="str">
        <f t="shared" si="56"/>
        <v>Ban New Power Plants</v>
      </c>
      <c r="K181" s="40" t="str">
        <f t="shared" si="57"/>
        <v>elec ban new power plants</v>
      </c>
      <c r="L181" s="39"/>
      <c r="M181" s="39"/>
      <c r="N181" s="39"/>
      <c r="O181" s="27"/>
      <c r="P181" s="236"/>
      <c r="Q181" s="29"/>
      <c r="R181" s="205"/>
      <c r="S181" s="29"/>
      <c r="T181" s="29"/>
    </row>
    <row r="182" spans="1:20" s="5" customFormat="1" ht="28.5">
      <c r="A182" s="47" t="str">
        <f t="shared" si="58"/>
        <v>Electricity Supply</v>
      </c>
      <c r="B182" s="47" t="str">
        <f t="shared" si="55"/>
        <v>Ban New Power Plants</v>
      </c>
      <c r="C182" s="47" t="str">
        <f t="shared" si="55"/>
        <v>Boolean Ban New Power Plants</v>
      </c>
      <c r="D182" s="9" t="s">
        <v>346</v>
      </c>
      <c r="E182" s="27"/>
      <c r="F182" s="9" t="s">
        <v>348</v>
      </c>
      <c r="G182" s="27"/>
      <c r="H182" s="28">
        <v>614</v>
      </c>
      <c r="I182" s="27" t="s">
        <v>47</v>
      </c>
      <c r="J182" s="47" t="str">
        <f t="shared" si="56"/>
        <v>Ban New Power Plants</v>
      </c>
      <c r="K182" s="40" t="str">
        <f t="shared" si="57"/>
        <v>elec ban new power plants</v>
      </c>
      <c r="L182" s="39"/>
      <c r="M182" s="39"/>
      <c r="N182" s="39"/>
      <c r="O182" s="27"/>
      <c r="P182" s="236"/>
      <c r="Q182" s="29"/>
      <c r="R182" s="205"/>
      <c r="S182" s="29"/>
      <c r="T182" s="29"/>
    </row>
    <row r="183" spans="1:20" s="5" customFormat="1" ht="28.5">
      <c r="A183" s="47" t="str">
        <f t="shared" si="58"/>
        <v>Electricity Supply</v>
      </c>
      <c r="B183" s="47" t="str">
        <f t="shared" si="55"/>
        <v>Ban New Power Plants</v>
      </c>
      <c r="C183" s="47" t="str">
        <f t="shared" si="55"/>
        <v>Boolean Ban New Power Plants</v>
      </c>
      <c r="D183" s="9" t="s">
        <v>500</v>
      </c>
      <c r="E183" s="27"/>
      <c r="F183" s="9" t="s">
        <v>499</v>
      </c>
      <c r="G183" s="27"/>
      <c r="H183" s="28">
        <v>116</v>
      </c>
      <c r="I183" s="27" t="s">
        <v>46</v>
      </c>
      <c r="J183" s="47" t="str">
        <f t="shared" si="56"/>
        <v>Ban New Power Plants</v>
      </c>
      <c r="K183" s="40" t="str">
        <f t="shared" si="57"/>
        <v>elec ban new power plants</v>
      </c>
      <c r="L183" s="40">
        <f t="shared" ref="L183:O183" si="59">L$172</f>
        <v>0</v>
      </c>
      <c r="M183" s="40">
        <f t="shared" si="59"/>
        <v>1</v>
      </c>
      <c r="N183" s="40">
        <f t="shared" si="59"/>
        <v>1</v>
      </c>
      <c r="O183" s="29" t="str">
        <f t="shared" si="59"/>
        <v>on/off</v>
      </c>
      <c r="P183" s="236" t="s">
        <v>2190</v>
      </c>
      <c r="Q183" s="29" t="str">
        <f t="shared" ref="Q183:R183" si="60">Q$172</f>
        <v>electricity-sector-main.html#ban</v>
      </c>
      <c r="R183" s="206" t="str">
        <f t="shared" si="60"/>
        <v>ban-new-capacity.html</v>
      </c>
      <c r="S183" s="29"/>
      <c r="T183" s="29"/>
    </row>
    <row r="184" spans="1:20" s="5" customFormat="1" ht="28.5">
      <c r="A184" s="47" t="str">
        <f t="shared" si="58"/>
        <v>Electricity Supply</v>
      </c>
      <c r="B184" s="47" t="str">
        <f t="shared" si="58"/>
        <v>Ban New Power Plants</v>
      </c>
      <c r="C184" s="47" t="str">
        <f t="shared" si="58"/>
        <v>Boolean Ban New Power Plants</v>
      </c>
      <c r="D184" s="9" t="s">
        <v>509</v>
      </c>
      <c r="E184" s="27"/>
      <c r="F184" s="9" t="s">
        <v>510</v>
      </c>
      <c r="G184" s="27"/>
      <c r="H184" s="28">
        <v>615</v>
      </c>
      <c r="I184" s="27" t="s">
        <v>47</v>
      </c>
      <c r="J184" s="47" t="str">
        <f t="shared" si="56"/>
        <v>Ban New Power Plants</v>
      </c>
      <c r="K184" s="40" t="str">
        <f t="shared" si="57"/>
        <v>elec ban new power plants</v>
      </c>
      <c r="L184" s="38"/>
      <c r="M184" s="38"/>
      <c r="N184" s="38"/>
      <c r="O184" s="29"/>
      <c r="P184" s="236"/>
      <c r="Q184" s="29"/>
      <c r="R184" s="205"/>
      <c r="S184" s="29"/>
      <c r="T184" s="29"/>
    </row>
    <row r="185" spans="1:20" s="5" customFormat="1" ht="28.5">
      <c r="A185" s="47" t="str">
        <f t="shared" si="58"/>
        <v>Electricity Supply</v>
      </c>
      <c r="B185" s="47" t="str">
        <f t="shared" si="58"/>
        <v>Ban New Power Plants</v>
      </c>
      <c r="C185" s="47" t="str">
        <f t="shared" si="58"/>
        <v>Boolean Ban New Power Plants</v>
      </c>
      <c r="D185" s="9" t="s">
        <v>2868</v>
      </c>
      <c r="E185" s="27"/>
      <c r="F185" s="9" t="s">
        <v>2513</v>
      </c>
      <c r="G185" s="27"/>
      <c r="H185" s="28">
        <v>616</v>
      </c>
      <c r="I185" s="27" t="s">
        <v>47</v>
      </c>
      <c r="J185" s="47" t="str">
        <f t="shared" si="56"/>
        <v>Ban New Power Plants</v>
      </c>
      <c r="K185" s="47" t="str">
        <f t="shared" si="56"/>
        <v>elec ban new power plants</v>
      </c>
      <c r="L185" s="38"/>
      <c r="M185" s="38"/>
      <c r="N185" s="38"/>
      <c r="O185" s="29"/>
      <c r="P185" s="236"/>
      <c r="Q185" s="29"/>
      <c r="R185" s="205"/>
      <c r="S185" s="29"/>
      <c r="T185" s="29"/>
    </row>
    <row r="186" spans="1:20" s="5" customFormat="1" ht="28.5">
      <c r="A186" s="47" t="str">
        <f t="shared" si="58"/>
        <v>Electricity Supply</v>
      </c>
      <c r="B186" s="47" t="str">
        <f t="shared" si="58"/>
        <v>Ban New Power Plants</v>
      </c>
      <c r="C186" s="47" t="str">
        <f t="shared" si="58"/>
        <v>Boolean Ban New Power Plants</v>
      </c>
      <c r="D186" s="9" t="s">
        <v>2869</v>
      </c>
      <c r="E186" s="27"/>
      <c r="F186" s="9" t="s">
        <v>2666</v>
      </c>
      <c r="G186" s="27"/>
      <c r="H186" s="28">
        <v>617</v>
      </c>
      <c r="I186" s="27" t="s">
        <v>47</v>
      </c>
      <c r="J186" s="47" t="str">
        <f t="shared" si="56"/>
        <v>Ban New Power Plants</v>
      </c>
      <c r="K186" s="47" t="str">
        <f t="shared" si="56"/>
        <v>elec ban new power plants</v>
      </c>
      <c r="L186" s="38"/>
      <c r="M186" s="38"/>
      <c r="N186" s="38"/>
      <c r="O186" s="29"/>
      <c r="P186" s="236"/>
      <c r="Q186" s="29"/>
      <c r="R186" s="205"/>
      <c r="S186" s="29"/>
      <c r="T186" s="29"/>
    </row>
    <row r="187" spans="1:20" s="5" customFormat="1" ht="28.5">
      <c r="A187" s="47" t="str">
        <f t="shared" si="58"/>
        <v>Electricity Supply</v>
      </c>
      <c r="B187" s="47" t="str">
        <f t="shared" si="58"/>
        <v>Ban New Power Plants</v>
      </c>
      <c r="C187" s="47" t="str">
        <f t="shared" si="58"/>
        <v>Boolean Ban New Power Plants</v>
      </c>
      <c r="D187" s="9" t="s">
        <v>2870</v>
      </c>
      <c r="E187" s="27"/>
      <c r="F187" s="9" t="s">
        <v>2515</v>
      </c>
      <c r="G187" s="27"/>
      <c r="H187" s="28">
        <v>618</v>
      </c>
      <c r="I187" s="27" t="s">
        <v>47</v>
      </c>
      <c r="J187" s="47" t="str">
        <f t="shared" si="56"/>
        <v>Ban New Power Plants</v>
      </c>
      <c r="K187" s="47" t="str">
        <f t="shared" si="56"/>
        <v>elec ban new power plants</v>
      </c>
      <c r="L187" s="38"/>
      <c r="M187" s="38"/>
      <c r="N187" s="38"/>
      <c r="O187" s="29"/>
      <c r="P187" s="236"/>
      <c r="Q187" s="29"/>
      <c r="R187" s="205"/>
      <c r="S187" s="29"/>
      <c r="T187" s="29"/>
    </row>
    <row r="188" spans="1:20" s="5" customFormat="1" ht="99.75">
      <c r="A188" s="140" t="s">
        <v>8</v>
      </c>
      <c r="B188" s="27" t="s">
        <v>2853</v>
      </c>
      <c r="C188" s="140" t="s">
        <v>2854</v>
      </c>
      <c r="D188" s="27"/>
      <c r="E188" s="27"/>
      <c r="F188" s="27"/>
      <c r="G188" s="27"/>
      <c r="H188" s="28">
        <v>508</v>
      </c>
      <c r="I188" s="27" t="s">
        <v>46</v>
      </c>
      <c r="J188" s="27" t="s">
        <v>2853</v>
      </c>
      <c r="K188" s="49" t="s">
        <v>2147</v>
      </c>
      <c r="L188" s="33">
        <v>0</v>
      </c>
      <c r="M188" s="34">
        <v>1</v>
      </c>
      <c r="N188" s="34">
        <v>0.01</v>
      </c>
      <c r="O188" s="27" t="s">
        <v>37</v>
      </c>
      <c r="P188" s="246" t="s">
        <v>3276</v>
      </c>
      <c r="Q188" s="27" t="s">
        <v>2471</v>
      </c>
      <c r="R188" s="205" t="s">
        <v>2472</v>
      </c>
      <c r="S188" s="9" t="s">
        <v>170</v>
      </c>
      <c r="T188" s="27"/>
    </row>
    <row r="189" spans="1:20" s="2" customFormat="1" ht="42.75">
      <c r="A189" s="141" t="s">
        <v>8</v>
      </c>
      <c r="B189" s="141" t="s">
        <v>299</v>
      </c>
      <c r="C189" s="141" t="s">
        <v>302</v>
      </c>
      <c r="D189" s="9"/>
      <c r="E189" s="9"/>
      <c r="F189" s="9"/>
      <c r="G189" s="9"/>
      <c r="H189" s="30">
        <v>148</v>
      </c>
      <c r="I189" s="27" t="s">
        <v>46</v>
      </c>
      <c r="J189" s="48" t="s">
        <v>395</v>
      </c>
      <c r="K189" s="49" t="s">
        <v>2157</v>
      </c>
      <c r="L189" s="37">
        <v>-0.5</v>
      </c>
      <c r="M189" s="37">
        <v>1</v>
      </c>
      <c r="N189" s="37">
        <v>0.02</v>
      </c>
      <c r="O189" s="9" t="s">
        <v>303</v>
      </c>
      <c r="P189" s="246" t="s">
        <v>3277</v>
      </c>
      <c r="Q189" s="27" t="s">
        <v>305</v>
      </c>
      <c r="R189" s="205" t="s">
        <v>307</v>
      </c>
      <c r="S189" s="9" t="s">
        <v>341</v>
      </c>
      <c r="T189" s="9"/>
    </row>
    <row r="190" spans="1:20" s="2" customFormat="1" ht="42.75">
      <c r="A190" s="141" t="s">
        <v>8</v>
      </c>
      <c r="B190" s="141" t="s">
        <v>300</v>
      </c>
      <c r="C190" s="141" t="s">
        <v>301</v>
      </c>
      <c r="D190" s="27" t="s">
        <v>503</v>
      </c>
      <c r="E190" s="27"/>
      <c r="F190" s="27" t="s">
        <v>502</v>
      </c>
      <c r="G190" s="9"/>
      <c r="H190" s="30">
        <v>149</v>
      </c>
      <c r="I190" s="27" t="s">
        <v>46</v>
      </c>
      <c r="J190" s="48" t="s">
        <v>395</v>
      </c>
      <c r="K190" s="49" t="s">
        <v>2156</v>
      </c>
      <c r="L190" s="37">
        <v>-0.5</v>
      </c>
      <c r="M190" s="37">
        <v>1</v>
      </c>
      <c r="N190" s="37">
        <v>0.02</v>
      </c>
      <c r="O190" s="9" t="s">
        <v>304</v>
      </c>
      <c r="P190" s="246" t="s">
        <v>3278</v>
      </c>
      <c r="Q190" s="27" t="s">
        <v>306</v>
      </c>
      <c r="R190" s="205" t="s">
        <v>307</v>
      </c>
      <c r="S190" s="9" t="s">
        <v>341</v>
      </c>
      <c r="T190" s="9"/>
    </row>
    <row r="191" spans="1:20" s="2" customFormat="1" ht="42.75">
      <c r="A191" s="47" t="str">
        <f>A$190</f>
        <v>Electricity Supply</v>
      </c>
      <c r="B191" s="47" t="str">
        <f t="shared" ref="B191:C205" si="61">B$190</f>
        <v>Change Electricity Imports</v>
      </c>
      <c r="C191" s="47" t="str">
        <f t="shared" si="61"/>
        <v>Percent Change in Electricity Imports</v>
      </c>
      <c r="D191" s="9" t="s">
        <v>343</v>
      </c>
      <c r="E191" s="27"/>
      <c r="F191" s="9" t="s">
        <v>344</v>
      </c>
      <c r="G191" s="9"/>
      <c r="H191" s="30">
        <v>526</v>
      </c>
      <c r="I191" s="27" t="s">
        <v>46</v>
      </c>
      <c r="J191" s="47" t="str">
        <f t="shared" ref="J191:S205" si="62">J$190</f>
        <v>Electricity Imports and Exports</v>
      </c>
      <c r="K191" s="47" t="str">
        <f t="shared" si="62"/>
        <v>elec change imports</v>
      </c>
      <c r="L191" s="150">
        <f t="shared" si="62"/>
        <v>-0.5</v>
      </c>
      <c r="M191" s="150">
        <f t="shared" si="62"/>
        <v>1</v>
      </c>
      <c r="N191" s="150">
        <f t="shared" si="62"/>
        <v>0.02</v>
      </c>
      <c r="O191" s="47" t="str">
        <f t="shared" si="62"/>
        <v>% change in imports</v>
      </c>
      <c r="P191"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1" s="47" t="str">
        <f t="shared" si="62"/>
        <v>electricity-sector-main.html#elec-imports</v>
      </c>
      <c r="R191" s="194" t="str">
        <f t="shared" si="62"/>
        <v>electricity-imports-exports.html</v>
      </c>
      <c r="S191" s="47" t="str">
        <f t="shared" si="62"/>
        <v>Energy Information Administation.  2016.  Electric Power Annual.  Table 2.13.</v>
      </c>
      <c r="T191" s="9"/>
    </row>
    <row r="192" spans="1:20" s="2" customFormat="1" ht="42.75">
      <c r="A192" s="47" t="str">
        <f t="shared" ref="A192:A205" si="63">A$190</f>
        <v>Electricity Supply</v>
      </c>
      <c r="B192" s="47" t="str">
        <f t="shared" si="61"/>
        <v>Change Electricity Imports</v>
      </c>
      <c r="C192" s="47" t="str">
        <f t="shared" si="61"/>
        <v>Percent Change in Electricity Imports</v>
      </c>
      <c r="D192" s="9" t="s">
        <v>81</v>
      </c>
      <c r="E192" s="27"/>
      <c r="F192" s="9" t="s">
        <v>95</v>
      </c>
      <c r="G192" s="9"/>
      <c r="H192" s="30">
        <v>527</v>
      </c>
      <c r="I192" s="27" t="s">
        <v>46</v>
      </c>
      <c r="J192" s="47" t="str">
        <f t="shared" si="62"/>
        <v>Electricity Imports and Exports</v>
      </c>
      <c r="K192" s="47" t="str">
        <f t="shared" si="62"/>
        <v>elec change imports</v>
      </c>
      <c r="L192" s="150">
        <f t="shared" si="62"/>
        <v>-0.5</v>
      </c>
      <c r="M192" s="150">
        <f t="shared" si="62"/>
        <v>1</v>
      </c>
      <c r="N192" s="150">
        <f t="shared" si="62"/>
        <v>0.02</v>
      </c>
      <c r="O192" s="47" t="str">
        <f t="shared" si="62"/>
        <v>% change in imports</v>
      </c>
      <c r="P192"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2" s="47" t="str">
        <f t="shared" si="62"/>
        <v>electricity-sector-main.html#elec-imports</v>
      </c>
      <c r="R192" s="194" t="str">
        <f t="shared" si="62"/>
        <v>electricity-imports-exports.html</v>
      </c>
      <c r="S192" s="47" t="str">
        <f t="shared" si="62"/>
        <v>Energy Information Administation.  2016.  Electric Power Annual.  Table 2.13.</v>
      </c>
      <c r="T192" s="9"/>
    </row>
    <row r="193" spans="1:20" s="2" customFormat="1" ht="42.75">
      <c r="A193" s="47" t="str">
        <f t="shared" si="63"/>
        <v>Electricity Supply</v>
      </c>
      <c r="B193" s="47" t="str">
        <f t="shared" si="61"/>
        <v>Change Electricity Imports</v>
      </c>
      <c r="C193" s="47" t="str">
        <f t="shared" si="61"/>
        <v>Percent Change in Electricity Imports</v>
      </c>
      <c r="D193" s="9" t="s">
        <v>82</v>
      </c>
      <c r="E193" s="27"/>
      <c r="F193" s="9" t="s">
        <v>96</v>
      </c>
      <c r="G193" s="9"/>
      <c r="H193" s="30">
        <v>528</v>
      </c>
      <c r="I193" s="27" t="s">
        <v>46</v>
      </c>
      <c r="J193" s="47" t="str">
        <f t="shared" si="62"/>
        <v>Electricity Imports and Exports</v>
      </c>
      <c r="K193" s="47" t="str">
        <f t="shared" si="62"/>
        <v>elec change imports</v>
      </c>
      <c r="L193" s="150">
        <f t="shared" si="62"/>
        <v>-0.5</v>
      </c>
      <c r="M193" s="150">
        <f t="shared" si="62"/>
        <v>1</v>
      </c>
      <c r="N193" s="150">
        <f t="shared" si="62"/>
        <v>0.02</v>
      </c>
      <c r="O193" s="47" t="str">
        <f t="shared" si="62"/>
        <v>% change in imports</v>
      </c>
      <c r="P193"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3" s="47" t="str">
        <f t="shared" si="62"/>
        <v>electricity-sector-main.html#elec-imports</v>
      </c>
      <c r="R193" s="194" t="str">
        <f t="shared" si="62"/>
        <v>electricity-imports-exports.html</v>
      </c>
      <c r="S193" s="47" t="str">
        <f t="shared" si="62"/>
        <v>Energy Information Administation.  2016.  Electric Power Annual.  Table 2.13.</v>
      </c>
      <c r="T193" s="9"/>
    </row>
    <row r="194" spans="1:20" s="2" customFormat="1" ht="42.75">
      <c r="A194" s="47" t="str">
        <f t="shared" si="63"/>
        <v>Electricity Supply</v>
      </c>
      <c r="B194" s="47" t="str">
        <f t="shared" si="61"/>
        <v>Change Electricity Imports</v>
      </c>
      <c r="C194" s="47" t="str">
        <f t="shared" si="61"/>
        <v>Percent Change in Electricity Imports</v>
      </c>
      <c r="D194" s="9" t="s">
        <v>504</v>
      </c>
      <c r="E194" s="27"/>
      <c r="F194" s="9" t="s">
        <v>507</v>
      </c>
      <c r="G194" s="9"/>
      <c r="H194" s="30">
        <v>529</v>
      </c>
      <c r="I194" s="27" t="s">
        <v>46</v>
      </c>
      <c r="J194" s="47" t="str">
        <f t="shared" si="62"/>
        <v>Electricity Imports and Exports</v>
      </c>
      <c r="K194" s="47" t="str">
        <f t="shared" si="62"/>
        <v>elec change imports</v>
      </c>
      <c r="L194" s="150">
        <f t="shared" si="62"/>
        <v>-0.5</v>
      </c>
      <c r="M194" s="150">
        <f t="shared" si="62"/>
        <v>1</v>
      </c>
      <c r="N194" s="150">
        <f t="shared" si="62"/>
        <v>0.02</v>
      </c>
      <c r="O194" s="47" t="str">
        <f t="shared" si="62"/>
        <v>% change in imports</v>
      </c>
      <c r="P194"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4" s="47" t="str">
        <f t="shared" si="62"/>
        <v>electricity-sector-main.html#elec-imports</v>
      </c>
      <c r="R194" s="194" t="str">
        <f t="shared" si="62"/>
        <v>electricity-imports-exports.html</v>
      </c>
      <c r="S194" s="47" t="str">
        <f t="shared" si="62"/>
        <v>Energy Information Administation.  2016.  Electric Power Annual.  Table 2.13.</v>
      </c>
      <c r="T194" s="9"/>
    </row>
    <row r="195" spans="1:20" s="2" customFormat="1" ht="42.75">
      <c r="A195" s="47" t="str">
        <f t="shared" si="63"/>
        <v>Electricity Supply</v>
      </c>
      <c r="B195" s="47" t="str">
        <f t="shared" si="61"/>
        <v>Change Electricity Imports</v>
      </c>
      <c r="C195" s="47" t="str">
        <f t="shared" si="61"/>
        <v>Percent Change in Electricity Imports</v>
      </c>
      <c r="D195" s="9" t="s">
        <v>83</v>
      </c>
      <c r="E195" s="27"/>
      <c r="F195" s="9" t="s">
        <v>97</v>
      </c>
      <c r="G195" s="9"/>
      <c r="H195" s="30">
        <v>530</v>
      </c>
      <c r="I195" s="27" t="s">
        <v>46</v>
      </c>
      <c r="J195" s="47" t="str">
        <f t="shared" si="62"/>
        <v>Electricity Imports and Exports</v>
      </c>
      <c r="K195" s="47" t="str">
        <f t="shared" si="62"/>
        <v>elec change imports</v>
      </c>
      <c r="L195" s="150">
        <f t="shared" si="62"/>
        <v>-0.5</v>
      </c>
      <c r="M195" s="150">
        <f t="shared" si="62"/>
        <v>1</v>
      </c>
      <c r="N195" s="150">
        <f t="shared" si="62"/>
        <v>0.02</v>
      </c>
      <c r="O195" s="47" t="str">
        <f t="shared" si="62"/>
        <v>% change in imports</v>
      </c>
      <c r="P195"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5" s="47" t="str">
        <f t="shared" si="62"/>
        <v>electricity-sector-main.html#elec-imports</v>
      </c>
      <c r="R195" s="194" t="str">
        <f t="shared" si="62"/>
        <v>electricity-imports-exports.html</v>
      </c>
      <c r="S195" s="47" t="str">
        <f t="shared" si="62"/>
        <v>Energy Information Administation.  2016.  Electric Power Annual.  Table 2.13.</v>
      </c>
      <c r="T195" s="9"/>
    </row>
    <row r="196" spans="1:20" s="2" customFormat="1" ht="28.5">
      <c r="A196" s="47" t="str">
        <f t="shared" si="63"/>
        <v>Electricity Supply</v>
      </c>
      <c r="B196" s="47" t="str">
        <f t="shared" si="61"/>
        <v>Change Electricity Imports</v>
      </c>
      <c r="C196" s="47" t="str">
        <f t="shared" si="61"/>
        <v>Percent Change in Electricity Imports</v>
      </c>
      <c r="D196" s="9" t="s">
        <v>84</v>
      </c>
      <c r="E196" s="27"/>
      <c r="F196" s="9" t="s">
        <v>98</v>
      </c>
      <c r="G196" s="9"/>
      <c r="H196" s="30">
        <v>531</v>
      </c>
      <c r="I196" s="27" t="s">
        <v>47</v>
      </c>
      <c r="J196" s="47" t="str">
        <f t="shared" si="62"/>
        <v>Electricity Imports and Exports</v>
      </c>
      <c r="K196" s="47" t="str">
        <f t="shared" si="62"/>
        <v>elec change imports</v>
      </c>
      <c r="L196" s="150">
        <f t="shared" si="62"/>
        <v>-0.5</v>
      </c>
      <c r="M196" s="150">
        <f t="shared" si="62"/>
        <v>1</v>
      </c>
      <c r="N196" s="150">
        <f t="shared" si="62"/>
        <v>0.02</v>
      </c>
      <c r="O196" s="47" t="str">
        <f t="shared" si="62"/>
        <v>% change in imports</v>
      </c>
      <c r="P196" s="236"/>
      <c r="Q196" s="47" t="str">
        <f t="shared" si="62"/>
        <v>electricity-sector-main.html#elec-imports</v>
      </c>
      <c r="R196" s="194" t="str">
        <f t="shared" si="62"/>
        <v>electricity-imports-exports.html</v>
      </c>
      <c r="S196" s="47" t="str">
        <f t="shared" si="62"/>
        <v>Energy Information Administation.  2016.  Electric Power Annual.  Table 2.13.</v>
      </c>
      <c r="T196" s="9"/>
    </row>
    <row r="197" spans="1:20" s="2" customFormat="1" ht="42.75">
      <c r="A197" s="47" t="str">
        <f t="shared" si="63"/>
        <v>Electricity Supply</v>
      </c>
      <c r="B197" s="47" t="str">
        <f t="shared" si="61"/>
        <v>Change Electricity Imports</v>
      </c>
      <c r="C197" s="47" t="str">
        <f t="shared" si="61"/>
        <v>Percent Change in Electricity Imports</v>
      </c>
      <c r="D197" s="9" t="s">
        <v>85</v>
      </c>
      <c r="E197" s="27"/>
      <c r="F197" s="9" t="s">
        <v>99</v>
      </c>
      <c r="G197" s="9"/>
      <c r="H197" s="30">
        <v>532</v>
      </c>
      <c r="I197" s="27" t="s">
        <v>46</v>
      </c>
      <c r="J197" s="47" t="str">
        <f t="shared" si="62"/>
        <v>Electricity Imports and Exports</v>
      </c>
      <c r="K197" s="47" t="str">
        <f t="shared" si="62"/>
        <v>elec change imports</v>
      </c>
      <c r="L197" s="150">
        <f t="shared" si="62"/>
        <v>-0.5</v>
      </c>
      <c r="M197" s="150">
        <f t="shared" si="62"/>
        <v>1</v>
      </c>
      <c r="N197" s="150">
        <f t="shared" si="62"/>
        <v>0.02</v>
      </c>
      <c r="O197" s="47" t="str">
        <f t="shared" si="62"/>
        <v>% change in imports</v>
      </c>
      <c r="P197"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7" s="47" t="str">
        <f t="shared" si="62"/>
        <v>electricity-sector-main.html#elec-imports</v>
      </c>
      <c r="R197" s="194" t="str">
        <f t="shared" si="62"/>
        <v>electricity-imports-exports.html</v>
      </c>
      <c r="S197" s="47" t="str">
        <f t="shared" si="62"/>
        <v>Energy Information Administation.  2016.  Electric Power Annual.  Table 2.13.</v>
      </c>
      <c r="T197" s="9"/>
    </row>
    <row r="198" spans="1:20" s="2" customFormat="1" ht="28.5">
      <c r="A198" s="47" t="str">
        <f t="shared" si="63"/>
        <v>Electricity Supply</v>
      </c>
      <c r="B198" s="47" t="str">
        <f t="shared" si="61"/>
        <v>Change Electricity Imports</v>
      </c>
      <c r="C198" s="47" t="str">
        <f t="shared" si="61"/>
        <v>Percent Change in Electricity Imports</v>
      </c>
      <c r="D198" s="9" t="s">
        <v>2397</v>
      </c>
      <c r="E198" s="27"/>
      <c r="F198" s="9" t="s">
        <v>491</v>
      </c>
      <c r="G198" s="9"/>
      <c r="H198" s="30">
        <v>533</v>
      </c>
      <c r="I198" s="27" t="s">
        <v>47</v>
      </c>
      <c r="J198" s="47" t="str">
        <f t="shared" si="62"/>
        <v>Electricity Imports and Exports</v>
      </c>
      <c r="K198" s="47" t="str">
        <f t="shared" si="62"/>
        <v>elec change imports</v>
      </c>
      <c r="L198" s="150">
        <f t="shared" si="62"/>
        <v>-0.5</v>
      </c>
      <c r="M198" s="150">
        <f t="shared" si="62"/>
        <v>1</v>
      </c>
      <c r="N198" s="150">
        <f t="shared" si="62"/>
        <v>0.02</v>
      </c>
      <c r="O198" s="47" t="str">
        <f t="shared" si="62"/>
        <v>% change in imports</v>
      </c>
      <c r="P198" s="236"/>
      <c r="Q198" s="47" t="str">
        <f t="shared" si="62"/>
        <v>electricity-sector-main.html#elec-imports</v>
      </c>
      <c r="R198" s="194" t="str">
        <f t="shared" si="62"/>
        <v>electricity-imports-exports.html</v>
      </c>
      <c r="S198" s="47" t="str">
        <f t="shared" si="62"/>
        <v>Energy Information Administation.  2016.  Electric Power Annual.  Table 2.13.</v>
      </c>
      <c r="T198" s="9"/>
    </row>
    <row r="199" spans="1:20" s="2" customFormat="1" ht="42.75">
      <c r="A199" s="47" t="str">
        <f t="shared" si="63"/>
        <v>Electricity Supply</v>
      </c>
      <c r="B199" s="47" t="str">
        <f t="shared" si="61"/>
        <v>Change Electricity Imports</v>
      </c>
      <c r="C199" s="47" t="str">
        <f t="shared" si="61"/>
        <v>Percent Change in Electricity Imports</v>
      </c>
      <c r="D199" s="9" t="s">
        <v>345</v>
      </c>
      <c r="E199" s="27"/>
      <c r="F199" s="9" t="s">
        <v>347</v>
      </c>
      <c r="G199" s="9"/>
      <c r="H199" s="30">
        <v>534</v>
      </c>
      <c r="I199" s="27" t="s">
        <v>46</v>
      </c>
      <c r="J199" s="47" t="str">
        <f t="shared" si="62"/>
        <v>Electricity Imports and Exports</v>
      </c>
      <c r="K199" s="47" t="str">
        <f t="shared" si="62"/>
        <v>elec change imports</v>
      </c>
      <c r="L199" s="150">
        <f t="shared" si="62"/>
        <v>-0.5</v>
      </c>
      <c r="M199" s="150">
        <f t="shared" si="62"/>
        <v>1</v>
      </c>
      <c r="N199" s="150">
        <f t="shared" si="62"/>
        <v>0.02</v>
      </c>
      <c r="O199" s="47" t="str">
        <f t="shared" si="62"/>
        <v>% change in imports</v>
      </c>
      <c r="P199" s="239"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9" s="47" t="str">
        <f t="shared" si="62"/>
        <v>electricity-sector-main.html#elec-imports</v>
      </c>
      <c r="R199" s="194" t="str">
        <f t="shared" si="62"/>
        <v>electricity-imports-exports.html</v>
      </c>
      <c r="S199" s="47" t="str">
        <f t="shared" si="62"/>
        <v>Energy Information Administation.  2016.  Electric Power Annual.  Table 2.13.</v>
      </c>
      <c r="T199" s="9"/>
    </row>
    <row r="200" spans="1:20" s="2" customFormat="1" ht="28.5">
      <c r="A200" s="47" t="str">
        <f t="shared" si="63"/>
        <v>Electricity Supply</v>
      </c>
      <c r="B200" s="47" t="str">
        <f t="shared" si="61"/>
        <v>Change Electricity Imports</v>
      </c>
      <c r="C200" s="47" t="str">
        <f t="shared" si="61"/>
        <v>Percent Change in Electricity Imports</v>
      </c>
      <c r="D200" s="9" t="s">
        <v>346</v>
      </c>
      <c r="E200" s="27"/>
      <c r="F200" s="9" t="s">
        <v>348</v>
      </c>
      <c r="G200" s="9"/>
      <c r="H200" s="30">
        <v>535</v>
      </c>
      <c r="I200" s="27" t="s">
        <v>47</v>
      </c>
      <c r="J200" s="47" t="str">
        <f t="shared" si="62"/>
        <v>Electricity Imports and Exports</v>
      </c>
      <c r="K200" s="47" t="str">
        <f t="shared" si="62"/>
        <v>elec change imports</v>
      </c>
      <c r="L200" s="150">
        <f t="shared" si="62"/>
        <v>-0.5</v>
      </c>
      <c r="M200" s="150">
        <f t="shared" si="62"/>
        <v>1</v>
      </c>
      <c r="N200" s="150">
        <f t="shared" si="62"/>
        <v>0.02</v>
      </c>
      <c r="O200" s="47" t="str">
        <f t="shared" si="62"/>
        <v>% change in imports</v>
      </c>
      <c r="P200" s="236"/>
      <c r="Q200" s="47" t="str">
        <f t="shared" si="62"/>
        <v>electricity-sector-main.html#elec-imports</v>
      </c>
      <c r="R200" s="194" t="str">
        <f t="shared" si="62"/>
        <v>electricity-imports-exports.html</v>
      </c>
      <c r="S200" s="47" t="str">
        <f t="shared" si="62"/>
        <v>Energy Information Administation.  2016.  Electric Power Annual.  Table 2.13.</v>
      </c>
      <c r="T200" s="9"/>
    </row>
    <row r="201" spans="1:20" s="2" customFormat="1" ht="28.5">
      <c r="A201" s="47" t="str">
        <f t="shared" si="63"/>
        <v>Electricity Supply</v>
      </c>
      <c r="B201" s="47" t="str">
        <f t="shared" si="61"/>
        <v>Change Electricity Imports</v>
      </c>
      <c r="C201" s="47" t="str">
        <f t="shared" si="61"/>
        <v>Percent Change in Electricity Imports</v>
      </c>
      <c r="D201" s="9" t="s">
        <v>500</v>
      </c>
      <c r="E201" s="27"/>
      <c r="F201" s="9" t="s">
        <v>499</v>
      </c>
      <c r="G201" s="9"/>
      <c r="H201" s="30">
        <v>536</v>
      </c>
      <c r="I201" s="27" t="s">
        <v>47</v>
      </c>
      <c r="J201" s="47" t="str">
        <f t="shared" si="62"/>
        <v>Electricity Imports and Exports</v>
      </c>
      <c r="K201" s="47" t="str">
        <f t="shared" si="62"/>
        <v>elec change imports</v>
      </c>
      <c r="L201" s="150">
        <f t="shared" si="62"/>
        <v>-0.5</v>
      </c>
      <c r="M201" s="150">
        <f t="shared" si="62"/>
        <v>1</v>
      </c>
      <c r="N201" s="150">
        <f t="shared" si="62"/>
        <v>0.02</v>
      </c>
      <c r="O201" s="47" t="str">
        <f t="shared" si="62"/>
        <v>% change in imports</v>
      </c>
      <c r="P201" s="236"/>
      <c r="Q201" s="47" t="str">
        <f t="shared" si="62"/>
        <v>electricity-sector-main.html#elec-imports</v>
      </c>
      <c r="R201" s="194" t="str">
        <f t="shared" si="62"/>
        <v>electricity-imports-exports.html</v>
      </c>
      <c r="S201" s="47" t="str">
        <f t="shared" si="62"/>
        <v>Energy Information Administation.  2016.  Electric Power Annual.  Table 2.13.</v>
      </c>
      <c r="T201" s="9"/>
    </row>
    <row r="202" spans="1:20" s="2" customFormat="1" ht="28.5">
      <c r="A202" s="47" t="str">
        <f t="shared" si="63"/>
        <v>Electricity Supply</v>
      </c>
      <c r="B202" s="47" t="str">
        <f t="shared" si="61"/>
        <v>Change Electricity Imports</v>
      </c>
      <c r="C202" s="47" t="str">
        <f t="shared" si="61"/>
        <v>Percent Change in Electricity Imports</v>
      </c>
      <c r="D202" s="9" t="s">
        <v>509</v>
      </c>
      <c r="E202" s="27"/>
      <c r="F202" s="9" t="s">
        <v>510</v>
      </c>
      <c r="G202" s="9"/>
      <c r="H202" s="30">
        <v>537</v>
      </c>
      <c r="I202" s="27" t="s">
        <v>47</v>
      </c>
      <c r="J202" s="47" t="str">
        <f t="shared" si="62"/>
        <v>Electricity Imports and Exports</v>
      </c>
      <c r="K202" s="47" t="str">
        <f t="shared" si="62"/>
        <v>elec change imports</v>
      </c>
      <c r="L202" s="150">
        <f t="shared" si="62"/>
        <v>-0.5</v>
      </c>
      <c r="M202" s="150">
        <f t="shared" si="62"/>
        <v>1</v>
      </c>
      <c r="N202" s="150">
        <f t="shared" si="62"/>
        <v>0.02</v>
      </c>
      <c r="O202" s="47" t="str">
        <f t="shared" si="62"/>
        <v>% change in imports</v>
      </c>
      <c r="P202" s="236"/>
      <c r="Q202" s="47" t="str">
        <f t="shared" si="62"/>
        <v>electricity-sector-main.html#elec-imports</v>
      </c>
      <c r="R202" s="194" t="str">
        <f t="shared" si="62"/>
        <v>electricity-imports-exports.html</v>
      </c>
      <c r="S202" s="47" t="str">
        <f t="shared" si="62"/>
        <v>Energy Information Administation.  2016.  Electric Power Annual.  Table 2.13.</v>
      </c>
      <c r="T202" s="9"/>
    </row>
    <row r="203" spans="1:20" s="2" customFormat="1" ht="28.5">
      <c r="A203" s="47" t="str">
        <f t="shared" si="63"/>
        <v>Electricity Supply</v>
      </c>
      <c r="B203" s="47" t="str">
        <f t="shared" si="61"/>
        <v>Change Electricity Imports</v>
      </c>
      <c r="C203" s="47" t="str">
        <f t="shared" si="61"/>
        <v>Percent Change in Electricity Imports</v>
      </c>
      <c r="D203" s="9" t="s">
        <v>2868</v>
      </c>
      <c r="E203" s="27"/>
      <c r="F203" s="9" t="s">
        <v>2513</v>
      </c>
      <c r="G203" s="9"/>
      <c r="H203" s="30">
        <v>538</v>
      </c>
      <c r="I203" s="27" t="s">
        <v>47</v>
      </c>
      <c r="J203" s="47" t="str">
        <f t="shared" si="62"/>
        <v>Electricity Imports and Exports</v>
      </c>
      <c r="K203" s="47" t="str">
        <f t="shared" si="62"/>
        <v>elec change imports</v>
      </c>
      <c r="L203" s="150">
        <f t="shared" si="62"/>
        <v>-0.5</v>
      </c>
      <c r="M203" s="150">
        <f t="shared" si="62"/>
        <v>1</v>
      </c>
      <c r="N203" s="150">
        <f t="shared" si="62"/>
        <v>0.02</v>
      </c>
      <c r="O203" s="47" t="str">
        <f t="shared" si="62"/>
        <v>% change in imports</v>
      </c>
      <c r="P203" s="236"/>
      <c r="Q203" s="47" t="str">
        <f t="shared" si="62"/>
        <v>electricity-sector-main.html#elec-imports</v>
      </c>
      <c r="R203" s="194" t="str">
        <f t="shared" si="62"/>
        <v>electricity-imports-exports.html</v>
      </c>
      <c r="S203" s="47" t="str">
        <f t="shared" si="62"/>
        <v>Energy Information Administation.  2016.  Electric Power Annual.  Table 2.13.</v>
      </c>
      <c r="T203" s="9"/>
    </row>
    <row r="204" spans="1:20" s="2" customFormat="1" ht="28.5">
      <c r="A204" s="47" t="str">
        <f t="shared" si="63"/>
        <v>Electricity Supply</v>
      </c>
      <c r="B204" s="47" t="str">
        <f t="shared" si="61"/>
        <v>Change Electricity Imports</v>
      </c>
      <c r="C204" s="47" t="str">
        <f t="shared" si="61"/>
        <v>Percent Change in Electricity Imports</v>
      </c>
      <c r="D204" s="9" t="s">
        <v>2869</v>
      </c>
      <c r="E204" s="27"/>
      <c r="F204" s="9" t="s">
        <v>2666</v>
      </c>
      <c r="G204" s="9"/>
      <c r="H204" s="30">
        <v>539</v>
      </c>
      <c r="I204" s="27" t="s">
        <v>47</v>
      </c>
      <c r="J204" s="47" t="str">
        <f t="shared" si="62"/>
        <v>Electricity Imports and Exports</v>
      </c>
      <c r="K204" s="47" t="str">
        <f t="shared" si="62"/>
        <v>elec change imports</v>
      </c>
      <c r="L204" s="150">
        <f t="shared" si="62"/>
        <v>-0.5</v>
      </c>
      <c r="M204" s="150">
        <f t="shared" si="62"/>
        <v>1</v>
      </c>
      <c r="N204" s="150">
        <f t="shared" si="62"/>
        <v>0.02</v>
      </c>
      <c r="O204" s="47" t="str">
        <f t="shared" si="62"/>
        <v>% change in imports</v>
      </c>
      <c r="P204" s="236"/>
      <c r="Q204" s="47" t="str">
        <f t="shared" si="62"/>
        <v>electricity-sector-main.html#elec-imports</v>
      </c>
      <c r="R204" s="194" t="str">
        <f t="shared" si="62"/>
        <v>electricity-imports-exports.html</v>
      </c>
      <c r="S204" s="47" t="str">
        <f t="shared" si="62"/>
        <v>Energy Information Administation.  2016.  Electric Power Annual.  Table 2.13.</v>
      </c>
      <c r="T204" s="9"/>
    </row>
    <row r="205" spans="1:20" s="2" customFormat="1" ht="28.5">
      <c r="A205" s="47" t="str">
        <f t="shared" si="63"/>
        <v>Electricity Supply</v>
      </c>
      <c r="B205" s="47" t="str">
        <f t="shared" si="61"/>
        <v>Change Electricity Imports</v>
      </c>
      <c r="C205" s="47" t="str">
        <f t="shared" si="61"/>
        <v>Percent Change in Electricity Imports</v>
      </c>
      <c r="D205" s="9" t="s">
        <v>2870</v>
      </c>
      <c r="E205" s="27"/>
      <c r="F205" s="9" t="s">
        <v>2515</v>
      </c>
      <c r="G205" s="9"/>
      <c r="H205" s="30">
        <v>540</v>
      </c>
      <c r="I205" s="27" t="s">
        <v>47</v>
      </c>
      <c r="J205" s="47" t="str">
        <f t="shared" si="62"/>
        <v>Electricity Imports and Exports</v>
      </c>
      <c r="K205" s="47" t="str">
        <f t="shared" si="62"/>
        <v>elec change imports</v>
      </c>
      <c r="L205" s="150">
        <f t="shared" si="62"/>
        <v>-0.5</v>
      </c>
      <c r="M205" s="150">
        <f t="shared" si="62"/>
        <v>1</v>
      </c>
      <c r="N205" s="150">
        <f t="shared" si="62"/>
        <v>0.02</v>
      </c>
      <c r="O205" s="47" t="str">
        <f t="shared" si="62"/>
        <v>% change in imports</v>
      </c>
      <c r="P205" s="236"/>
      <c r="Q205" s="47" t="str">
        <f t="shared" si="62"/>
        <v>electricity-sector-main.html#elec-imports</v>
      </c>
      <c r="R205" s="194" t="str">
        <f t="shared" si="62"/>
        <v>electricity-imports-exports.html</v>
      </c>
      <c r="S205" s="47" t="str">
        <f t="shared" si="62"/>
        <v>Energy Information Administation.  2016.  Electric Power Annual.  Table 2.13.</v>
      </c>
      <c r="T205" s="9"/>
    </row>
    <row r="206" spans="1:20" ht="42.75">
      <c r="A206" s="140" t="s">
        <v>8</v>
      </c>
      <c r="B206" s="140" t="s">
        <v>336</v>
      </c>
      <c r="C206" s="140" t="s">
        <v>335</v>
      </c>
      <c r="D206" s="27"/>
      <c r="E206" s="27"/>
      <c r="F206" s="27"/>
      <c r="G206" s="27"/>
      <c r="H206" s="28">
        <v>619</v>
      </c>
      <c r="I206" s="27" t="s">
        <v>47</v>
      </c>
      <c r="J206" s="49" t="s">
        <v>336</v>
      </c>
      <c r="K206" s="49" t="s">
        <v>2155</v>
      </c>
      <c r="L206" s="39"/>
      <c r="M206" s="39"/>
      <c r="N206" s="39"/>
      <c r="O206" s="27"/>
      <c r="P206" s="236"/>
      <c r="Q206" s="27"/>
      <c r="R206" s="205"/>
      <c r="S206" s="27"/>
      <c r="T206" s="27"/>
    </row>
    <row r="207" spans="1:20" ht="57">
      <c r="A207" s="140" t="s">
        <v>8</v>
      </c>
      <c r="B207" s="140" t="s">
        <v>17</v>
      </c>
      <c r="C207" s="140" t="s">
        <v>30</v>
      </c>
      <c r="D207" s="27"/>
      <c r="E207" s="27"/>
      <c r="F207" s="27"/>
      <c r="G207" s="27"/>
      <c r="H207" s="28">
        <v>30</v>
      </c>
      <c r="I207" s="27" t="s">
        <v>46</v>
      </c>
      <c r="J207" s="49" t="s">
        <v>17</v>
      </c>
      <c r="K207" s="49" t="s">
        <v>2154</v>
      </c>
      <c r="L207" s="33">
        <v>0</v>
      </c>
      <c r="M207" s="34">
        <v>1</v>
      </c>
      <c r="N207" s="34">
        <v>0.01</v>
      </c>
      <c r="O207" s="27" t="s">
        <v>36</v>
      </c>
      <c r="P207" s="246" t="s">
        <v>3279</v>
      </c>
      <c r="Q207" s="27" t="s">
        <v>231</v>
      </c>
      <c r="R207" s="205" t="s">
        <v>232</v>
      </c>
      <c r="S207" s="27" t="s">
        <v>172</v>
      </c>
      <c r="T207" s="27"/>
    </row>
    <row r="208" spans="1:20" ht="114">
      <c r="A208" s="140" t="s">
        <v>8</v>
      </c>
      <c r="B208" s="140" t="s">
        <v>136</v>
      </c>
      <c r="C208" s="140" t="s">
        <v>135</v>
      </c>
      <c r="D208" s="27" t="s">
        <v>503</v>
      </c>
      <c r="E208" s="27"/>
      <c r="F208" s="27" t="s">
        <v>502</v>
      </c>
      <c r="G208" s="27"/>
      <c r="H208" s="28">
        <v>31</v>
      </c>
      <c r="I208" s="27" t="s">
        <v>46</v>
      </c>
      <c r="J208" s="49" t="s">
        <v>136</v>
      </c>
      <c r="K208" s="49" t="s">
        <v>2153</v>
      </c>
      <c r="L208" s="44">
        <v>0</v>
      </c>
      <c r="M208" s="44">
        <v>10000</v>
      </c>
      <c r="N208" s="44">
        <v>250</v>
      </c>
      <c r="O208" s="27" t="s">
        <v>209</v>
      </c>
      <c r="P208" s="246" t="s">
        <v>3280</v>
      </c>
      <c r="Q208" s="27" t="s">
        <v>233</v>
      </c>
      <c r="R208" s="205" t="s">
        <v>234</v>
      </c>
      <c r="S208" s="27" t="s">
        <v>167</v>
      </c>
      <c r="T208" s="27" t="s">
        <v>210</v>
      </c>
    </row>
    <row r="209" spans="1:20" ht="42.75">
      <c r="A209" s="47" t="str">
        <f t="shared" ref="A209:C223" si="64">A$208</f>
        <v>Electricity Supply</v>
      </c>
      <c r="B209" s="47" t="str">
        <f t="shared" si="64"/>
        <v>Early Retirement of Power Plants</v>
      </c>
      <c r="C209" s="47" t="str">
        <f t="shared" si="64"/>
        <v>Annual Additional Capacity Retired due to Early Retirement Policy</v>
      </c>
      <c r="D209" s="9" t="s">
        <v>343</v>
      </c>
      <c r="E209" s="27"/>
      <c r="F209" s="9" t="s">
        <v>344</v>
      </c>
      <c r="G209" s="27"/>
      <c r="H209" s="28">
        <v>620</v>
      </c>
      <c r="I209" s="27" t="s">
        <v>47</v>
      </c>
      <c r="J209" s="47" t="str">
        <f t="shared" ref="J209:K223" si="65">J$208</f>
        <v>Early Retirement of Power Plants</v>
      </c>
      <c r="K209" s="40" t="str">
        <f>K$208</f>
        <v>elec early retirement</v>
      </c>
      <c r="L209" s="44"/>
      <c r="M209" s="44"/>
      <c r="N209" s="44"/>
      <c r="O209" s="27"/>
      <c r="P209" s="247"/>
      <c r="Q209" s="27"/>
      <c r="R209" s="205"/>
      <c r="S209" s="27"/>
      <c r="T209" s="27"/>
    </row>
    <row r="210" spans="1:20" ht="57">
      <c r="A210" s="47" t="str">
        <f t="shared" si="64"/>
        <v>Electricity Supply</v>
      </c>
      <c r="B210" s="47" t="str">
        <f t="shared" si="64"/>
        <v>Early Retirement of Power Plants</v>
      </c>
      <c r="C210" s="47" t="str">
        <f t="shared" si="64"/>
        <v>Annual Additional Capacity Retired due to Early Retirement Policy</v>
      </c>
      <c r="D210" s="9" t="s">
        <v>81</v>
      </c>
      <c r="E210" s="27"/>
      <c r="F210" s="9" t="s">
        <v>95</v>
      </c>
      <c r="G210" s="27"/>
      <c r="H210" s="28">
        <v>32</v>
      </c>
      <c r="I210" s="27" t="s">
        <v>47</v>
      </c>
      <c r="J210" s="47" t="str">
        <f t="shared" si="65"/>
        <v>Early Retirement of Power Plants</v>
      </c>
      <c r="K210" s="40" t="str">
        <f>K$208</f>
        <v>elec early retirement</v>
      </c>
      <c r="L210" s="40">
        <f>L$208</f>
        <v>0</v>
      </c>
      <c r="M210" s="40">
        <f>M$208</f>
        <v>10000</v>
      </c>
      <c r="N210" s="40">
        <f>N$208</f>
        <v>250</v>
      </c>
      <c r="O210" s="29" t="str">
        <f>O$208</f>
        <v>MW/year</v>
      </c>
      <c r="P210" s="247" t="s">
        <v>2475</v>
      </c>
      <c r="Q210" s="29" t="str">
        <f t="shared" ref="Q210:R210" si="66">Q$208</f>
        <v>electricity-sector-main.html#early-ret</v>
      </c>
      <c r="R210" s="206" t="str">
        <f t="shared" si="66"/>
        <v>early-retirement-of-power-plants.html</v>
      </c>
      <c r="S210" s="27" t="s">
        <v>172</v>
      </c>
      <c r="T210" s="27"/>
    </row>
    <row r="211" spans="1:20" ht="42.75">
      <c r="A211" s="47" t="str">
        <f t="shared" si="64"/>
        <v>Electricity Supply</v>
      </c>
      <c r="B211" s="47" t="str">
        <f t="shared" si="64"/>
        <v>Early Retirement of Power Plants</v>
      </c>
      <c r="C211" s="47" t="str">
        <f t="shared" si="64"/>
        <v>Annual Additional Capacity Retired due to Early Retirement Policy</v>
      </c>
      <c r="D211" s="9" t="s">
        <v>82</v>
      </c>
      <c r="E211" s="27"/>
      <c r="F211" s="9" t="s">
        <v>96</v>
      </c>
      <c r="G211" s="27"/>
      <c r="H211" s="28">
        <v>621</v>
      </c>
      <c r="I211" s="27" t="s">
        <v>47</v>
      </c>
      <c r="J211" s="47" t="str">
        <f t="shared" si="65"/>
        <v>Early Retirement of Power Plants</v>
      </c>
      <c r="K211" s="40" t="str">
        <f t="shared" si="65"/>
        <v>elec early retirement</v>
      </c>
      <c r="L211" s="44"/>
      <c r="M211" s="44"/>
      <c r="N211" s="44"/>
      <c r="O211" s="27"/>
      <c r="P211" s="236"/>
      <c r="Q211" s="27"/>
      <c r="R211" s="205"/>
      <c r="S211" s="27"/>
      <c r="T211" s="27"/>
    </row>
    <row r="212" spans="1:20" ht="42.75">
      <c r="A212" s="47" t="str">
        <f t="shared" si="64"/>
        <v>Electricity Supply</v>
      </c>
      <c r="B212" s="47" t="str">
        <f t="shared" si="64"/>
        <v>Early Retirement of Power Plants</v>
      </c>
      <c r="C212" s="47" t="str">
        <f t="shared" si="64"/>
        <v>Annual Additional Capacity Retired due to Early Retirement Policy</v>
      </c>
      <c r="D212" s="9" t="s">
        <v>504</v>
      </c>
      <c r="E212" s="27"/>
      <c r="F212" s="9" t="s">
        <v>507</v>
      </c>
      <c r="G212" s="27"/>
      <c r="H212" s="28">
        <v>622</v>
      </c>
      <c r="I212" s="27" t="s">
        <v>47</v>
      </c>
      <c r="J212" s="47" t="str">
        <f t="shared" si="65"/>
        <v>Early Retirement of Power Plants</v>
      </c>
      <c r="K212" s="40" t="str">
        <f t="shared" si="65"/>
        <v>elec early retirement</v>
      </c>
      <c r="L212" s="44"/>
      <c r="M212" s="44"/>
      <c r="N212" s="44"/>
      <c r="O212" s="27"/>
      <c r="P212" s="236"/>
      <c r="Q212" s="27"/>
      <c r="R212" s="205"/>
      <c r="S212" s="27"/>
      <c r="T212" s="27"/>
    </row>
    <row r="213" spans="1:20" ht="42.75">
      <c r="A213" s="47" t="str">
        <f t="shared" si="64"/>
        <v>Electricity Supply</v>
      </c>
      <c r="B213" s="47" t="str">
        <f t="shared" si="64"/>
        <v>Early Retirement of Power Plants</v>
      </c>
      <c r="C213" s="47" t="str">
        <f t="shared" si="64"/>
        <v>Annual Additional Capacity Retired due to Early Retirement Policy</v>
      </c>
      <c r="D213" s="9" t="s">
        <v>83</v>
      </c>
      <c r="E213" s="27"/>
      <c r="F213" s="9" t="s">
        <v>97</v>
      </c>
      <c r="G213" s="27"/>
      <c r="H213" s="28">
        <v>623</v>
      </c>
      <c r="I213" s="27" t="s">
        <v>47</v>
      </c>
      <c r="J213" s="47" t="str">
        <f t="shared" si="65"/>
        <v>Early Retirement of Power Plants</v>
      </c>
      <c r="K213" s="40" t="str">
        <f t="shared" si="65"/>
        <v>elec early retirement</v>
      </c>
      <c r="L213" s="44"/>
      <c r="M213" s="44"/>
      <c r="N213" s="44"/>
      <c r="O213" s="27"/>
      <c r="P213" s="236"/>
      <c r="Q213" s="27"/>
      <c r="R213" s="205"/>
      <c r="S213" s="27"/>
      <c r="T213" s="27"/>
    </row>
    <row r="214" spans="1:20" ht="42.75">
      <c r="A214" s="47" t="str">
        <f t="shared" si="64"/>
        <v>Electricity Supply</v>
      </c>
      <c r="B214" s="47" t="str">
        <f t="shared" si="64"/>
        <v>Early Retirement of Power Plants</v>
      </c>
      <c r="C214" s="47" t="str">
        <f t="shared" si="64"/>
        <v>Annual Additional Capacity Retired due to Early Retirement Policy</v>
      </c>
      <c r="D214" s="9" t="s">
        <v>84</v>
      </c>
      <c r="E214" s="27"/>
      <c r="F214" s="9" t="s">
        <v>98</v>
      </c>
      <c r="G214" s="27"/>
      <c r="H214" s="28">
        <v>624</v>
      </c>
      <c r="I214" s="27" t="s">
        <v>47</v>
      </c>
      <c r="J214" s="47" t="str">
        <f t="shared" si="65"/>
        <v>Early Retirement of Power Plants</v>
      </c>
      <c r="K214" s="40" t="str">
        <f t="shared" si="65"/>
        <v>elec early retirement</v>
      </c>
      <c r="L214" s="44"/>
      <c r="M214" s="44"/>
      <c r="N214" s="44"/>
      <c r="O214" s="27"/>
      <c r="P214" s="236"/>
      <c r="Q214" s="27"/>
      <c r="R214" s="205"/>
      <c r="S214" s="27"/>
      <c r="T214" s="27"/>
    </row>
    <row r="215" spans="1:20" ht="42.75">
      <c r="A215" s="47" t="str">
        <f t="shared" si="64"/>
        <v>Electricity Supply</v>
      </c>
      <c r="B215" s="47" t="str">
        <f t="shared" si="64"/>
        <v>Early Retirement of Power Plants</v>
      </c>
      <c r="C215" s="47" t="str">
        <f t="shared" si="64"/>
        <v>Annual Additional Capacity Retired due to Early Retirement Policy</v>
      </c>
      <c r="D215" s="9" t="s">
        <v>85</v>
      </c>
      <c r="E215" s="27"/>
      <c r="F215" s="9" t="s">
        <v>99</v>
      </c>
      <c r="G215" s="27"/>
      <c r="H215" s="28">
        <v>625</v>
      </c>
      <c r="I215" s="27" t="s">
        <v>47</v>
      </c>
      <c r="J215" s="47" t="str">
        <f t="shared" si="65"/>
        <v>Early Retirement of Power Plants</v>
      </c>
      <c r="K215" s="40" t="str">
        <f t="shared" si="65"/>
        <v>elec early retirement</v>
      </c>
      <c r="L215" s="44"/>
      <c r="M215" s="44"/>
      <c r="N215" s="44"/>
      <c r="O215" s="27"/>
      <c r="P215" s="247"/>
      <c r="Q215" s="27"/>
      <c r="R215" s="205"/>
      <c r="S215" s="27"/>
      <c r="T215" s="27"/>
    </row>
    <row r="216" spans="1:20" ht="42.75">
      <c r="A216" s="47" t="str">
        <f t="shared" si="64"/>
        <v>Electricity Supply</v>
      </c>
      <c r="B216" s="47" t="str">
        <f t="shared" si="64"/>
        <v>Early Retirement of Power Plants</v>
      </c>
      <c r="C216" s="47" t="str">
        <f t="shared" si="64"/>
        <v>Annual Additional Capacity Retired due to Early Retirement Policy</v>
      </c>
      <c r="D216" s="9" t="s">
        <v>2397</v>
      </c>
      <c r="E216" s="27"/>
      <c r="F216" s="9" t="s">
        <v>491</v>
      </c>
      <c r="G216" s="27"/>
      <c r="H216" s="28">
        <v>626</v>
      </c>
      <c r="I216" s="27" t="s">
        <v>47</v>
      </c>
      <c r="J216" s="47" t="str">
        <f t="shared" si="65"/>
        <v>Early Retirement of Power Plants</v>
      </c>
      <c r="K216" s="40" t="str">
        <f t="shared" si="65"/>
        <v>elec early retirement</v>
      </c>
      <c r="L216" s="44"/>
      <c r="M216" s="44"/>
      <c r="N216" s="44"/>
      <c r="O216" s="27"/>
      <c r="P216" s="247"/>
      <c r="Q216" s="27"/>
      <c r="R216" s="205"/>
      <c r="S216" s="27"/>
      <c r="T216" s="27"/>
    </row>
    <row r="217" spans="1:20" ht="42.75">
      <c r="A217" s="47" t="str">
        <f t="shared" si="64"/>
        <v>Electricity Supply</v>
      </c>
      <c r="B217" s="47" t="str">
        <f t="shared" si="64"/>
        <v>Early Retirement of Power Plants</v>
      </c>
      <c r="C217" s="47" t="str">
        <f t="shared" si="64"/>
        <v>Annual Additional Capacity Retired due to Early Retirement Policy</v>
      </c>
      <c r="D217" s="9" t="s">
        <v>345</v>
      </c>
      <c r="E217" s="27"/>
      <c r="F217" s="9" t="s">
        <v>347</v>
      </c>
      <c r="G217" s="27"/>
      <c r="H217" s="28">
        <v>627</v>
      </c>
      <c r="I217" s="27" t="s">
        <v>47</v>
      </c>
      <c r="J217" s="47" t="str">
        <f t="shared" si="65"/>
        <v>Early Retirement of Power Plants</v>
      </c>
      <c r="K217" s="40" t="str">
        <f t="shared" si="65"/>
        <v>elec early retirement</v>
      </c>
      <c r="L217" s="44"/>
      <c r="M217" s="44"/>
      <c r="N217" s="44"/>
      <c r="O217" s="27"/>
      <c r="P217" s="247"/>
      <c r="Q217" s="27"/>
      <c r="R217" s="205"/>
      <c r="S217" s="27"/>
      <c r="T217" s="27"/>
    </row>
    <row r="218" spans="1:20" ht="42.75">
      <c r="A218" s="47" t="str">
        <f t="shared" si="64"/>
        <v>Electricity Supply</v>
      </c>
      <c r="B218" s="47" t="str">
        <f t="shared" si="64"/>
        <v>Early Retirement of Power Plants</v>
      </c>
      <c r="C218" s="47" t="str">
        <f t="shared" si="64"/>
        <v>Annual Additional Capacity Retired due to Early Retirement Policy</v>
      </c>
      <c r="D218" s="9" t="s">
        <v>346</v>
      </c>
      <c r="E218" s="27"/>
      <c r="F218" s="9" t="s">
        <v>348</v>
      </c>
      <c r="G218" s="27"/>
      <c r="H218" s="28">
        <v>628</v>
      </c>
      <c r="I218" s="27" t="s">
        <v>47</v>
      </c>
      <c r="J218" s="47" t="str">
        <f t="shared" si="65"/>
        <v>Early Retirement of Power Plants</v>
      </c>
      <c r="K218" s="40" t="str">
        <f t="shared" si="65"/>
        <v>elec early retirement</v>
      </c>
      <c r="L218" s="44"/>
      <c r="M218" s="44"/>
      <c r="N218" s="44"/>
      <c r="O218" s="27"/>
      <c r="P218" s="247"/>
      <c r="Q218" s="27"/>
      <c r="R218" s="205"/>
      <c r="S218" s="27"/>
      <c r="T218" s="27"/>
    </row>
    <row r="219" spans="1:20" ht="42.75">
      <c r="A219" s="47" t="str">
        <f t="shared" si="64"/>
        <v>Electricity Supply</v>
      </c>
      <c r="B219" s="47" t="str">
        <f t="shared" si="64"/>
        <v>Early Retirement of Power Plants</v>
      </c>
      <c r="C219" s="47" t="str">
        <f t="shared" si="64"/>
        <v>Annual Additional Capacity Retired due to Early Retirement Policy</v>
      </c>
      <c r="D219" s="9" t="s">
        <v>500</v>
      </c>
      <c r="E219" s="27"/>
      <c r="F219" s="9" t="s">
        <v>499</v>
      </c>
      <c r="G219" s="27"/>
      <c r="H219" s="28">
        <v>590</v>
      </c>
      <c r="I219" s="27" t="s">
        <v>46</v>
      </c>
      <c r="J219" s="47" t="str">
        <f t="shared" si="65"/>
        <v>Early Retirement of Power Plants</v>
      </c>
      <c r="K219" s="40" t="str">
        <f t="shared" si="65"/>
        <v>elec early retirement</v>
      </c>
      <c r="L219" s="43">
        <v>0</v>
      </c>
      <c r="M219" s="43">
        <v>1000</v>
      </c>
      <c r="N219" s="43">
        <v>25</v>
      </c>
      <c r="O219" s="29" t="str">
        <f>O$208</f>
        <v>MW/year</v>
      </c>
      <c r="P219" s="236" t="s">
        <v>3234</v>
      </c>
      <c r="Q219" s="29" t="str">
        <f>Q$208</f>
        <v>electricity-sector-main.html#early-ret</v>
      </c>
      <c r="R219" s="206" t="str">
        <f>R$208</f>
        <v>early-retirement-of-power-plants.html</v>
      </c>
      <c r="S219" s="27" t="s">
        <v>172</v>
      </c>
      <c r="T219" s="27"/>
    </row>
    <row r="220" spans="1:20" ht="42.75">
      <c r="A220" s="47" t="str">
        <f t="shared" si="64"/>
        <v>Electricity Supply</v>
      </c>
      <c r="B220" s="47" t="str">
        <f t="shared" si="64"/>
        <v>Early Retirement of Power Plants</v>
      </c>
      <c r="C220" s="47" t="str">
        <f t="shared" si="64"/>
        <v>Annual Additional Capacity Retired due to Early Retirement Policy</v>
      </c>
      <c r="D220" s="9" t="s">
        <v>509</v>
      </c>
      <c r="E220" s="27"/>
      <c r="F220" s="9" t="s">
        <v>510</v>
      </c>
      <c r="G220" s="27"/>
      <c r="H220" s="28">
        <v>629</v>
      </c>
      <c r="I220" s="27" t="s">
        <v>47</v>
      </c>
      <c r="J220" s="47" t="str">
        <f t="shared" si="65"/>
        <v>Early Retirement of Power Plants</v>
      </c>
      <c r="K220" s="40" t="str">
        <f t="shared" si="65"/>
        <v>elec early retirement</v>
      </c>
      <c r="L220" s="38"/>
      <c r="M220" s="38"/>
      <c r="N220" s="38"/>
      <c r="O220" s="29"/>
      <c r="P220" s="236"/>
      <c r="Q220" s="27"/>
      <c r="R220" s="205"/>
      <c r="S220" s="27"/>
      <c r="T220" s="27"/>
    </row>
    <row r="221" spans="1:20" ht="42.75">
      <c r="A221" s="47" t="str">
        <f t="shared" si="64"/>
        <v>Electricity Supply</v>
      </c>
      <c r="B221" s="47" t="str">
        <f t="shared" si="64"/>
        <v>Early Retirement of Power Plants</v>
      </c>
      <c r="C221" s="47" t="str">
        <f t="shared" si="64"/>
        <v>Annual Additional Capacity Retired due to Early Retirement Policy</v>
      </c>
      <c r="D221" s="9" t="s">
        <v>2868</v>
      </c>
      <c r="E221" s="27"/>
      <c r="F221" s="9" t="s">
        <v>2513</v>
      </c>
      <c r="G221" s="27"/>
      <c r="H221" s="28">
        <v>630</v>
      </c>
      <c r="I221" s="27" t="s">
        <v>47</v>
      </c>
      <c r="J221" s="47" t="str">
        <f t="shared" si="65"/>
        <v>Early Retirement of Power Plants</v>
      </c>
      <c r="K221" s="47" t="str">
        <f t="shared" si="65"/>
        <v>elec early retirement</v>
      </c>
      <c r="L221" s="38"/>
      <c r="M221" s="38"/>
      <c r="N221" s="38"/>
      <c r="O221" s="29"/>
      <c r="P221" s="236"/>
      <c r="Q221" s="27"/>
      <c r="R221" s="205"/>
      <c r="S221" s="27"/>
      <c r="T221" s="27"/>
    </row>
    <row r="222" spans="1:20" ht="42.75">
      <c r="A222" s="47" t="str">
        <f t="shared" si="64"/>
        <v>Electricity Supply</v>
      </c>
      <c r="B222" s="47" t="str">
        <f t="shared" si="64"/>
        <v>Early Retirement of Power Plants</v>
      </c>
      <c r="C222" s="47" t="str">
        <f t="shared" si="64"/>
        <v>Annual Additional Capacity Retired due to Early Retirement Policy</v>
      </c>
      <c r="D222" s="9" t="s">
        <v>2869</v>
      </c>
      <c r="E222" s="27"/>
      <c r="F222" s="9" t="s">
        <v>2666</v>
      </c>
      <c r="G222" s="27"/>
      <c r="H222" s="28">
        <v>631</v>
      </c>
      <c r="I222" s="27" t="s">
        <v>47</v>
      </c>
      <c r="J222" s="47" t="str">
        <f t="shared" si="65"/>
        <v>Early Retirement of Power Plants</v>
      </c>
      <c r="K222" s="47" t="str">
        <f t="shared" si="65"/>
        <v>elec early retirement</v>
      </c>
      <c r="L222" s="38"/>
      <c r="M222" s="38"/>
      <c r="N222" s="38"/>
      <c r="O222" s="29"/>
      <c r="P222" s="236"/>
      <c r="Q222" s="27"/>
      <c r="R222" s="205"/>
      <c r="S222" s="27"/>
      <c r="T222" s="27"/>
    </row>
    <row r="223" spans="1:20" ht="42.75">
      <c r="A223" s="47" t="str">
        <f t="shared" si="64"/>
        <v>Electricity Supply</v>
      </c>
      <c r="B223" s="47" t="str">
        <f t="shared" si="64"/>
        <v>Early Retirement of Power Plants</v>
      </c>
      <c r="C223" s="47" t="str">
        <f t="shared" si="64"/>
        <v>Annual Additional Capacity Retired due to Early Retirement Policy</v>
      </c>
      <c r="D223" s="9" t="s">
        <v>2870</v>
      </c>
      <c r="E223" s="27"/>
      <c r="F223" s="9" t="s">
        <v>2515</v>
      </c>
      <c r="G223" s="27"/>
      <c r="H223" s="28">
        <v>632</v>
      </c>
      <c r="I223" s="27" t="s">
        <v>47</v>
      </c>
      <c r="J223" s="47" t="str">
        <f t="shared" si="65"/>
        <v>Early Retirement of Power Plants</v>
      </c>
      <c r="K223" s="47" t="str">
        <f t="shared" si="65"/>
        <v>elec early retirement</v>
      </c>
      <c r="L223" s="38"/>
      <c r="M223" s="38"/>
      <c r="N223" s="38"/>
      <c r="O223" s="29"/>
      <c r="P223" s="236"/>
      <c r="Q223" s="27"/>
      <c r="R223" s="205"/>
      <c r="S223" s="27"/>
      <c r="T223" s="27"/>
    </row>
    <row r="224" spans="1:20" ht="85.5">
      <c r="A224" s="140" t="s">
        <v>8</v>
      </c>
      <c r="B224" s="140" t="s">
        <v>19</v>
      </c>
      <c r="C224" s="140" t="s">
        <v>3226</v>
      </c>
      <c r="D224" s="27"/>
      <c r="E224" s="27"/>
      <c r="F224" s="27"/>
      <c r="G224" s="27"/>
      <c r="H224" s="28">
        <v>33</v>
      </c>
      <c r="I224" s="27" t="s">
        <v>46</v>
      </c>
      <c r="J224" s="49" t="s">
        <v>19</v>
      </c>
      <c r="K224" s="49" t="s">
        <v>2152</v>
      </c>
      <c r="L224" s="33">
        <v>0</v>
      </c>
      <c r="M224" s="33">
        <v>1</v>
      </c>
      <c r="N224" s="42">
        <v>0.01</v>
      </c>
      <c r="O224" s="27" t="s">
        <v>36</v>
      </c>
      <c r="P224" s="246" t="s">
        <v>3282</v>
      </c>
      <c r="Q224" s="27" t="s">
        <v>235</v>
      </c>
      <c r="R224" s="205" t="s">
        <v>236</v>
      </c>
      <c r="S224" s="27" t="s">
        <v>3281</v>
      </c>
      <c r="T224" s="27"/>
    </row>
    <row r="225" spans="1:20" ht="57">
      <c r="A225" s="140" t="s">
        <v>8</v>
      </c>
      <c r="B225" s="140" t="s">
        <v>140</v>
      </c>
      <c r="C225" s="140" t="s">
        <v>313</v>
      </c>
      <c r="D225" s="27"/>
      <c r="E225" s="27"/>
      <c r="F225" s="27"/>
      <c r="G225" s="27"/>
      <c r="H225" s="28">
        <v>34</v>
      </c>
      <c r="I225" s="27" t="s">
        <v>46</v>
      </c>
      <c r="J225" s="49" t="s">
        <v>140</v>
      </c>
      <c r="K225" s="49" t="s">
        <v>2151</v>
      </c>
      <c r="L225" s="33">
        <v>0</v>
      </c>
      <c r="M225" s="33">
        <f>ROUND(MaxBoundCalculations!B181,2)</f>
        <v>1.1299999999999999</v>
      </c>
      <c r="N225" s="33">
        <v>0.01</v>
      </c>
      <c r="O225" s="27" t="s">
        <v>141</v>
      </c>
      <c r="P225" s="246" t="s">
        <v>3283</v>
      </c>
      <c r="Q225" s="27" t="s">
        <v>237</v>
      </c>
      <c r="R225" s="205" t="s">
        <v>238</v>
      </c>
      <c r="S225" s="27" t="s">
        <v>168</v>
      </c>
      <c r="T225" s="27" t="s">
        <v>452</v>
      </c>
    </row>
    <row r="226" spans="1:20" s="5" customFormat="1" ht="28.5">
      <c r="A226" s="140" t="s">
        <v>8</v>
      </c>
      <c r="B226" s="140" t="s">
        <v>63</v>
      </c>
      <c r="C226" s="140" t="s">
        <v>137</v>
      </c>
      <c r="D226" s="27" t="s">
        <v>503</v>
      </c>
      <c r="E226" s="27"/>
      <c r="F226" s="27" t="s">
        <v>502</v>
      </c>
      <c r="G226" s="27"/>
      <c r="H226" s="28">
        <v>633</v>
      </c>
      <c r="I226" s="27" t="s">
        <v>47</v>
      </c>
      <c r="J226" s="49" t="s">
        <v>63</v>
      </c>
      <c r="K226" s="132"/>
      <c r="L226" s="39"/>
      <c r="M226" s="39"/>
      <c r="N226" s="39"/>
      <c r="O226" s="27"/>
      <c r="P226" s="236"/>
      <c r="Q226" s="29"/>
      <c r="R226" s="205"/>
      <c r="S226" s="29"/>
      <c r="T226" s="29"/>
    </row>
    <row r="227" spans="1:20" s="5" customFormat="1" ht="28.5">
      <c r="A227" s="47" t="str">
        <f t="shared" ref="A227:C241" si="67">A$226</f>
        <v>Electricity Supply</v>
      </c>
      <c r="B227" s="47" t="str">
        <f t="shared" si="67"/>
        <v>Non BAU Mandated Capacity Construction</v>
      </c>
      <c r="C227" s="47" t="str">
        <f t="shared" si="67"/>
        <v>Boolean Use Non BAU Mandated Capacity Construction Schedule</v>
      </c>
      <c r="D227" s="9" t="s">
        <v>343</v>
      </c>
      <c r="E227" s="27"/>
      <c r="F227" s="9" t="s">
        <v>344</v>
      </c>
      <c r="G227" s="27"/>
      <c r="H227" s="28">
        <v>634</v>
      </c>
      <c r="I227" s="27" t="s">
        <v>47</v>
      </c>
      <c r="J227" s="47" t="str">
        <f>J$226</f>
        <v>Non BAU Mandated Capacity Construction</v>
      </c>
      <c r="K227" s="132"/>
      <c r="L227" s="39"/>
      <c r="M227" s="39"/>
      <c r="N227" s="39"/>
      <c r="O227" s="27"/>
      <c r="P227" s="236"/>
      <c r="Q227" s="29"/>
      <c r="R227" s="205"/>
      <c r="S227" s="29"/>
      <c r="T227" s="29"/>
    </row>
    <row r="228" spans="1:20" s="5" customFormat="1" ht="28.5">
      <c r="A228" s="47" t="str">
        <f t="shared" si="67"/>
        <v>Electricity Supply</v>
      </c>
      <c r="B228" s="47" t="str">
        <f t="shared" si="67"/>
        <v>Non BAU Mandated Capacity Construction</v>
      </c>
      <c r="C228" s="47" t="str">
        <f t="shared" si="67"/>
        <v>Boolean Use Non BAU Mandated Capacity Construction Schedule</v>
      </c>
      <c r="D228" s="9" t="s">
        <v>81</v>
      </c>
      <c r="E228" s="27"/>
      <c r="F228" s="9" t="s">
        <v>95</v>
      </c>
      <c r="G228" s="27"/>
      <c r="H228" s="28">
        <v>635</v>
      </c>
      <c r="I228" s="27" t="s">
        <v>47</v>
      </c>
      <c r="J228" s="47" t="str">
        <f t="shared" ref="J228:J241" si="68">J$226</f>
        <v>Non BAU Mandated Capacity Construction</v>
      </c>
      <c r="K228" s="132"/>
      <c r="L228" s="39"/>
      <c r="M228" s="39"/>
      <c r="N228" s="39"/>
      <c r="O228" s="27"/>
      <c r="P228" s="236"/>
      <c r="Q228" s="29"/>
      <c r="R228" s="205"/>
      <c r="S228" s="29"/>
      <c r="T228" s="29"/>
    </row>
    <row r="229" spans="1:20" s="5" customFormat="1" ht="28.5">
      <c r="A229" s="47" t="str">
        <f t="shared" si="67"/>
        <v>Electricity Supply</v>
      </c>
      <c r="B229" s="47" t="str">
        <f t="shared" si="67"/>
        <v>Non BAU Mandated Capacity Construction</v>
      </c>
      <c r="C229" s="47" t="str">
        <f t="shared" si="67"/>
        <v>Boolean Use Non BAU Mandated Capacity Construction Schedule</v>
      </c>
      <c r="D229" s="9" t="s">
        <v>82</v>
      </c>
      <c r="E229" s="27"/>
      <c r="F229" s="9" t="s">
        <v>96</v>
      </c>
      <c r="G229" s="27"/>
      <c r="H229" s="28">
        <v>636</v>
      </c>
      <c r="I229" s="27" t="s">
        <v>47</v>
      </c>
      <c r="J229" s="47" t="str">
        <f t="shared" si="68"/>
        <v>Non BAU Mandated Capacity Construction</v>
      </c>
      <c r="K229" s="132"/>
      <c r="L229" s="39"/>
      <c r="M229" s="39"/>
      <c r="N229" s="39"/>
      <c r="O229" s="27"/>
      <c r="P229" s="236"/>
      <c r="Q229" s="29"/>
      <c r="R229" s="205"/>
      <c r="S229" s="29"/>
      <c r="T229" s="29"/>
    </row>
    <row r="230" spans="1:20" s="5" customFormat="1" ht="28.5">
      <c r="A230" s="47" t="str">
        <f t="shared" si="67"/>
        <v>Electricity Supply</v>
      </c>
      <c r="B230" s="47" t="str">
        <f t="shared" si="67"/>
        <v>Non BAU Mandated Capacity Construction</v>
      </c>
      <c r="C230" s="47" t="str">
        <f t="shared" si="67"/>
        <v>Boolean Use Non BAU Mandated Capacity Construction Schedule</v>
      </c>
      <c r="D230" s="9" t="s">
        <v>504</v>
      </c>
      <c r="E230" s="27"/>
      <c r="F230" s="9" t="s">
        <v>507</v>
      </c>
      <c r="G230" s="27"/>
      <c r="H230" s="28">
        <v>637</v>
      </c>
      <c r="I230" s="27" t="s">
        <v>47</v>
      </c>
      <c r="J230" s="47" t="str">
        <f t="shared" si="68"/>
        <v>Non BAU Mandated Capacity Construction</v>
      </c>
      <c r="K230" s="132"/>
      <c r="L230" s="39"/>
      <c r="M230" s="39"/>
      <c r="N230" s="39"/>
      <c r="O230" s="27"/>
      <c r="P230" s="236"/>
      <c r="Q230" s="29"/>
      <c r="R230" s="205"/>
      <c r="S230" s="29"/>
      <c r="T230" s="29"/>
    </row>
    <row r="231" spans="1:20" s="5" customFormat="1" ht="28.5">
      <c r="A231" s="47" t="str">
        <f t="shared" si="67"/>
        <v>Electricity Supply</v>
      </c>
      <c r="B231" s="47" t="str">
        <f t="shared" si="67"/>
        <v>Non BAU Mandated Capacity Construction</v>
      </c>
      <c r="C231" s="47" t="str">
        <f t="shared" si="67"/>
        <v>Boolean Use Non BAU Mandated Capacity Construction Schedule</v>
      </c>
      <c r="D231" s="9" t="s">
        <v>83</v>
      </c>
      <c r="E231" s="27"/>
      <c r="F231" s="9" t="s">
        <v>97</v>
      </c>
      <c r="G231" s="27"/>
      <c r="H231" s="28">
        <v>638</v>
      </c>
      <c r="I231" s="27" t="s">
        <v>47</v>
      </c>
      <c r="J231" s="47" t="str">
        <f t="shared" si="68"/>
        <v>Non BAU Mandated Capacity Construction</v>
      </c>
      <c r="K231" s="132"/>
      <c r="L231" s="39"/>
      <c r="M231" s="39"/>
      <c r="N231" s="39"/>
      <c r="O231" s="27"/>
      <c r="P231" s="236"/>
      <c r="Q231" s="29"/>
      <c r="R231" s="205"/>
      <c r="S231" s="29"/>
      <c r="T231" s="29"/>
    </row>
    <row r="232" spans="1:20" s="5" customFormat="1" ht="28.5">
      <c r="A232" s="47" t="str">
        <f t="shared" si="67"/>
        <v>Electricity Supply</v>
      </c>
      <c r="B232" s="47" t="str">
        <f t="shared" si="67"/>
        <v>Non BAU Mandated Capacity Construction</v>
      </c>
      <c r="C232" s="47" t="str">
        <f t="shared" si="67"/>
        <v>Boolean Use Non BAU Mandated Capacity Construction Schedule</v>
      </c>
      <c r="D232" s="9" t="s">
        <v>84</v>
      </c>
      <c r="E232" s="27"/>
      <c r="F232" s="9" t="s">
        <v>98</v>
      </c>
      <c r="G232" s="27"/>
      <c r="H232" s="28">
        <v>639</v>
      </c>
      <c r="I232" s="27" t="s">
        <v>47</v>
      </c>
      <c r="J232" s="47" t="str">
        <f t="shared" si="68"/>
        <v>Non BAU Mandated Capacity Construction</v>
      </c>
      <c r="K232" s="132"/>
      <c r="L232" s="39"/>
      <c r="M232" s="39"/>
      <c r="N232" s="39"/>
      <c r="O232" s="27"/>
      <c r="P232" s="236"/>
      <c r="Q232" s="29"/>
      <c r="R232" s="205"/>
      <c r="S232" s="29"/>
      <c r="T232" s="29"/>
    </row>
    <row r="233" spans="1:20" s="5" customFormat="1" ht="28.5">
      <c r="A233" s="47" t="str">
        <f t="shared" si="67"/>
        <v>Electricity Supply</v>
      </c>
      <c r="B233" s="47" t="str">
        <f t="shared" si="67"/>
        <v>Non BAU Mandated Capacity Construction</v>
      </c>
      <c r="C233" s="47" t="str">
        <f t="shared" si="67"/>
        <v>Boolean Use Non BAU Mandated Capacity Construction Schedule</v>
      </c>
      <c r="D233" s="9" t="s">
        <v>85</v>
      </c>
      <c r="E233" s="27"/>
      <c r="F233" s="9" t="s">
        <v>99</v>
      </c>
      <c r="G233" s="27"/>
      <c r="H233" s="28">
        <v>640</v>
      </c>
      <c r="I233" s="27" t="s">
        <v>47</v>
      </c>
      <c r="J233" s="47" t="str">
        <f t="shared" si="68"/>
        <v>Non BAU Mandated Capacity Construction</v>
      </c>
      <c r="K233" s="132"/>
      <c r="L233" s="39"/>
      <c r="M233" s="39"/>
      <c r="N233" s="39"/>
      <c r="O233" s="27"/>
      <c r="P233" s="236"/>
      <c r="Q233" s="29"/>
      <c r="R233" s="205"/>
      <c r="S233" s="29"/>
      <c r="T233" s="29"/>
    </row>
    <row r="234" spans="1:20" s="5" customFormat="1" ht="28.5">
      <c r="A234" s="47" t="str">
        <f t="shared" si="67"/>
        <v>Electricity Supply</v>
      </c>
      <c r="B234" s="47" t="str">
        <f t="shared" si="67"/>
        <v>Non BAU Mandated Capacity Construction</v>
      </c>
      <c r="C234" s="47" t="str">
        <f t="shared" si="67"/>
        <v>Boolean Use Non BAU Mandated Capacity Construction Schedule</v>
      </c>
      <c r="D234" s="9" t="s">
        <v>2397</v>
      </c>
      <c r="E234" s="27"/>
      <c r="F234" s="9" t="s">
        <v>491</v>
      </c>
      <c r="G234" s="27"/>
      <c r="H234" s="28">
        <v>641</v>
      </c>
      <c r="I234" s="27" t="s">
        <v>47</v>
      </c>
      <c r="J234" s="47" t="str">
        <f t="shared" si="68"/>
        <v>Non BAU Mandated Capacity Construction</v>
      </c>
      <c r="K234" s="132"/>
      <c r="L234" s="39"/>
      <c r="M234" s="39"/>
      <c r="N234" s="39"/>
      <c r="O234" s="27"/>
      <c r="P234" s="236"/>
      <c r="Q234" s="29"/>
      <c r="R234" s="205"/>
      <c r="S234" s="29"/>
      <c r="T234" s="29"/>
    </row>
    <row r="235" spans="1:20" s="5" customFormat="1" ht="28.5">
      <c r="A235" s="47" t="str">
        <f t="shared" si="67"/>
        <v>Electricity Supply</v>
      </c>
      <c r="B235" s="47" t="str">
        <f t="shared" si="67"/>
        <v>Non BAU Mandated Capacity Construction</v>
      </c>
      <c r="C235" s="47" t="str">
        <f t="shared" si="67"/>
        <v>Boolean Use Non BAU Mandated Capacity Construction Schedule</v>
      </c>
      <c r="D235" s="9" t="s">
        <v>345</v>
      </c>
      <c r="E235" s="27"/>
      <c r="F235" s="9" t="s">
        <v>347</v>
      </c>
      <c r="G235" s="27"/>
      <c r="H235" s="28">
        <v>642</v>
      </c>
      <c r="I235" s="27" t="s">
        <v>47</v>
      </c>
      <c r="J235" s="47" t="str">
        <f t="shared" si="68"/>
        <v>Non BAU Mandated Capacity Construction</v>
      </c>
      <c r="K235" s="132"/>
      <c r="L235" s="39"/>
      <c r="M235" s="39"/>
      <c r="N235" s="39"/>
      <c r="O235" s="27"/>
      <c r="P235" s="236"/>
      <c r="Q235" s="29"/>
      <c r="R235" s="205"/>
      <c r="S235" s="29"/>
      <c r="T235" s="29"/>
    </row>
    <row r="236" spans="1:20" s="5" customFormat="1" ht="28.5">
      <c r="A236" s="47" t="str">
        <f t="shared" si="67"/>
        <v>Electricity Supply</v>
      </c>
      <c r="B236" s="47" t="str">
        <f t="shared" si="67"/>
        <v>Non BAU Mandated Capacity Construction</v>
      </c>
      <c r="C236" s="47" t="str">
        <f t="shared" si="67"/>
        <v>Boolean Use Non BAU Mandated Capacity Construction Schedule</v>
      </c>
      <c r="D236" s="9" t="s">
        <v>346</v>
      </c>
      <c r="E236" s="27"/>
      <c r="F236" s="9" t="s">
        <v>348</v>
      </c>
      <c r="G236" s="27"/>
      <c r="H236" s="28">
        <v>643</v>
      </c>
      <c r="I236" s="27" t="s">
        <v>47</v>
      </c>
      <c r="J236" s="47" t="str">
        <f t="shared" si="68"/>
        <v>Non BAU Mandated Capacity Construction</v>
      </c>
      <c r="K236" s="132"/>
      <c r="L236" s="39"/>
      <c r="M236" s="39"/>
      <c r="N236" s="39"/>
      <c r="O236" s="27"/>
      <c r="P236" s="236"/>
      <c r="Q236" s="29"/>
      <c r="R236" s="205"/>
      <c r="S236" s="29"/>
      <c r="T236" s="29"/>
    </row>
    <row r="237" spans="1:20" s="5" customFormat="1" ht="28.5">
      <c r="A237" s="47" t="str">
        <f t="shared" si="67"/>
        <v>Electricity Supply</v>
      </c>
      <c r="B237" s="47" t="str">
        <f t="shared" si="67"/>
        <v>Non BAU Mandated Capacity Construction</v>
      </c>
      <c r="C237" s="47" t="str">
        <f t="shared" si="67"/>
        <v>Boolean Use Non BAU Mandated Capacity Construction Schedule</v>
      </c>
      <c r="D237" s="9" t="s">
        <v>500</v>
      </c>
      <c r="E237" s="27"/>
      <c r="F237" s="9" t="s">
        <v>499</v>
      </c>
      <c r="G237" s="27"/>
      <c r="H237" s="28">
        <v>644</v>
      </c>
      <c r="I237" s="27" t="s">
        <v>47</v>
      </c>
      <c r="J237" s="47" t="str">
        <f t="shared" si="68"/>
        <v>Non BAU Mandated Capacity Construction</v>
      </c>
      <c r="K237" s="132"/>
      <c r="L237" s="39"/>
      <c r="M237" s="39"/>
      <c r="N237" s="39"/>
      <c r="O237" s="27"/>
      <c r="P237" s="236"/>
      <c r="Q237" s="29"/>
      <c r="R237" s="205"/>
      <c r="S237" s="29"/>
      <c r="T237" s="29"/>
    </row>
    <row r="238" spans="1:20" s="5" customFormat="1" ht="28.5">
      <c r="A238" s="47" t="str">
        <f t="shared" si="67"/>
        <v>Electricity Supply</v>
      </c>
      <c r="B238" s="47" t="str">
        <f t="shared" si="67"/>
        <v>Non BAU Mandated Capacity Construction</v>
      </c>
      <c r="C238" s="47" t="str">
        <f t="shared" si="67"/>
        <v>Boolean Use Non BAU Mandated Capacity Construction Schedule</v>
      </c>
      <c r="D238" s="9" t="s">
        <v>509</v>
      </c>
      <c r="E238" s="27"/>
      <c r="F238" s="9" t="s">
        <v>510</v>
      </c>
      <c r="G238" s="27"/>
      <c r="H238" s="28">
        <v>645</v>
      </c>
      <c r="I238" s="27" t="s">
        <v>47</v>
      </c>
      <c r="J238" s="47" t="str">
        <f t="shared" si="68"/>
        <v>Non BAU Mandated Capacity Construction</v>
      </c>
      <c r="K238" s="132"/>
      <c r="L238" s="39"/>
      <c r="M238" s="39"/>
      <c r="N238" s="39"/>
      <c r="O238" s="27"/>
      <c r="P238" s="236"/>
      <c r="Q238" s="29"/>
      <c r="R238" s="205"/>
      <c r="S238" s="29"/>
      <c r="T238" s="29"/>
    </row>
    <row r="239" spans="1:20" s="5" customFormat="1" ht="28.5">
      <c r="A239" s="47" t="str">
        <f t="shared" si="67"/>
        <v>Electricity Supply</v>
      </c>
      <c r="B239" s="47" t="str">
        <f t="shared" si="67"/>
        <v>Non BAU Mandated Capacity Construction</v>
      </c>
      <c r="C239" s="47" t="str">
        <f t="shared" si="67"/>
        <v>Boolean Use Non BAU Mandated Capacity Construction Schedule</v>
      </c>
      <c r="D239" s="9" t="s">
        <v>2868</v>
      </c>
      <c r="E239" s="27"/>
      <c r="F239" s="9" t="s">
        <v>2513</v>
      </c>
      <c r="G239" s="27"/>
      <c r="H239" s="28">
        <v>646</v>
      </c>
      <c r="I239" s="27" t="s">
        <v>47</v>
      </c>
      <c r="J239" s="47" t="str">
        <f t="shared" si="68"/>
        <v>Non BAU Mandated Capacity Construction</v>
      </c>
      <c r="K239" s="132"/>
      <c r="L239" s="39"/>
      <c r="M239" s="39"/>
      <c r="N239" s="39"/>
      <c r="O239" s="27"/>
      <c r="P239" s="236"/>
      <c r="Q239" s="29"/>
      <c r="R239" s="205"/>
      <c r="S239" s="29"/>
      <c r="T239" s="29"/>
    </row>
    <row r="240" spans="1:20" s="5" customFormat="1" ht="28.5">
      <c r="A240" s="47" t="str">
        <f t="shared" si="67"/>
        <v>Electricity Supply</v>
      </c>
      <c r="B240" s="47" t="str">
        <f t="shared" si="67"/>
        <v>Non BAU Mandated Capacity Construction</v>
      </c>
      <c r="C240" s="47" t="str">
        <f t="shared" si="67"/>
        <v>Boolean Use Non BAU Mandated Capacity Construction Schedule</v>
      </c>
      <c r="D240" s="9" t="s">
        <v>2869</v>
      </c>
      <c r="E240" s="27"/>
      <c r="F240" s="9" t="s">
        <v>2666</v>
      </c>
      <c r="G240" s="27"/>
      <c r="H240" s="28">
        <v>647</v>
      </c>
      <c r="I240" s="27" t="s">
        <v>47</v>
      </c>
      <c r="J240" s="47" t="str">
        <f t="shared" si="68"/>
        <v>Non BAU Mandated Capacity Construction</v>
      </c>
      <c r="K240" s="132"/>
      <c r="L240" s="39"/>
      <c r="M240" s="39"/>
      <c r="N240" s="39"/>
      <c r="O240" s="27"/>
      <c r="P240" s="236"/>
      <c r="Q240" s="29"/>
      <c r="R240" s="205"/>
      <c r="S240" s="29"/>
      <c r="T240" s="29"/>
    </row>
    <row r="241" spans="1:20" s="5" customFormat="1" ht="28.5">
      <c r="A241" s="47" t="str">
        <f t="shared" si="67"/>
        <v>Electricity Supply</v>
      </c>
      <c r="B241" s="47" t="str">
        <f t="shared" si="67"/>
        <v>Non BAU Mandated Capacity Construction</v>
      </c>
      <c r="C241" s="47" t="str">
        <f t="shared" si="67"/>
        <v>Boolean Use Non BAU Mandated Capacity Construction Schedule</v>
      </c>
      <c r="D241" s="9" t="s">
        <v>2870</v>
      </c>
      <c r="E241" s="27"/>
      <c r="F241" s="9" t="s">
        <v>2515</v>
      </c>
      <c r="G241" s="27"/>
      <c r="H241" s="28">
        <v>648</v>
      </c>
      <c r="I241" s="27" t="s">
        <v>47</v>
      </c>
      <c r="J241" s="47" t="str">
        <f t="shared" si="68"/>
        <v>Non BAU Mandated Capacity Construction</v>
      </c>
      <c r="K241" s="132"/>
      <c r="L241" s="39"/>
      <c r="M241" s="39"/>
      <c r="N241" s="39"/>
      <c r="O241" s="27"/>
      <c r="P241" s="236"/>
      <c r="Q241" s="29"/>
      <c r="R241" s="205"/>
      <c r="S241" s="29"/>
      <c r="T241" s="29"/>
    </row>
    <row r="242" spans="1:20" s="5" customFormat="1" ht="28.5">
      <c r="A242" s="140" t="s">
        <v>8</v>
      </c>
      <c r="B242" s="140" t="s">
        <v>406</v>
      </c>
      <c r="C242" s="140" t="s">
        <v>407</v>
      </c>
      <c r="D242" s="27"/>
      <c r="E242" s="27"/>
      <c r="F242" s="27"/>
      <c r="G242" s="27"/>
      <c r="H242" s="28">
        <v>649</v>
      </c>
      <c r="I242" s="27" t="s">
        <v>47</v>
      </c>
      <c r="J242" s="49" t="s">
        <v>406</v>
      </c>
      <c r="K242" s="49" t="s">
        <v>2150</v>
      </c>
      <c r="L242" s="39"/>
      <c r="M242" s="39"/>
      <c r="N242" s="39"/>
      <c r="O242" s="27"/>
      <c r="P242" s="236"/>
      <c r="Q242" s="29"/>
      <c r="R242" s="205"/>
      <c r="S242" s="29"/>
      <c r="T242" s="29"/>
    </row>
    <row r="243" spans="1:20" s="5" customFormat="1" ht="85.5">
      <c r="A243" s="140" t="s">
        <v>8</v>
      </c>
      <c r="B243" s="140" t="s">
        <v>2115</v>
      </c>
      <c r="C243" s="140" t="s">
        <v>2114</v>
      </c>
      <c r="D243" s="9"/>
      <c r="E243" s="29"/>
      <c r="F243" s="9"/>
      <c r="G243" s="29"/>
      <c r="H243" s="28">
        <v>35</v>
      </c>
      <c r="I243" s="9" t="s">
        <v>47</v>
      </c>
      <c r="J243" s="49" t="s">
        <v>2116</v>
      </c>
      <c r="K243" s="132"/>
      <c r="L243" s="33">
        <v>0</v>
      </c>
      <c r="M243" s="39">
        <v>20</v>
      </c>
      <c r="N243" s="39">
        <v>1</v>
      </c>
      <c r="O243" s="9" t="s">
        <v>138</v>
      </c>
      <c r="P243" s="240" t="s">
        <v>2956</v>
      </c>
      <c r="Q243" s="27" t="s">
        <v>239</v>
      </c>
      <c r="R243" s="205" t="s">
        <v>2117</v>
      </c>
      <c r="S243" s="9" t="s">
        <v>169</v>
      </c>
      <c r="T243" s="9" t="s">
        <v>169</v>
      </c>
    </row>
    <row r="244" spans="1:20" s="2" customFormat="1" ht="28.5">
      <c r="A244" s="141" t="s">
        <v>8</v>
      </c>
      <c r="B244" s="141" t="s">
        <v>282</v>
      </c>
      <c r="C244" s="141" t="s">
        <v>283</v>
      </c>
      <c r="D244" s="9" t="s">
        <v>503</v>
      </c>
      <c r="E244" s="9" t="s">
        <v>284</v>
      </c>
      <c r="F244" s="27"/>
      <c r="G244" s="9"/>
      <c r="H244" s="30">
        <v>650</v>
      </c>
      <c r="I244" s="9" t="s">
        <v>47</v>
      </c>
      <c r="J244" s="48" t="s">
        <v>282</v>
      </c>
      <c r="K244" s="49" t="s">
        <v>2149</v>
      </c>
      <c r="L244" s="37"/>
      <c r="M244" s="37"/>
      <c r="N244" s="37"/>
      <c r="O244" s="9"/>
      <c r="P244" s="236"/>
      <c r="Q244" s="9"/>
      <c r="R244" s="205"/>
      <c r="S244" s="9"/>
      <c r="T244" s="9"/>
    </row>
    <row r="245" spans="1:20" s="2" customFormat="1" ht="28.5">
      <c r="A245" s="133" t="str">
        <f t="shared" ref="A245:C274" si="69">A$244</f>
        <v>Electricity Supply</v>
      </c>
      <c r="B245" s="133" t="str">
        <f t="shared" si="69"/>
        <v>Reduce Plant Downtime</v>
      </c>
      <c r="C245" s="133" t="str">
        <f t="shared" si="69"/>
        <v>Percentage Reduction in Plant Downtime</v>
      </c>
      <c r="D245" s="9" t="s">
        <v>503</v>
      </c>
      <c r="E245" s="9" t="s">
        <v>285</v>
      </c>
      <c r="F245" s="27"/>
      <c r="G245" s="9"/>
      <c r="H245" s="30">
        <v>651</v>
      </c>
      <c r="I245" s="9" t="s">
        <v>47</v>
      </c>
      <c r="J245" s="133" t="str">
        <f>J$244</f>
        <v>Reduce Plant Downtime</v>
      </c>
      <c r="K245" s="133" t="str">
        <f>K$244</f>
        <v>elec reduce plant downtime</v>
      </c>
      <c r="L245" s="37"/>
      <c r="M245" s="37"/>
      <c r="N245" s="37"/>
      <c r="O245" s="9"/>
      <c r="P245" s="236"/>
      <c r="Q245" s="9"/>
      <c r="R245" s="205"/>
      <c r="S245" s="9"/>
      <c r="T245" s="9"/>
    </row>
    <row r="246" spans="1:20" s="2" customFormat="1" ht="28.5">
      <c r="A246" s="133" t="str">
        <f t="shared" si="69"/>
        <v>Electricity Supply</v>
      </c>
      <c r="B246" s="133" t="str">
        <f t="shared" si="69"/>
        <v>Reduce Plant Downtime</v>
      </c>
      <c r="C246" s="133" t="str">
        <f t="shared" si="69"/>
        <v>Percentage Reduction in Plant Downtime</v>
      </c>
      <c r="D246" s="9" t="s">
        <v>503</v>
      </c>
      <c r="E246" s="9" t="s">
        <v>286</v>
      </c>
      <c r="F246" s="27"/>
      <c r="G246" s="9"/>
      <c r="H246" s="30">
        <v>652</v>
      </c>
      <c r="I246" s="9" t="s">
        <v>47</v>
      </c>
      <c r="J246" s="133" t="str">
        <f t="shared" ref="J246:K278" si="70">J$244</f>
        <v>Reduce Plant Downtime</v>
      </c>
      <c r="K246" s="133" t="str">
        <f t="shared" si="70"/>
        <v>elec reduce plant downtime</v>
      </c>
      <c r="L246" s="43"/>
      <c r="M246" s="43"/>
      <c r="N246" s="43"/>
      <c r="O246" s="9"/>
      <c r="P246" s="241"/>
      <c r="Q246" s="9"/>
      <c r="R246" s="205"/>
      <c r="S246" s="9"/>
      <c r="T246" s="9"/>
    </row>
    <row r="247" spans="1:20" s="2" customFormat="1" ht="85.5">
      <c r="A247" s="133" t="str">
        <f t="shared" si="69"/>
        <v>Electricity Supply</v>
      </c>
      <c r="B247" s="133" t="str">
        <f t="shared" si="69"/>
        <v>Reduce Plant Downtime</v>
      </c>
      <c r="C247" s="133" t="str">
        <f t="shared" si="69"/>
        <v>Percentage Reduction in Plant Downtime</v>
      </c>
      <c r="D247" s="9" t="s">
        <v>343</v>
      </c>
      <c r="E247" s="9" t="s">
        <v>284</v>
      </c>
      <c r="F247" s="9" t="s">
        <v>338</v>
      </c>
      <c r="G247" s="9" t="s">
        <v>344</v>
      </c>
      <c r="H247" s="30">
        <v>141</v>
      </c>
      <c r="I247" s="9" t="s">
        <v>46</v>
      </c>
      <c r="J247" s="133" t="str">
        <f t="shared" si="70"/>
        <v>Reduce Plant Downtime</v>
      </c>
      <c r="K247" s="133" t="str">
        <f t="shared" si="70"/>
        <v>elec reduce plant downtime</v>
      </c>
      <c r="L247" s="37">
        <v>0</v>
      </c>
      <c r="M247" s="37">
        <v>0.6</v>
      </c>
      <c r="N247" s="37">
        <v>0.01</v>
      </c>
      <c r="O247" s="9" t="s">
        <v>287</v>
      </c>
      <c r="P247" s="236" t="s">
        <v>2476</v>
      </c>
      <c r="Q247" s="9" t="s">
        <v>2096</v>
      </c>
      <c r="R247" s="205" t="s">
        <v>288</v>
      </c>
      <c r="S247" s="9" t="s">
        <v>349</v>
      </c>
      <c r="T247" s="9"/>
    </row>
    <row r="248" spans="1:20" s="2" customFormat="1" ht="28.5">
      <c r="A248" s="133" t="str">
        <f t="shared" si="69"/>
        <v>Electricity Supply</v>
      </c>
      <c r="B248" s="133" t="str">
        <f t="shared" si="69"/>
        <v>Reduce Plant Downtime</v>
      </c>
      <c r="C248" s="133" t="str">
        <f t="shared" si="69"/>
        <v>Percentage Reduction in Plant Downtime</v>
      </c>
      <c r="D248" s="9" t="s">
        <v>343</v>
      </c>
      <c r="E248" s="9" t="s">
        <v>285</v>
      </c>
      <c r="F248" s="9"/>
      <c r="G248" s="9"/>
      <c r="H248" s="30">
        <v>653</v>
      </c>
      <c r="I248" s="9" t="s">
        <v>47</v>
      </c>
      <c r="J248" s="133" t="str">
        <f t="shared" si="70"/>
        <v>Reduce Plant Downtime</v>
      </c>
      <c r="K248" s="133" t="str">
        <f t="shared" si="70"/>
        <v>elec reduce plant downtime</v>
      </c>
      <c r="L248" s="37"/>
      <c r="M248" s="37"/>
      <c r="N248" s="37"/>
      <c r="O248" s="9"/>
      <c r="P248" s="236"/>
      <c r="Q248" s="9"/>
      <c r="R248" s="205"/>
      <c r="S248" s="9"/>
      <c r="T248" s="9"/>
    </row>
    <row r="249" spans="1:20" s="2" customFormat="1" ht="28.5">
      <c r="A249" s="133" t="str">
        <f t="shared" si="69"/>
        <v>Electricity Supply</v>
      </c>
      <c r="B249" s="133" t="str">
        <f t="shared" si="69"/>
        <v>Reduce Plant Downtime</v>
      </c>
      <c r="C249" s="133" t="str">
        <f t="shared" si="69"/>
        <v>Percentage Reduction in Plant Downtime</v>
      </c>
      <c r="D249" s="9" t="s">
        <v>343</v>
      </c>
      <c r="E249" s="9" t="s">
        <v>286</v>
      </c>
      <c r="F249" s="9"/>
      <c r="G249" s="9"/>
      <c r="H249" s="30">
        <v>654</v>
      </c>
      <c r="I249" s="9" t="s">
        <v>47</v>
      </c>
      <c r="J249" s="133" t="str">
        <f t="shared" si="70"/>
        <v>Reduce Plant Downtime</v>
      </c>
      <c r="K249" s="133" t="str">
        <f t="shared" si="70"/>
        <v>elec reduce plant downtime</v>
      </c>
      <c r="L249" s="43"/>
      <c r="M249" s="43"/>
      <c r="N249" s="43"/>
      <c r="O249" s="9"/>
      <c r="P249" s="241"/>
      <c r="Q249" s="9"/>
      <c r="R249" s="205"/>
      <c r="S249" s="9"/>
      <c r="T249" s="9"/>
    </row>
    <row r="250" spans="1:20" s="2" customFormat="1" ht="28.5">
      <c r="A250" s="133" t="str">
        <f t="shared" si="69"/>
        <v>Electricity Supply</v>
      </c>
      <c r="B250" s="133" t="str">
        <f t="shared" si="69"/>
        <v>Reduce Plant Downtime</v>
      </c>
      <c r="C250" s="133" t="str">
        <f t="shared" si="69"/>
        <v>Percentage Reduction in Plant Downtime</v>
      </c>
      <c r="D250" s="9" t="s">
        <v>81</v>
      </c>
      <c r="E250" s="9" t="s">
        <v>284</v>
      </c>
      <c r="F250" s="9"/>
      <c r="G250" s="9"/>
      <c r="H250" s="30">
        <v>655</v>
      </c>
      <c r="I250" s="9" t="s">
        <v>47</v>
      </c>
      <c r="J250" s="133" t="str">
        <f t="shared" si="70"/>
        <v>Reduce Plant Downtime</v>
      </c>
      <c r="K250" s="133" t="str">
        <f t="shared" si="70"/>
        <v>elec reduce plant downtime</v>
      </c>
      <c r="L250" s="43"/>
      <c r="M250" s="43"/>
      <c r="N250" s="43"/>
      <c r="O250" s="9"/>
      <c r="P250" s="241"/>
      <c r="Q250" s="9"/>
      <c r="R250" s="205"/>
      <c r="S250" s="9"/>
      <c r="T250" s="9"/>
    </row>
    <row r="251" spans="1:20" s="2" customFormat="1" ht="28.5">
      <c r="A251" s="133" t="str">
        <f t="shared" si="69"/>
        <v>Electricity Supply</v>
      </c>
      <c r="B251" s="133" t="str">
        <f t="shared" si="69"/>
        <v>Reduce Plant Downtime</v>
      </c>
      <c r="C251" s="133" t="str">
        <f t="shared" si="69"/>
        <v>Percentage Reduction in Plant Downtime</v>
      </c>
      <c r="D251" s="9" t="s">
        <v>81</v>
      </c>
      <c r="E251" s="9" t="s">
        <v>285</v>
      </c>
      <c r="F251" s="9"/>
      <c r="G251" s="9"/>
      <c r="H251" s="30">
        <v>656</v>
      </c>
      <c r="I251" s="9" t="s">
        <v>47</v>
      </c>
      <c r="J251" s="133" t="str">
        <f t="shared" si="70"/>
        <v>Reduce Plant Downtime</v>
      </c>
      <c r="K251" s="133" t="str">
        <f t="shared" si="70"/>
        <v>elec reduce plant downtime</v>
      </c>
      <c r="L251" s="43"/>
      <c r="M251" s="43"/>
      <c r="N251" s="43"/>
      <c r="O251" s="9"/>
      <c r="P251" s="241"/>
      <c r="Q251" s="9"/>
      <c r="R251" s="205"/>
      <c r="S251" s="9"/>
      <c r="T251" s="9"/>
    </row>
    <row r="252" spans="1:20" s="2" customFormat="1" ht="28.5">
      <c r="A252" s="133" t="str">
        <f t="shared" si="69"/>
        <v>Electricity Supply</v>
      </c>
      <c r="B252" s="133" t="str">
        <f t="shared" si="69"/>
        <v>Reduce Plant Downtime</v>
      </c>
      <c r="C252" s="133" t="str">
        <f t="shared" si="69"/>
        <v>Percentage Reduction in Plant Downtime</v>
      </c>
      <c r="D252" s="9" t="s">
        <v>81</v>
      </c>
      <c r="E252" s="9" t="s">
        <v>286</v>
      </c>
      <c r="F252" s="9"/>
      <c r="G252" s="9"/>
      <c r="H252" s="30">
        <v>657</v>
      </c>
      <c r="I252" s="9" t="s">
        <v>47</v>
      </c>
      <c r="J252" s="133" t="str">
        <f t="shared" si="70"/>
        <v>Reduce Plant Downtime</v>
      </c>
      <c r="K252" s="133" t="str">
        <f t="shared" si="70"/>
        <v>elec reduce plant downtime</v>
      </c>
      <c r="L252" s="43"/>
      <c r="M252" s="43"/>
      <c r="N252" s="43"/>
      <c r="O252" s="9"/>
      <c r="P252" s="241"/>
      <c r="Q252" s="9"/>
      <c r="R252" s="205"/>
      <c r="S252" s="9"/>
      <c r="T252" s="9"/>
    </row>
    <row r="253" spans="1:20" s="2" customFormat="1" ht="28.5">
      <c r="A253" s="133" t="str">
        <f t="shared" si="69"/>
        <v>Electricity Supply</v>
      </c>
      <c r="B253" s="133" t="str">
        <f t="shared" si="69"/>
        <v>Reduce Plant Downtime</v>
      </c>
      <c r="C253" s="133" t="str">
        <f t="shared" si="69"/>
        <v>Percentage Reduction in Plant Downtime</v>
      </c>
      <c r="D253" s="9" t="s">
        <v>82</v>
      </c>
      <c r="E253" s="9" t="s">
        <v>284</v>
      </c>
      <c r="F253" s="9"/>
      <c r="G253" s="9"/>
      <c r="H253" s="30">
        <v>658</v>
      </c>
      <c r="I253" s="9" t="s">
        <v>47</v>
      </c>
      <c r="J253" s="133" t="str">
        <f t="shared" si="70"/>
        <v>Reduce Plant Downtime</v>
      </c>
      <c r="K253" s="133" t="str">
        <f t="shared" si="70"/>
        <v>elec reduce plant downtime</v>
      </c>
      <c r="L253" s="43"/>
      <c r="M253" s="43"/>
      <c r="N253" s="43"/>
      <c r="O253" s="9"/>
      <c r="P253" s="241"/>
      <c r="Q253" s="9"/>
      <c r="R253" s="205"/>
      <c r="S253" s="9"/>
      <c r="T253" s="9"/>
    </row>
    <row r="254" spans="1:20" s="2" customFormat="1" ht="28.5">
      <c r="A254" s="133" t="str">
        <f t="shared" si="69"/>
        <v>Electricity Supply</v>
      </c>
      <c r="B254" s="133" t="str">
        <f t="shared" si="69"/>
        <v>Reduce Plant Downtime</v>
      </c>
      <c r="C254" s="133" t="str">
        <f t="shared" si="69"/>
        <v>Percentage Reduction in Plant Downtime</v>
      </c>
      <c r="D254" s="9" t="s">
        <v>82</v>
      </c>
      <c r="E254" s="9" t="s">
        <v>285</v>
      </c>
      <c r="F254" s="9"/>
      <c r="G254" s="9"/>
      <c r="H254" s="30">
        <v>659</v>
      </c>
      <c r="I254" s="9" t="s">
        <v>47</v>
      </c>
      <c r="J254" s="133" t="str">
        <f t="shared" si="70"/>
        <v>Reduce Plant Downtime</v>
      </c>
      <c r="K254" s="133" t="str">
        <f t="shared" si="70"/>
        <v>elec reduce plant downtime</v>
      </c>
      <c r="L254" s="43"/>
      <c r="M254" s="43"/>
      <c r="N254" s="43"/>
      <c r="O254" s="9"/>
      <c r="P254" s="241"/>
      <c r="Q254" s="9"/>
      <c r="R254" s="205"/>
      <c r="S254" s="9"/>
      <c r="T254" s="9"/>
    </row>
    <row r="255" spans="1:20" s="2" customFormat="1" ht="28.5">
      <c r="A255" s="133" t="str">
        <f t="shared" si="69"/>
        <v>Electricity Supply</v>
      </c>
      <c r="B255" s="133" t="str">
        <f t="shared" si="69"/>
        <v>Reduce Plant Downtime</v>
      </c>
      <c r="C255" s="133" t="str">
        <f t="shared" si="69"/>
        <v>Percentage Reduction in Plant Downtime</v>
      </c>
      <c r="D255" s="9" t="s">
        <v>82</v>
      </c>
      <c r="E255" s="9" t="s">
        <v>286</v>
      </c>
      <c r="F255" s="9"/>
      <c r="G255" s="9"/>
      <c r="H255" s="30">
        <v>660</v>
      </c>
      <c r="I255" s="9" t="s">
        <v>47</v>
      </c>
      <c r="J255" s="133" t="str">
        <f t="shared" si="70"/>
        <v>Reduce Plant Downtime</v>
      </c>
      <c r="K255" s="133" t="str">
        <f t="shared" si="70"/>
        <v>elec reduce plant downtime</v>
      </c>
      <c r="L255" s="43"/>
      <c r="M255" s="43"/>
      <c r="N255" s="43"/>
      <c r="O255" s="9"/>
      <c r="P255" s="241"/>
      <c r="Q255" s="9"/>
      <c r="R255" s="205"/>
      <c r="S255" s="9"/>
      <c r="T255" s="9"/>
    </row>
    <row r="256" spans="1:20" s="2" customFormat="1" ht="28.5">
      <c r="A256" s="133" t="str">
        <f t="shared" si="69"/>
        <v>Electricity Supply</v>
      </c>
      <c r="B256" s="133" t="str">
        <f t="shared" si="69"/>
        <v>Reduce Plant Downtime</v>
      </c>
      <c r="C256" s="133" t="str">
        <f t="shared" si="69"/>
        <v>Percentage Reduction in Plant Downtime</v>
      </c>
      <c r="D256" s="9" t="s">
        <v>504</v>
      </c>
      <c r="E256" s="9" t="s">
        <v>284</v>
      </c>
      <c r="F256" s="9"/>
      <c r="G256" s="9"/>
      <c r="H256" s="30">
        <v>661</v>
      </c>
      <c r="I256" s="9" t="s">
        <v>47</v>
      </c>
      <c r="J256" s="133" t="str">
        <f t="shared" si="70"/>
        <v>Reduce Plant Downtime</v>
      </c>
      <c r="K256" s="133" t="str">
        <f t="shared" si="70"/>
        <v>elec reduce plant downtime</v>
      </c>
      <c r="L256" s="43"/>
      <c r="M256" s="43"/>
      <c r="N256" s="43"/>
      <c r="O256" s="9"/>
      <c r="P256" s="241"/>
      <c r="Q256" s="9"/>
      <c r="R256" s="205"/>
      <c r="S256" s="9"/>
      <c r="T256" s="9"/>
    </row>
    <row r="257" spans="1:20" s="2" customFormat="1" ht="28.5">
      <c r="A257" s="133" t="str">
        <f t="shared" si="69"/>
        <v>Electricity Supply</v>
      </c>
      <c r="B257" s="133" t="str">
        <f t="shared" si="69"/>
        <v>Reduce Plant Downtime</v>
      </c>
      <c r="C257" s="133" t="str">
        <f t="shared" si="69"/>
        <v>Percentage Reduction in Plant Downtime</v>
      </c>
      <c r="D257" s="9" t="s">
        <v>504</v>
      </c>
      <c r="E257" s="9" t="s">
        <v>285</v>
      </c>
      <c r="F257" s="9"/>
      <c r="G257" s="9"/>
      <c r="H257" s="30">
        <v>662</v>
      </c>
      <c r="I257" s="9" t="s">
        <v>47</v>
      </c>
      <c r="J257" s="133" t="str">
        <f t="shared" si="70"/>
        <v>Reduce Plant Downtime</v>
      </c>
      <c r="K257" s="133" t="str">
        <f t="shared" si="70"/>
        <v>elec reduce plant downtime</v>
      </c>
      <c r="L257" s="43"/>
      <c r="M257" s="43"/>
      <c r="N257" s="43"/>
      <c r="O257" s="9"/>
      <c r="P257" s="241"/>
      <c r="Q257" s="9"/>
      <c r="R257" s="205"/>
      <c r="S257" s="9"/>
      <c r="T257" s="9"/>
    </row>
    <row r="258" spans="1:20" s="2" customFormat="1" ht="85.5">
      <c r="A258" s="133" t="str">
        <f t="shared" si="69"/>
        <v>Electricity Supply</v>
      </c>
      <c r="B258" s="133" t="str">
        <f t="shared" si="69"/>
        <v>Reduce Plant Downtime</v>
      </c>
      <c r="C258" s="133" t="str">
        <f t="shared" si="69"/>
        <v>Percentage Reduction in Plant Downtime</v>
      </c>
      <c r="D258" s="9" t="s">
        <v>504</v>
      </c>
      <c r="E258" s="9" t="s">
        <v>286</v>
      </c>
      <c r="F258" s="9" t="s">
        <v>350</v>
      </c>
      <c r="G258" s="9" t="s">
        <v>507</v>
      </c>
      <c r="H258" s="30">
        <v>143</v>
      </c>
      <c r="I258" s="9" t="s">
        <v>46</v>
      </c>
      <c r="J258" s="133" t="str">
        <f t="shared" si="70"/>
        <v>Reduce Plant Downtime</v>
      </c>
      <c r="K258" s="133" t="str">
        <f t="shared" si="70"/>
        <v>elec reduce plant downtime</v>
      </c>
      <c r="L258" s="37">
        <v>0</v>
      </c>
      <c r="M258" s="37">
        <v>0.25</v>
      </c>
      <c r="N258" s="37">
        <v>0.01</v>
      </c>
      <c r="O258" s="9" t="s">
        <v>287</v>
      </c>
      <c r="P258" s="236" t="s">
        <v>2477</v>
      </c>
      <c r="Q258" s="9" t="s">
        <v>2096</v>
      </c>
      <c r="R258" s="205" t="s">
        <v>288</v>
      </c>
      <c r="S258" s="9" t="s">
        <v>352</v>
      </c>
      <c r="T258" s="9"/>
    </row>
    <row r="259" spans="1:20" s="2" customFormat="1" ht="28.5">
      <c r="A259" s="133" t="str">
        <f t="shared" si="69"/>
        <v>Electricity Supply</v>
      </c>
      <c r="B259" s="133" t="str">
        <f t="shared" si="69"/>
        <v>Reduce Plant Downtime</v>
      </c>
      <c r="C259" s="133" t="str">
        <f t="shared" si="69"/>
        <v>Percentage Reduction in Plant Downtime</v>
      </c>
      <c r="D259" s="9" t="s">
        <v>83</v>
      </c>
      <c r="E259" s="9" t="s">
        <v>284</v>
      </c>
      <c r="F259" s="9"/>
      <c r="G259" s="9"/>
      <c r="H259" s="30">
        <v>663</v>
      </c>
      <c r="I259" s="9" t="s">
        <v>47</v>
      </c>
      <c r="J259" s="133" t="str">
        <f t="shared" si="70"/>
        <v>Reduce Plant Downtime</v>
      </c>
      <c r="K259" s="133" t="str">
        <f t="shared" si="70"/>
        <v>elec reduce plant downtime</v>
      </c>
      <c r="L259" s="43"/>
      <c r="M259" s="43"/>
      <c r="N259" s="43"/>
      <c r="O259" s="9"/>
      <c r="P259" s="241"/>
      <c r="Q259" s="9"/>
      <c r="R259" s="205"/>
      <c r="S259" s="9"/>
      <c r="T259" s="9"/>
    </row>
    <row r="260" spans="1:20" s="2" customFormat="1" ht="28.5">
      <c r="A260" s="133" t="str">
        <f t="shared" si="69"/>
        <v>Electricity Supply</v>
      </c>
      <c r="B260" s="133" t="str">
        <f t="shared" si="69"/>
        <v>Reduce Plant Downtime</v>
      </c>
      <c r="C260" s="133" t="str">
        <f t="shared" si="69"/>
        <v>Percentage Reduction in Plant Downtime</v>
      </c>
      <c r="D260" s="9" t="s">
        <v>83</v>
      </c>
      <c r="E260" s="9" t="s">
        <v>285</v>
      </c>
      <c r="F260" s="9"/>
      <c r="G260" s="9"/>
      <c r="H260" s="30">
        <v>664</v>
      </c>
      <c r="I260" s="9" t="s">
        <v>47</v>
      </c>
      <c r="J260" s="133" t="str">
        <f t="shared" si="70"/>
        <v>Reduce Plant Downtime</v>
      </c>
      <c r="K260" s="133" t="str">
        <f t="shared" si="70"/>
        <v>elec reduce plant downtime</v>
      </c>
      <c r="L260" s="43"/>
      <c r="M260" s="43"/>
      <c r="N260" s="43"/>
      <c r="O260" s="9"/>
      <c r="P260" s="241"/>
      <c r="Q260" s="9"/>
      <c r="R260" s="205"/>
      <c r="S260" s="9"/>
      <c r="T260" s="9"/>
    </row>
    <row r="261" spans="1:20" s="2" customFormat="1" ht="85.5">
      <c r="A261" s="133" t="str">
        <f t="shared" si="69"/>
        <v>Electricity Supply</v>
      </c>
      <c r="B261" s="133" t="str">
        <f t="shared" si="69"/>
        <v>Reduce Plant Downtime</v>
      </c>
      <c r="C261" s="133" t="str">
        <f t="shared" si="69"/>
        <v>Percentage Reduction in Plant Downtime</v>
      </c>
      <c r="D261" s="9" t="s">
        <v>83</v>
      </c>
      <c r="E261" s="9" t="s">
        <v>286</v>
      </c>
      <c r="F261" s="9" t="s">
        <v>350</v>
      </c>
      <c r="G261" s="9" t="s">
        <v>97</v>
      </c>
      <c r="H261" s="30">
        <v>144</v>
      </c>
      <c r="I261" s="9" t="s">
        <v>46</v>
      </c>
      <c r="J261" s="133" t="str">
        <f t="shared" si="70"/>
        <v>Reduce Plant Downtime</v>
      </c>
      <c r="K261" s="133" t="str">
        <f t="shared" si="70"/>
        <v>elec reduce plant downtime</v>
      </c>
      <c r="L261" s="37">
        <v>0</v>
      </c>
      <c r="M261" s="37">
        <v>0.3</v>
      </c>
      <c r="N261" s="37">
        <v>0.01</v>
      </c>
      <c r="O261" s="9" t="s">
        <v>287</v>
      </c>
      <c r="P261" s="236" t="s">
        <v>2478</v>
      </c>
      <c r="Q261" s="9" t="s">
        <v>2096</v>
      </c>
      <c r="R261" s="205" t="s">
        <v>288</v>
      </c>
      <c r="S261" s="9" t="s">
        <v>351</v>
      </c>
      <c r="T261" s="9"/>
    </row>
    <row r="262" spans="1:20" s="2" customFormat="1" ht="28.5">
      <c r="A262" s="133" t="str">
        <f t="shared" si="69"/>
        <v>Electricity Supply</v>
      </c>
      <c r="B262" s="133" t="str">
        <f t="shared" si="69"/>
        <v>Reduce Plant Downtime</v>
      </c>
      <c r="C262" s="133" t="str">
        <f t="shared" si="69"/>
        <v>Percentage Reduction in Plant Downtime</v>
      </c>
      <c r="D262" s="9" t="s">
        <v>84</v>
      </c>
      <c r="E262" s="9" t="s">
        <v>284</v>
      </c>
      <c r="F262" s="9"/>
      <c r="G262" s="9"/>
      <c r="H262" s="30">
        <v>665</v>
      </c>
      <c r="I262" s="9" t="s">
        <v>47</v>
      </c>
      <c r="J262" s="133" t="str">
        <f t="shared" si="70"/>
        <v>Reduce Plant Downtime</v>
      </c>
      <c r="K262" s="133" t="str">
        <f t="shared" si="70"/>
        <v>elec reduce plant downtime</v>
      </c>
      <c r="L262" s="43"/>
      <c r="M262" s="43"/>
      <c r="N262" s="43"/>
      <c r="O262" s="9"/>
      <c r="P262" s="241"/>
      <c r="Q262" s="9"/>
      <c r="R262" s="205"/>
      <c r="S262" s="9"/>
      <c r="T262" s="9"/>
    </row>
    <row r="263" spans="1:20" s="2" customFormat="1" ht="28.5">
      <c r="A263" s="133" t="str">
        <f t="shared" si="69"/>
        <v>Electricity Supply</v>
      </c>
      <c r="B263" s="133" t="str">
        <f t="shared" si="69"/>
        <v>Reduce Plant Downtime</v>
      </c>
      <c r="C263" s="133" t="str">
        <f t="shared" si="69"/>
        <v>Percentage Reduction in Plant Downtime</v>
      </c>
      <c r="D263" s="9" t="s">
        <v>84</v>
      </c>
      <c r="E263" s="9" t="s">
        <v>285</v>
      </c>
      <c r="F263" s="9"/>
      <c r="G263" s="9"/>
      <c r="H263" s="30">
        <v>666</v>
      </c>
      <c r="I263" s="9" t="s">
        <v>47</v>
      </c>
      <c r="J263" s="133" t="str">
        <f t="shared" si="70"/>
        <v>Reduce Plant Downtime</v>
      </c>
      <c r="K263" s="133" t="str">
        <f t="shared" si="70"/>
        <v>elec reduce plant downtime</v>
      </c>
      <c r="L263" s="43"/>
      <c r="M263" s="43"/>
      <c r="N263" s="43"/>
      <c r="O263" s="9"/>
      <c r="P263" s="241"/>
      <c r="Q263" s="9"/>
      <c r="R263" s="205"/>
      <c r="S263" s="9"/>
      <c r="T263" s="9"/>
    </row>
    <row r="264" spans="1:20" s="2" customFormat="1" ht="28.5">
      <c r="A264" s="133" t="str">
        <f t="shared" si="69"/>
        <v>Electricity Supply</v>
      </c>
      <c r="B264" s="133" t="str">
        <f t="shared" si="69"/>
        <v>Reduce Plant Downtime</v>
      </c>
      <c r="C264" s="133" t="str">
        <f t="shared" si="69"/>
        <v>Percentage Reduction in Plant Downtime</v>
      </c>
      <c r="D264" s="9" t="s">
        <v>84</v>
      </c>
      <c r="E264" s="9" t="s">
        <v>286</v>
      </c>
      <c r="F264" s="9"/>
      <c r="G264" s="9"/>
      <c r="H264" s="30">
        <v>667</v>
      </c>
      <c r="I264" s="9" t="s">
        <v>47</v>
      </c>
      <c r="J264" s="133" t="str">
        <f t="shared" si="70"/>
        <v>Reduce Plant Downtime</v>
      </c>
      <c r="K264" s="133" t="str">
        <f t="shared" si="70"/>
        <v>elec reduce plant downtime</v>
      </c>
      <c r="L264" s="43"/>
      <c r="M264" s="43"/>
      <c r="N264" s="43"/>
      <c r="O264" s="9"/>
      <c r="P264" s="241"/>
      <c r="Q264" s="9"/>
      <c r="R264" s="205"/>
      <c r="S264" s="9"/>
      <c r="T264" s="9"/>
    </row>
    <row r="265" spans="1:20" s="2" customFormat="1" ht="28.5">
      <c r="A265" s="133" t="str">
        <f t="shared" si="69"/>
        <v>Electricity Supply</v>
      </c>
      <c r="B265" s="133" t="str">
        <f t="shared" si="69"/>
        <v>Reduce Plant Downtime</v>
      </c>
      <c r="C265" s="133" t="str">
        <f t="shared" si="69"/>
        <v>Percentage Reduction in Plant Downtime</v>
      </c>
      <c r="D265" s="9" t="s">
        <v>85</v>
      </c>
      <c r="E265" s="9" t="s">
        <v>284</v>
      </c>
      <c r="F265" s="9"/>
      <c r="G265" s="9"/>
      <c r="H265" s="30">
        <v>668</v>
      </c>
      <c r="I265" s="9" t="s">
        <v>47</v>
      </c>
      <c r="J265" s="133" t="str">
        <f t="shared" si="70"/>
        <v>Reduce Plant Downtime</v>
      </c>
      <c r="K265" s="133" t="str">
        <f t="shared" si="70"/>
        <v>elec reduce plant downtime</v>
      </c>
      <c r="L265" s="43"/>
      <c r="M265" s="43"/>
      <c r="N265" s="43"/>
      <c r="O265" s="9"/>
      <c r="P265" s="241"/>
      <c r="Q265" s="9"/>
      <c r="R265" s="205"/>
      <c r="S265" s="9"/>
      <c r="T265" s="9"/>
    </row>
    <row r="266" spans="1:20" s="2" customFormat="1" ht="28.5">
      <c r="A266" s="133" t="str">
        <f t="shared" si="69"/>
        <v>Electricity Supply</v>
      </c>
      <c r="B266" s="133" t="str">
        <f t="shared" si="69"/>
        <v>Reduce Plant Downtime</v>
      </c>
      <c r="C266" s="133" t="str">
        <f t="shared" si="69"/>
        <v>Percentage Reduction in Plant Downtime</v>
      </c>
      <c r="D266" s="9" t="s">
        <v>85</v>
      </c>
      <c r="E266" s="9" t="s">
        <v>285</v>
      </c>
      <c r="F266" s="9"/>
      <c r="G266" s="9"/>
      <c r="H266" s="30">
        <v>669</v>
      </c>
      <c r="I266" s="9" t="s">
        <v>47</v>
      </c>
      <c r="J266" s="133" t="str">
        <f t="shared" si="70"/>
        <v>Reduce Plant Downtime</v>
      </c>
      <c r="K266" s="133" t="str">
        <f t="shared" si="70"/>
        <v>elec reduce plant downtime</v>
      </c>
      <c r="L266" s="43"/>
      <c r="M266" s="43"/>
      <c r="N266" s="43"/>
      <c r="O266" s="9"/>
      <c r="P266" s="241"/>
      <c r="Q266" s="9"/>
      <c r="R266" s="205"/>
      <c r="S266" s="9"/>
      <c r="T266" s="9"/>
    </row>
    <row r="267" spans="1:20" s="2" customFormat="1" ht="28.5">
      <c r="A267" s="133" t="str">
        <f t="shared" si="69"/>
        <v>Electricity Supply</v>
      </c>
      <c r="B267" s="133" t="str">
        <f t="shared" si="69"/>
        <v>Reduce Plant Downtime</v>
      </c>
      <c r="C267" s="133" t="str">
        <f t="shared" si="69"/>
        <v>Percentage Reduction in Plant Downtime</v>
      </c>
      <c r="D267" s="9" t="s">
        <v>85</v>
      </c>
      <c r="E267" s="9" t="s">
        <v>286</v>
      </c>
      <c r="F267" s="9"/>
      <c r="G267" s="9"/>
      <c r="H267" s="30">
        <v>670</v>
      </c>
      <c r="I267" s="9" t="s">
        <v>47</v>
      </c>
      <c r="J267" s="133" t="str">
        <f t="shared" si="70"/>
        <v>Reduce Plant Downtime</v>
      </c>
      <c r="K267" s="133" t="str">
        <f t="shared" si="70"/>
        <v>elec reduce plant downtime</v>
      </c>
      <c r="L267" s="43"/>
      <c r="M267" s="43"/>
      <c r="N267" s="43"/>
      <c r="O267" s="9"/>
      <c r="P267" s="241"/>
      <c r="Q267" s="9"/>
      <c r="R267" s="205"/>
      <c r="S267" s="9"/>
      <c r="T267" s="9"/>
    </row>
    <row r="268" spans="1:20" s="2" customFormat="1" ht="28.5">
      <c r="A268" s="133" t="str">
        <f t="shared" si="69"/>
        <v>Electricity Supply</v>
      </c>
      <c r="B268" s="133" t="str">
        <f t="shared" si="69"/>
        <v>Reduce Plant Downtime</v>
      </c>
      <c r="C268" s="133" t="str">
        <f t="shared" si="69"/>
        <v>Percentage Reduction in Plant Downtime</v>
      </c>
      <c r="D268" s="9" t="s">
        <v>345</v>
      </c>
      <c r="E268" s="9" t="s">
        <v>284</v>
      </c>
      <c r="F268" s="9"/>
      <c r="G268" s="9"/>
      <c r="H268" s="30">
        <v>671</v>
      </c>
      <c r="I268" s="9" t="s">
        <v>47</v>
      </c>
      <c r="J268" s="133" t="str">
        <f t="shared" si="70"/>
        <v>Reduce Plant Downtime</v>
      </c>
      <c r="K268" s="133" t="str">
        <f t="shared" si="70"/>
        <v>elec reduce plant downtime</v>
      </c>
      <c r="L268" s="43"/>
      <c r="M268" s="43"/>
      <c r="N268" s="43"/>
      <c r="O268" s="9"/>
      <c r="P268" s="241"/>
      <c r="Q268" s="9"/>
      <c r="R268" s="205"/>
      <c r="S268" s="9"/>
      <c r="T268" s="9"/>
    </row>
    <row r="269" spans="1:20" s="2" customFormat="1" ht="28.5">
      <c r="A269" s="133" t="str">
        <f t="shared" si="69"/>
        <v>Electricity Supply</v>
      </c>
      <c r="B269" s="133" t="str">
        <f t="shared" si="69"/>
        <v>Reduce Plant Downtime</v>
      </c>
      <c r="C269" s="133" t="str">
        <f t="shared" si="69"/>
        <v>Percentage Reduction in Plant Downtime</v>
      </c>
      <c r="D269" s="9" t="s">
        <v>345</v>
      </c>
      <c r="E269" s="9" t="s">
        <v>285</v>
      </c>
      <c r="F269" s="9"/>
      <c r="G269" s="9"/>
      <c r="H269" s="30">
        <v>672</v>
      </c>
      <c r="I269" s="9" t="s">
        <v>47</v>
      </c>
      <c r="J269" s="133" t="str">
        <f t="shared" si="70"/>
        <v>Reduce Plant Downtime</v>
      </c>
      <c r="K269" s="133" t="str">
        <f t="shared" si="70"/>
        <v>elec reduce plant downtime</v>
      </c>
      <c r="L269" s="43"/>
      <c r="M269" s="43"/>
      <c r="N269" s="43"/>
      <c r="O269" s="9"/>
      <c r="P269" s="241"/>
      <c r="Q269" s="9"/>
      <c r="R269" s="205"/>
      <c r="S269" s="9"/>
      <c r="T269" s="9"/>
    </row>
    <row r="270" spans="1:20" s="2" customFormat="1" ht="28.5">
      <c r="A270" s="133" t="str">
        <f t="shared" si="69"/>
        <v>Electricity Supply</v>
      </c>
      <c r="B270" s="133" t="str">
        <f t="shared" si="69"/>
        <v>Reduce Plant Downtime</v>
      </c>
      <c r="C270" s="133" t="str">
        <f t="shared" si="69"/>
        <v>Percentage Reduction in Plant Downtime</v>
      </c>
      <c r="D270" s="9" t="s">
        <v>345</v>
      </c>
      <c r="E270" s="9" t="s">
        <v>286</v>
      </c>
      <c r="F270" s="9"/>
      <c r="G270" s="9"/>
      <c r="H270" s="30">
        <v>673</v>
      </c>
      <c r="I270" s="9" t="s">
        <v>47</v>
      </c>
      <c r="J270" s="133" t="str">
        <f t="shared" si="70"/>
        <v>Reduce Plant Downtime</v>
      </c>
      <c r="K270" s="133" t="str">
        <f t="shared" si="70"/>
        <v>elec reduce plant downtime</v>
      </c>
      <c r="L270" s="43"/>
      <c r="M270" s="43"/>
      <c r="N270" s="43"/>
      <c r="O270" s="9"/>
      <c r="P270" s="241"/>
      <c r="Q270" s="9"/>
      <c r="R270" s="205"/>
      <c r="S270" s="9"/>
      <c r="T270" s="9"/>
    </row>
    <row r="271" spans="1:20" s="2" customFormat="1" ht="28.5">
      <c r="A271" s="133" t="str">
        <f t="shared" si="69"/>
        <v>Electricity Supply</v>
      </c>
      <c r="B271" s="133" t="str">
        <f t="shared" si="69"/>
        <v>Reduce Plant Downtime</v>
      </c>
      <c r="C271" s="133" t="str">
        <f t="shared" si="69"/>
        <v>Percentage Reduction in Plant Downtime</v>
      </c>
      <c r="D271" s="9" t="s">
        <v>346</v>
      </c>
      <c r="E271" s="9" t="s">
        <v>284</v>
      </c>
      <c r="F271" s="9"/>
      <c r="G271" s="9"/>
      <c r="H271" s="30">
        <v>674</v>
      </c>
      <c r="I271" s="9" t="s">
        <v>47</v>
      </c>
      <c r="J271" s="133" t="str">
        <f t="shared" si="70"/>
        <v>Reduce Plant Downtime</v>
      </c>
      <c r="K271" s="133" t="str">
        <f t="shared" si="70"/>
        <v>elec reduce plant downtime</v>
      </c>
      <c r="L271" s="43"/>
      <c r="M271" s="43"/>
      <c r="N271" s="43"/>
      <c r="O271" s="9"/>
      <c r="P271" s="241"/>
      <c r="Q271" s="9"/>
      <c r="R271" s="205"/>
      <c r="S271" s="9"/>
      <c r="T271" s="9"/>
    </row>
    <row r="272" spans="1:20" s="2" customFormat="1" ht="28.5">
      <c r="A272" s="133" t="str">
        <f t="shared" si="69"/>
        <v>Electricity Supply</v>
      </c>
      <c r="B272" s="133" t="str">
        <f t="shared" si="69"/>
        <v>Reduce Plant Downtime</v>
      </c>
      <c r="C272" s="133" t="str">
        <f t="shared" si="69"/>
        <v>Percentage Reduction in Plant Downtime</v>
      </c>
      <c r="D272" s="9" t="s">
        <v>346</v>
      </c>
      <c r="E272" s="9" t="s">
        <v>285</v>
      </c>
      <c r="F272" s="9"/>
      <c r="G272" s="9"/>
      <c r="H272" s="30">
        <v>675</v>
      </c>
      <c r="I272" s="9" t="s">
        <v>47</v>
      </c>
      <c r="J272" s="133" t="str">
        <f t="shared" si="70"/>
        <v>Reduce Plant Downtime</v>
      </c>
      <c r="K272" s="133" t="str">
        <f t="shared" si="70"/>
        <v>elec reduce plant downtime</v>
      </c>
      <c r="L272" s="43"/>
      <c r="M272" s="43"/>
      <c r="N272" s="43"/>
      <c r="O272" s="9"/>
      <c r="P272" s="241"/>
      <c r="Q272" s="9"/>
      <c r="R272" s="205"/>
      <c r="S272" s="9"/>
      <c r="T272" s="9"/>
    </row>
    <row r="273" spans="1:20" s="2" customFormat="1" ht="28.5">
      <c r="A273" s="133" t="str">
        <f t="shared" si="69"/>
        <v>Electricity Supply</v>
      </c>
      <c r="B273" s="133" t="str">
        <f t="shared" si="69"/>
        <v>Reduce Plant Downtime</v>
      </c>
      <c r="C273" s="133" t="str">
        <f t="shared" si="69"/>
        <v>Percentage Reduction in Plant Downtime</v>
      </c>
      <c r="D273" s="9" t="s">
        <v>346</v>
      </c>
      <c r="E273" s="9" t="s">
        <v>286</v>
      </c>
      <c r="F273" s="9"/>
      <c r="G273" s="9"/>
      <c r="H273" s="30">
        <v>676</v>
      </c>
      <c r="I273" s="9" t="s">
        <v>47</v>
      </c>
      <c r="J273" s="133" t="str">
        <f t="shared" si="70"/>
        <v>Reduce Plant Downtime</v>
      </c>
      <c r="K273" s="133" t="str">
        <f t="shared" si="70"/>
        <v>elec reduce plant downtime</v>
      </c>
      <c r="L273" s="43"/>
      <c r="M273" s="43"/>
      <c r="N273" s="43"/>
      <c r="O273" s="9"/>
      <c r="P273" s="241"/>
      <c r="Q273" s="9"/>
      <c r="R273" s="205"/>
      <c r="S273" s="9"/>
      <c r="T273" s="9"/>
    </row>
    <row r="274" spans="1:20" s="2" customFormat="1" ht="28.5">
      <c r="A274" s="133" t="str">
        <f t="shared" si="69"/>
        <v>Electricity Supply</v>
      </c>
      <c r="B274" s="133" t="str">
        <f t="shared" si="69"/>
        <v>Reduce Plant Downtime</v>
      </c>
      <c r="C274" s="133" t="str">
        <f t="shared" si="69"/>
        <v>Percentage Reduction in Plant Downtime</v>
      </c>
      <c r="D274" s="9" t="s">
        <v>500</v>
      </c>
      <c r="E274" s="9" t="s">
        <v>284</v>
      </c>
      <c r="F274" s="9"/>
      <c r="G274" s="9"/>
      <c r="H274" s="30">
        <v>677</v>
      </c>
      <c r="I274" s="9" t="s">
        <v>47</v>
      </c>
      <c r="J274" s="133" t="str">
        <f t="shared" si="70"/>
        <v>Reduce Plant Downtime</v>
      </c>
      <c r="K274" s="133" t="str">
        <f t="shared" si="70"/>
        <v>elec reduce plant downtime</v>
      </c>
      <c r="L274" s="38"/>
      <c r="M274" s="38"/>
      <c r="N274" s="38"/>
      <c r="O274" s="29"/>
      <c r="P274" s="241"/>
      <c r="Q274" s="9"/>
      <c r="R274" s="205"/>
      <c r="S274" s="9"/>
      <c r="T274" s="9"/>
    </row>
    <row r="275" spans="1:20" s="2" customFormat="1" ht="28.5">
      <c r="A275" s="133" t="str">
        <f t="shared" ref="A275:C288" si="71">A$244</f>
        <v>Electricity Supply</v>
      </c>
      <c r="B275" s="133" t="str">
        <f t="shared" si="71"/>
        <v>Reduce Plant Downtime</v>
      </c>
      <c r="C275" s="133" t="str">
        <f t="shared" si="71"/>
        <v>Percentage Reduction in Plant Downtime</v>
      </c>
      <c r="D275" s="9" t="s">
        <v>500</v>
      </c>
      <c r="E275" s="9" t="s">
        <v>285</v>
      </c>
      <c r="F275" s="9"/>
      <c r="G275" s="9"/>
      <c r="H275" s="30">
        <v>678</v>
      </c>
      <c r="I275" s="9" t="s">
        <v>47</v>
      </c>
      <c r="J275" s="133" t="str">
        <f t="shared" si="70"/>
        <v>Reduce Plant Downtime</v>
      </c>
      <c r="K275" s="133" t="str">
        <f t="shared" si="70"/>
        <v>elec reduce plant downtime</v>
      </c>
      <c r="L275" s="38"/>
      <c r="M275" s="38"/>
      <c r="N275" s="38"/>
      <c r="O275" s="29"/>
      <c r="P275" s="241"/>
      <c r="Q275" s="9"/>
      <c r="R275" s="205"/>
      <c r="S275" s="9"/>
      <c r="T275" s="9"/>
    </row>
    <row r="276" spans="1:20" s="2" customFormat="1" ht="28.5">
      <c r="A276" s="133" t="str">
        <f t="shared" si="71"/>
        <v>Electricity Supply</v>
      </c>
      <c r="B276" s="133" t="str">
        <f t="shared" si="71"/>
        <v>Reduce Plant Downtime</v>
      </c>
      <c r="C276" s="133" t="str">
        <f t="shared" si="71"/>
        <v>Percentage Reduction in Plant Downtime</v>
      </c>
      <c r="D276" s="9" t="s">
        <v>500</v>
      </c>
      <c r="E276" s="9" t="s">
        <v>286</v>
      </c>
      <c r="F276" s="9"/>
      <c r="G276" s="9"/>
      <c r="H276" s="30">
        <v>679</v>
      </c>
      <c r="I276" s="9" t="s">
        <v>47</v>
      </c>
      <c r="J276" s="133" t="str">
        <f t="shared" si="70"/>
        <v>Reduce Plant Downtime</v>
      </c>
      <c r="K276" s="133" t="str">
        <f t="shared" si="70"/>
        <v>elec reduce plant downtime</v>
      </c>
      <c r="L276" s="38"/>
      <c r="M276" s="38"/>
      <c r="N276" s="38"/>
      <c r="O276" s="29"/>
      <c r="P276" s="241"/>
      <c r="Q276" s="9"/>
      <c r="R276" s="205"/>
      <c r="S276" s="9"/>
      <c r="T276" s="9"/>
    </row>
    <row r="277" spans="1:20" s="2" customFormat="1" ht="28.5">
      <c r="A277" s="133" t="str">
        <f t="shared" si="71"/>
        <v>Electricity Supply</v>
      </c>
      <c r="B277" s="133" t="str">
        <f t="shared" si="71"/>
        <v>Reduce Plant Downtime</v>
      </c>
      <c r="C277" s="133" t="str">
        <f t="shared" si="71"/>
        <v>Percentage Reduction in Plant Downtime</v>
      </c>
      <c r="D277" s="9" t="s">
        <v>509</v>
      </c>
      <c r="E277" s="9" t="s">
        <v>284</v>
      </c>
      <c r="F277" s="9"/>
      <c r="G277" s="9"/>
      <c r="H277" s="30">
        <v>680</v>
      </c>
      <c r="I277" s="9" t="s">
        <v>47</v>
      </c>
      <c r="J277" s="133" t="str">
        <f t="shared" si="70"/>
        <v>Reduce Plant Downtime</v>
      </c>
      <c r="K277" s="133" t="str">
        <f t="shared" si="70"/>
        <v>elec reduce plant downtime</v>
      </c>
      <c r="L277" s="38"/>
      <c r="M277" s="38"/>
      <c r="N277" s="38"/>
      <c r="O277" s="29"/>
      <c r="P277" s="241"/>
      <c r="Q277" s="9"/>
      <c r="R277" s="205"/>
      <c r="S277" s="9"/>
      <c r="T277" s="9"/>
    </row>
    <row r="278" spans="1:20" s="2" customFormat="1" ht="28.5">
      <c r="A278" s="133" t="str">
        <f t="shared" si="71"/>
        <v>Electricity Supply</v>
      </c>
      <c r="B278" s="133" t="str">
        <f t="shared" si="71"/>
        <v>Reduce Plant Downtime</v>
      </c>
      <c r="C278" s="133" t="str">
        <f t="shared" si="71"/>
        <v>Percentage Reduction in Plant Downtime</v>
      </c>
      <c r="D278" s="9" t="s">
        <v>509</v>
      </c>
      <c r="E278" s="9" t="s">
        <v>285</v>
      </c>
      <c r="F278" s="9"/>
      <c r="G278" s="9"/>
      <c r="H278" s="30">
        <v>681</v>
      </c>
      <c r="I278" s="9" t="s">
        <v>47</v>
      </c>
      <c r="J278" s="133" t="str">
        <f t="shared" si="70"/>
        <v>Reduce Plant Downtime</v>
      </c>
      <c r="K278" s="133" t="str">
        <f t="shared" si="70"/>
        <v>elec reduce plant downtime</v>
      </c>
      <c r="L278" s="38"/>
      <c r="M278" s="38"/>
      <c r="N278" s="38"/>
      <c r="O278" s="29"/>
      <c r="P278" s="241"/>
      <c r="Q278" s="9"/>
      <c r="R278" s="205"/>
      <c r="S278" s="9"/>
      <c r="T278" s="9"/>
    </row>
    <row r="279" spans="1:20" s="2" customFormat="1" ht="99.75">
      <c r="A279" s="133" t="str">
        <f t="shared" si="71"/>
        <v>Electricity Supply</v>
      </c>
      <c r="B279" s="133" t="str">
        <f t="shared" si="71"/>
        <v>Reduce Plant Downtime</v>
      </c>
      <c r="C279" s="133" t="str">
        <f t="shared" si="71"/>
        <v>Percentage Reduction in Plant Downtime</v>
      </c>
      <c r="D279" s="9" t="s">
        <v>509</v>
      </c>
      <c r="E279" s="9" t="s">
        <v>286</v>
      </c>
      <c r="F279" s="9" t="s">
        <v>350</v>
      </c>
      <c r="G279" s="9" t="s">
        <v>510</v>
      </c>
      <c r="H279" s="30">
        <v>182</v>
      </c>
      <c r="I279" s="9" t="s">
        <v>46</v>
      </c>
      <c r="J279" s="133" t="str">
        <f t="shared" ref="J279:J288" si="72">J$244</f>
        <v>Reduce Plant Downtime</v>
      </c>
      <c r="K279" s="47" t="str">
        <f>K$247</f>
        <v>elec reduce plant downtime</v>
      </c>
      <c r="L279" s="37">
        <v>0</v>
      </c>
      <c r="M279" s="37">
        <v>0.25</v>
      </c>
      <c r="N279" s="37">
        <v>0.01</v>
      </c>
      <c r="O279" s="9" t="s">
        <v>287</v>
      </c>
      <c r="P279" s="236" t="s">
        <v>2175</v>
      </c>
      <c r="Q279" s="9" t="s">
        <v>2096</v>
      </c>
      <c r="R279" s="205" t="s">
        <v>288</v>
      </c>
      <c r="S279" s="9" t="s">
        <v>352</v>
      </c>
      <c r="T279" s="9"/>
    </row>
    <row r="280" spans="1:20" s="2" customFormat="1" ht="28.5">
      <c r="A280" s="133" t="str">
        <f t="shared" si="71"/>
        <v>Electricity Supply</v>
      </c>
      <c r="B280" s="133" t="str">
        <f t="shared" si="71"/>
        <v>Reduce Plant Downtime</v>
      </c>
      <c r="C280" s="133" t="str">
        <f t="shared" si="71"/>
        <v>Percentage Reduction in Plant Downtime</v>
      </c>
      <c r="D280" s="9" t="s">
        <v>2868</v>
      </c>
      <c r="E280" s="9" t="s">
        <v>284</v>
      </c>
      <c r="G280" s="9"/>
      <c r="H280" s="30">
        <v>682</v>
      </c>
      <c r="I280" s="9" t="s">
        <v>47</v>
      </c>
      <c r="J280" s="133" t="str">
        <f t="shared" si="72"/>
        <v>Reduce Plant Downtime</v>
      </c>
      <c r="K280" s="47" t="str">
        <f t="shared" ref="K280:K288" si="73">K$247</f>
        <v>elec reduce plant downtime</v>
      </c>
      <c r="L280" s="37"/>
      <c r="M280" s="37"/>
      <c r="N280" s="37"/>
      <c r="O280" s="9"/>
      <c r="P280" s="236"/>
      <c r="Q280" s="9"/>
      <c r="R280" s="205"/>
      <c r="S280" s="9"/>
      <c r="T280" s="9"/>
    </row>
    <row r="281" spans="1:20" s="2" customFormat="1" ht="28.5">
      <c r="A281" s="133" t="str">
        <f t="shared" si="71"/>
        <v>Electricity Supply</v>
      </c>
      <c r="B281" s="133" t="str">
        <f t="shared" si="71"/>
        <v>Reduce Plant Downtime</v>
      </c>
      <c r="C281" s="133" t="str">
        <f t="shared" si="71"/>
        <v>Percentage Reduction in Plant Downtime</v>
      </c>
      <c r="D281" s="9" t="s">
        <v>2868</v>
      </c>
      <c r="E281" s="9" t="s">
        <v>285</v>
      </c>
      <c r="H281" s="30">
        <v>683</v>
      </c>
      <c r="I281" s="9" t="s">
        <v>47</v>
      </c>
      <c r="J281" s="133" t="str">
        <f t="shared" si="72"/>
        <v>Reduce Plant Downtime</v>
      </c>
      <c r="K281" s="47" t="str">
        <f t="shared" si="73"/>
        <v>elec reduce plant downtime</v>
      </c>
      <c r="L281" s="37"/>
      <c r="M281" s="37"/>
      <c r="N281" s="37"/>
      <c r="O281" s="9"/>
      <c r="P281" s="236"/>
      <c r="Q281" s="9"/>
      <c r="R281" s="205"/>
      <c r="S281" s="9"/>
      <c r="T281" s="9"/>
    </row>
    <row r="282" spans="1:20" s="2" customFormat="1" ht="28.5">
      <c r="A282" s="133" t="str">
        <f t="shared" si="71"/>
        <v>Electricity Supply</v>
      </c>
      <c r="B282" s="133" t="str">
        <f t="shared" si="71"/>
        <v>Reduce Plant Downtime</v>
      </c>
      <c r="C282" s="133" t="str">
        <f t="shared" si="71"/>
        <v>Percentage Reduction in Plant Downtime</v>
      </c>
      <c r="D282" s="9" t="s">
        <v>2868</v>
      </c>
      <c r="E282" s="9" t="s">
        <v>286</v>
      </c>
      <c r="H282" s="30">
        <v>684</v>
      </c>
      <c r="I282" s="9" t="s">
        <v>47</v>
      </c>
      <c r="J282" s="133" t="str">
        <f t="shared" si="72"/>
        <v>Reduce Plant Downtime</v>
      </c>
      <c r="K282" s="47" t="str">
        <f t="shared" si="73"/>
        <v>elec reduce plant downtime</v>
      </c>
      <c r="L282" s="37"/>
      <c r="M282" s="37"/>
      <c r="N282" s="37"/>
      <c r="O282" s="9"/>
      <c r="P282" s="236"/>
      <c r="Q282" s="9"/>
      <c r="R282" s="205"/>
      <c r="S282" s="9"/>
      <c r="T282" s="9"/>
    </row>
    <row r="283" spans="1:20" s="2" customFormat="1" ht="28.5">
      <c r="A283" s="133" t="str">
        <f t="shared" si="71"/>
        <v>Electricity Supply</v>
      </c>
      <c r="B283" s="133" t="str">
        <f t="shared" si="71"/>
        <v>Reduce Plant Downtime</v>
      </c>
      <c r="C283" s="133" t="str">
        <f t="shared" si="71"/>
        <v>Percentage Reduction in Plant Downtime</v>
      </c>
      <c r="D283" s="9" t="s">
        <v>2869</v>
      </c>
      <c r="E283" s="9" t="s">
        <v>284</v>
      </c>
      <c r="G283" s="9"/>
      <c r="H283" s="30">
        <v>685</v>
      </c>
      <c r="I283" s="9" t="s">
        <v>47</v>
      </c>
      <c r="J283" s="133" t="str">
        <f t="shared" si="72"/>
        <v>Reduce Plant Downtime</v>
      </c>
      <c r="K283" s="47" t="str">
        <f t="shared" si="73"/>
        <v>elec reduce plant downtime</v>
      </c>
      <c r="L283" s="37"/>
      <c r="M283" s="37"/>
      <c r="N283" s="37"/>
      <c r="O283" s="9"/>
      <c r="P283" s="236"/>
      <c r="Q283" s="9"/>
      <c r="R283" s="205"/>
      <c r="S283" s="9"/>
      <c r="T283" s="9"/>
    </row>
    <row r="284" spans="1:20" s="2" customFormat="1" ht="28.5">
      <c r="A284" s="133" t="str">
        <f t="shared" si="71"/>
        <v>Electricity Supply</v>
      </c>
      <c r="B284" s="133" t="str">
        <f t="shared" si="71"/>
        <v>Reduce Plant Downtime</v>
      </c>
      <c r="C284" s="133" t="str">
        <f t="shared" si="71"/>
        <v>Percentage Reduction in Plant Downtime</v>
      </c>
      <c r="D284" s="9" t="s">
        <v>2869</v>
      </c>
      <c r="E284" s="9" t="s">
        <v>285</v>
      </c>
      <c r="H284" s="30">
        <v>686</v>
      </c>
      <c r="I284" s="9" t="s">
        <v>47</v>
      </c>
      <c r="J284" s="133" t="str">
        <f t="shared" si="72"/>
        <v>Reduce Plant Downtime</v>
      </c>
      <c r="K284" s="47" t="str">
        <f t="shared" si="73"/>
        <v>elec reduce plant downtime</v>
      </c>
      <c r="L284" s="37"/>
      <c r="M284" s="37"/>
      <c r="N284" s="37"/>
      <c r="O284" s="9"/>
      <c r="P284" s="236"/>
      <c r="Q284" s="9"/>
      <c r="R284" s="205"/>
      <c r="S284" s="9"/>
      <c r="T284" s="9"/>
    </row>
    <row r="285" spans="1:20" s="2" customFormat="1" ht="28.5">
      <c r="A285" s="133" t="str">
        <f t="shared" si="71"/>
        <v>Electricity Supply</v>
      </c>
      <c r="B285" s="133" t="str">
        <f t="shared" si="71"/>
        <v>Reduce Plant Downtime</v>
      </c>
      <c r="C285" s="133" t="str">
        <f t="shared" si="71"/>
        <v>Percentage Reduction in Plant Downtime</v>
      </c>
      <c r="D285" s="9" t="s">
        <v>2869</v>
      </c>
      <c r="E285" s="9" t="s">
        <v>286</v>
      </c>
      <c r="G285" s="9"/>
      <c r="H285" s="30">
        <v>687</v>
      </c>
      <c r="I285" s="9" t="s">
        <v>47</v>
      </c>
      <c r="J285" s="133" t="str">
        <f t="shared" si="72"/>
        <v>Reduce Plant Downtime</v>
      </c>
      <c r="K285" s="47" t="str">
        <f t="shared" si="73"/>
        <v>elec reduce plant downtime</v>
      </c>
      <c r="L285" s="37"/>
      <c r="M285" s="37"/>
      <c r="N285" s="37"/>
      <c r="O285" s="9"/>
      <c r="P285" s="236"/>
      <c r="Q285" s="9"/>
      <c r="R285" s="205"/>
      <c r="S285" s="9"/>
      <c r="T285" s="9"/>
    </row>
    <row r="286" spans="1:20" s="2" customFormat="1" ht="28.5">
      <c r="A286" s="133" t="str">
        <f t="shared" si="71"/>
        <v>Electricity Supply</v>
      </c>
      <c r="B286" s="133" t="str">
        <f t="shared" si="71"/>
        <v>Reduce Plant Downtime</v>
      </c>
      <c r="C286" s="133" t="str">
        <f t="shared" si="71"/>
        <v>Percentage Reduction in Plant Downtime</v>
      </c>
      <c r="D286" s="9" t="s">
        <v>2870</v>
      </c>
      <c r="E286" s="9" t="s">
        <v>284</v>
      </c>
      <c r="G286" s="9"/>
      <c r="H286" s="30">
        <v>688</v>
      </c>
      <c r="I286" s="9" t="s">
        <v>47</v>
      </c>
      <c r="J286" s="133" t="str">
        <f t="shared" si="72"/>
        <v>Reduce Plant Downtime</v>
      </c>
      <c r="K286" s="47" t="str">
        <f t="shared" si="73"/>
        <v>elec reduce plant downtime</v>
      </c>
      <c r="L286" s="37"/>
      <c r="M286" s="37"/>
      <c r="N286" s="37"/>
      <c r="O286" s="9"/>
      <c r="P286" s="236"/>
      <c r="Q286" s="9"/>
      <c r="R286" s="205"/>
      <c r="S286" s="9"/>
      <c r="T286" s="9"/>
    </row>
    <row r="287" spans="1:20" s="2" customFormat="1" ht="28.5">
      <c r="A287" s="133" t="str">
        <f t="shared" si="71"/>
        <v>Electricity Supply</v>
      </c>
      <c r="B287" s="133" t="str">
        <f t="shared" si="71"/>
        <v>Reduce Plant Downtime</v>
      </c>
      <c r="C287" s="133" t="str">
        <f t="shared" si="71"/>
        <v>Percentage Reduction in Plant Downtime</v>
      </c>
      <c r="D287" s="9" t="s">
        <v>2870</v>
      </c>
      <c r="E287" s="9" t="s">
        <v>285</v>
      </c>
      <c r="F287" s="9"/>
      <c r="G287" s="9"/>
      <c r="H287" s="30">
        <v>689</v>
      </c>
      <c r="I287" s="9" t="s">
        <v>47</v>
      </c>
      <c r="J287" s="133" t="str">
        <f t="shared" si="72"/>
        <v>Reduce Plant Downtime</v>
      </c>
      <c r="K287" s="47" t="str">
        <f t="shared" si="73"/>
        <v>elec reduce plant downtime</v>
      </c>
      <c r="L287" s="37"/>
      <c r="M287" s="37"/>
      <c r="N287" s="37"/>
      <c r="O287" s="9"/>
      <c r="P287" s="236"/>
      <c r="Q287" s="9"/>
      <c r="R287" s="205"/>
      <c r="S287" s="9"/>
      <c r="T287" s="9"/>
    </row>
    <row r="288" spans="1:20" s="2" customFormat="1" ht="28.5">
      <c r="A288" s="133" t="str">
        <f t="shared" si="71"/>
        <v>Electricity Supply</v>
      </c>
      <c r="B288" s="133" t="str">
        <f t="shared" si="71"/>
        <v>Reduce Plant Downtime</v>
      </c>
      <c r="C288" s="133" t="str">
        <f t="shared" si="71"/>
        <v>Percentage Reduction in Plant Downtime</v>
      </c>
      <c r="D288" s="9" t="s">
        <v>2870</v>
      </c>
      <c r="E288" s="9" t="s">
        <v>286</v>
      </c>
      <c r="F288" s="9"/>
      <c r="G288" s="9"/>
      <c r="H288" s="30">
        <v>690</v>
      </c>
      <c r="I288" s="9" t="s">
        <v>47</v>
      </c>
      <c r="J288" s="133" t="str">
        <f t="shared" si="72"/>
        <v>Reduce Plant Downtime</v>
      </c>
      <c r="K288" s="47" t="str">
        <f t="shared" si="73"/>
        <v>elec reduce plant downtime</v>
      </c>
      <c r="L288" s="37"/>
      <c r="M288" s="37"/>
      <c r="N288" s="37"/>
      <c r="O288" s="9"/>
      <c r="P288" s="236"/>
      <c r="Q288" s="9"/>
      <c r="R288" s="205"/>
      <c r="S288" s="9"/>
      <c r="T288" s="9"/>
    </row>
    <row r="289" spans="1:20" s="2" customFormat="1" ht="57">
      <c r="A289" s="141" t="s">
        <v>8</v>
      </c>
      <c r="B289" s="30" t="s">
        <v>2272</v>
      </c>
      <c r="C289" s="30" t="s">
        <v>2273</v>
      </c>
      <c r="D289" s="9" t="s">
        <v>504</v>
      </c>
      <c r="E289" s="9"/>
      <c r="F289" s="9" t="s">
        <v>507</v>
      </c>
      <c r="G289" s="9"/>
      <c r="H289" s="30">
        <v>194</v>
      </c>
      <c r="I289" s="9" t="s">
        <v>46</v>
      </c>
      <c r="J289" s="30" t="s">
        <v>2272</v>
      </c>
      <c r="K289" s="48" t="s">
        <v>2274</v>
      </c>
      <c r="L289" s="37">
        <v>0</v>
      </c>
      <c r="M289" s="37">
        <v>0.9</v>
      </c>
      <c r="N289" s="37">
        <v>0.01</v>
      </c>
      <c r="O289" s="9" t="s">
        <v>2275</v>
      </c>
      <c r="P289" s="241" t="s">
        <v>2276</v>
      </c>
      <c r="Q289" s="9" t="s">
        <v>2337</v>
      </c>
      <c r="R289" s="205" t="s">
        <v>2336</v>
      </c>
      <c r="S289" s="9"/>
      <c r="T289" s="9"/>
    </row>
    <row r="290" spans="1:20" s="2" customFormat="1" ht="57">
      <c r="A290" s="133" t="str">
        <f>A$289</f>
        <v>Electricity Supply</v>
      </c>
      <c r="B290" s="133" t="str">
        <f t="shared" ref="B290:C291" si="74">B$289</f>
        <v>Reduce Soft Costs</v>
      </c>
      <c r="C290" s="133" t="str">
        <f t="shared" si="74"/>
        <v>Percent Reduction in Soft Costs of Capacity Construction</v>
      </c>
      <c r="D290" s="9" t="s">
        <v>83</v>
      </c>
      <c r="E290" s="9"/>
      <c r="F290" s="9" t="s">
        <v>97</v>
      </c>
      <c r="G290" s="9"/>
      <c r="H290" s="30">
        <v>195</v>
      </c>
      <c r="I290" s="9" t="s">
        <v>46</v>
      </c>
      <c r="J290" s="31" t="str">
        <f t="shared" ref="J290:Q291" si="75">J$289</f>
        <v>Reduce Soft Costs</v>
      </c>
      <c r="K290" s="31" t="str">
        <f t="shared" si="75"/>
        <v>elec reduce soft costs</v>
      </c>
      <c r="L290" s="138">
        <f t="shared" si="75"/>
        <v>0</v>
      </c>
      <c r="M290" s="138">
        <f t="shared" si="75"/>
        <v>0.9</v>
      </c>
      <c r="N290" s="138">
        <f t="shared" si="75"/>
        <v>0.01</v>
      </c>
      <c r="O290" s="31" t="str">
        <f t="shared" si="75"/>
        <v>% reduction in soft costs</v>
      </c>
      <c r="P290" s="241" t="s">
        <v>2277</v>
      </c>
      <c r="Q290" s="31" t="str">
        <f t="shared" si="75"/>
        <v>endogenous-learning.html#red-soft-costs</v>
      </c>
      <c r="R290" s="208" t="str">
        <f t="shared" ref="R290:R291" si="76">R$289</f>
        <v>reduce-soft-costs.html</v>
      </c>
      <c r="S290" s="9"/>
      <c r="T290" s="9"/>
    </row>
    <row r="291" spans="1:20" s="2" customFormat="1" ht="57">
      <c r="A291" s="133" t="str">
        <f>A$289</f>
        <v>Electricity Supply</v>
      </c>
      <c r="B291" s="133" t="str">
        <f t="shared" si="74"/>
        <v>Reduce Soft Costs</v>
      </c>
      <c r="C291" s="133" t="str">
        <f t="shared" si="74"/>
        <v>Percent Reduction in Soft Costs of Capacity Construction</v>
      </c>
      <c r="D291" s="9" t="s">
        <v>509</v>
      </c>
      <c r="E291" s="9"/>
      <c r="F291" s="9" t="s">
        <v>510</v>
      </c>
      <c r="G291" s="9"/>
      <c r="H291" s="30">
        <v>196</v>
      </c>
      <c r="I291" s="9" t="s">
        <v>46</v>
      </c>
      <c r="J291" s="31" t="str">
        <f t="shared" si="75"/>
        <v>Reduce Soft Costs</v>
      </c>
      <c r="K291" s="31" t="str">
        <f t="shared" si="75"/>
        <v>elec reduce soft costs</v>
      </c>
      <c r="L291" s="138">
        <f t="shared" si="75"/>
        <v>0</v>
      </c>
      <c r="M291" s="138">
        <f t="shared" si="75"/>
        <v>0.9</v>
      </c>
      <c r="N291" s="138">
        <f t="shared" si="75"/>
        <v>0.01</v>
      </c>
      <c r="O291" s="31" t="str">
        <f t="shared" si="75"/>
        <v>% reduction in soft costs</v>
      </c>
      <c r="P291" s="241" t="s">
        <v>2278</v>
      </c>
      <c r="Q291" s="31" t="str">
        <f t="shared" si="75"/>
        <v>endogenous-learning.html#red-soft-costs</v>
      </c>
      <c r="R291" s="208" t="str">
        <f t="shared" si="76"/>
        <v>reduce-soft-costs.html</v>
      </c>
      <c r="S291" s="9"/>
      <c r="T291" s="9"/>
    </row>
    <row r="292" spans="1:20" s="2" customFormat="1" ht="57">
      <c r="A292" s="141" t="s">
        <v>8</v>
      </c>
      <c r="B292" s="141" t="s">
        <v>279</v>
      </c>
      <c r="C292" s="141" t="s">
        <v>314</v>
      </c>
      <c r="D292" s="9"/>
      <c r="E292" s="9"/>
      <c r="F292" s="9"/>
      <c r="G292" s="9"/>
      <c r="H292" s="30">
        <v>145</v>
      </c>
      <c r="I292" s="9" t="s">
        <v>46</v>
      </c>
      <c r="J292" s="48" t="s">
        <v>396</v>
      </c>
      <c r="K292" s="49" t="s">
        <v>2148</v>
      </c>
      <c r="L292" s="37">
        <v>0</v>
      </c>
      <c r="M292" s="37">
        <v>0.4</v>
      </c>
      <c r="N292" s="37">
        <v>0.01</v>
      </c>
      <c r="O292" s="9" t="s">
        <v>280</v>
      </c>
      <c r="P292" s="236" t="s">
        <v>2176</v>
      </c>
      <c r="Q292" s="9" t="s">
        <v>2097</v>
      </c>
      <c r="R292" s="205" t="s">
        <v>281</v>
      </c>
      <c r="S292" s="9" t="s">
        <v>342</v>
      </c>
      <c r="T292" s="9"/>
    </row>
    <row r="293" spans="1:20" s="2" customFormat="1" ht="42.75">
      <c r="A293" s="141" t="s">
        <v>8</v>
      </c>
      <c r="B293" s="140" t="s">
        <v>2915</v>
      </c>
      <c r="C293" s="141" t="s">
        <v>2917</v>
      </c>
      <c r="D293" s="27" t="s">
        <v>503</v>
      </c>
      <c r="E293" s="27"/>
      <c r="F293" s="9" t="s">
        <v>502</v>
      </c>
      <c r="G293" s="9"/>
      <c r="H293" s="30">
        <v>691</v>
      </c>
      <c r="I293" s="9" t="s">
        <v>47</v>
      </c>
      <c r="J293" s="140" t="s">
        <v>2915</v>
      </c>
      <c r="K293" s="140" t="s">
        <v>2918</v>
      </c>
      <c r="L293" s="37">
        <v>0</v>
      </c>
      <c r="M293" s="37">
        <v>1</v>
      </c>
      <c r="N293" s="37">
        <v>0.01</v>
      </c>
      <c r="O293" s="9" t="s">
        <v>2919</v>
      </c>
      <c r="P293" s="236"/>
      <c r="Q293" s="27" t="s">
        <v>240</v>
      </c>
      <c r="R293" s="205"/>
      <c r="S293" s="9"/>
      <c r="T293" s="9"/>
    </row>
    <row r="294" spans="1:20" s="2" customFormat="1" ht="42.75">
      <c r="A294" s="133" t="str">
        <f>A$293</f>
        <v>Electricity Supply</v>
      </c>
      <c r="B294" s="133" t="str">
        <f t="shared" ref="B294:C305" si="77">B$293</f>
        <v>Subsidy for Capacity Construction</v>
      </c>
      <c r="C294" s="133" t="str">
        <f t="shared" si="77"/>
        <v>Perc Subsidy for Elec Capacity Construction</v>
      </c>
      <c r="D294" s="9" t="s">
        <v>80</v>
      </c>
      <c r="E294" s="29"/>
      <c r="F294" s="9" t="s">
        <v>94</v>
      </c>
      <c r="G294" s="9"/>
      <c r="H294" s="30">
        <v>692</v>
      </c>
      <c r="I294" s="9" t="s">
        <v>47</v>
      </c>
      <c r="J294" s="133" t="str">
        <f t="shared" ref="J294:Q305" si="78">J$293</f>
        <v>Subsidy for Capacity Construction</v>
      </c>
      <c r="K294" s="133" t="str">
        <f t="shared" si="78"/>
        <v>elec capacity construction subsidy</v>
      </c>
      <c r="L294" s="150">
        <f t="shared" si="78"/>
        <v>0</v>
      </c>
      <c r="M294" s="150">
        <f t="shared" si="78"/>
        <v>1</v>
      </c>
      <c r="N294" s="150">
        <f t="shared" si="78"/>
        <v>0.01</v>
      </c>
      <c r="O294" s="133" t="str">
        <f t="shared" si="78"/>
        <v>% of construction cost</v>
      </c>
      <c r="P294" s="236"/>
      <c r="Q294" s="133" t="str">
        <f t="shared" si="78"/>
        <v>electricity-sector-main.html#subsidies</v>
      </c>
      <c r="R294" s="205"/>
      <c r="S294" s="9"/>
      <c r="T294" s="9"/>
    </row>
    <row r="295" spans="1:20" s="2" customFormat="1" ht="99.75">
      <c r="A295" s="133" t="str">
        <f t="shared" ref="A295:A305" si="79">A$293</f>
        <v>Electricity Supply</v>
      </c>
      <c r="B295" s="133" t="str">
        <f t="shared" si="77"/>
        <v>Subsidy for Capacity Construction</v>
      </c>
      <c r="C295" s="133" t="str">
        <f t="shared" si="77"/>
        <v>Perc Subsidy for Elec Capacity Construction</v>
      </c>
      <c r="D295" s="9" t="s">
        <v>81</v>
      </c>
      <c r="E295" s="29"/>
      <c r="F295" s="9" t="s">
        <v>95</v>
      </c>
      <c r="G295" s="9"/>
      <c r="H295" s="30">
        <v>517</v>
      </c>
      <c r="I295" s="9" t="s">
        <v>47</v>
      </c>
      <c r="J295" s="133" t="str">
        <f t="shared" si="78"/>
        <v>Subsidy for Capacity Construction</v>
      </c>
      <c r="K295" s="133" t="str">
        <f t="shared" si="78"/>
        <v>elec capacity construction subsidy</v>
      </c>
      <c r="L295" s="150">
        <f t="shared" si="78"/>
        <v>0</v>
      </c>
      <c r="M295" s="150">
        <f t="shared" si="78"/>
        <v>1</v>
      </c>
      <c r="N295" s="150">
        <f t="shared" si="78"/>
        <v>0.01</v>
      </c>
      <c r="O295" s="133" t="str">
        <f t="shared" si="78"/>
        <v>% of construction cost</v>
      </c>
      <c r="P295" s="247" t="s">
        <v>2924</v>
      </c>
      <c r="Q295" s="133" t="str">
        <f t="shared" si="78"/>
        <v>electricity-sector-main.html#subsidies</v>
      </c>
      <c r="R295" s="205"/>
      <c r="S295" s="195" t="s">
        <v>2923</v>
      </c>
      <c r="T295" s="9"/>
    </row>
    <row r="296" spans="1:20" s="2" customFormat="1" ht="42.75">
      <c r="A296" s="133" t="str">
        <f t="shared" si="79"/>
        <v>Electricity Supply</v>
      </c>
      <c r="B296" s="133" t="str">
        <f t="shared" si="77"/>
        <v>Subsidy for Capacity Construction</v>
      </c>
      <c r="C296" s="133" t="str">
        <f t="shared" si="77"/>
        <v>Perc Subsidy for Elec Capacity Construction</v>
      </c>
      <c r="D296" s="9" t="s">
        <v>82</v>
      </c>
      <c r="E296" s="29"/>
      <c r="F296" s="9" t="s">
        <v>96</v>
      </c>
      <c r="G296" s="9"/>
      <c r="H296" s="30">
        <v>693</v>
      </c>
      <c r="I296" s="9" t="s">
        <v>47</v>
      </c>
      <c r="J296" s="133" t="str">
        <f t="shared" si="78"/>
        <v>Subsidy for Capacity Construction</v>
      </c>
      <c r="K296" s="133" t="str">
        <f t="shared" si="78"/>
        <v>elec capacity construction subsidy</v>
      </c>
      <c r="L296" s="150">
        <f t="shared" si="78"/>
        <v>0</v>
      </c>
      <c r="M296" s="150">
        <f t="shared" si="78"/>
        <v>1</v>
      </c>
      <c r="N296" s="150">
        <f t="shared" si="78"/>
        <v>0.01</v>
      </c>
      <c r="O296" s="133" t="str">
        <f t="shared" si="78"/>
        <v>% of construction cost</v>
      </c>
      <c r="P296" s="236"/>
      <c r="Q296" s="133" t="str">
        <f t="shared" si="78"/>
        <v>electricity-sector-main.html#subsidies</v>
      </c>
      <c r="R296" s="205"/>
      <c r="S296" s="9"/>
      <c r="T296" s="9"/>
    </row>
    <row r="297" spans="1:20" s="2" customFormat="1" ht="42.75">
      <c r="A297" s="133" t="str">
        <f t="shared" si="79"/>
        <v>Electricity Supply</v>
      </c>
      <c r="B297" s="133" t="str">
        <f t="shared" si="77"/>
        <v>Subsidy for Capacity Construction</v>
      </c>
      <c r="C297" s="133" t="str">
        <f t="shared" si="77"/>
        <v>Perc Subsidy for Elec Capacity Construction</v>
      </c>
      <c r="D297" s="9" t="s">
        <v>504</v>
      </c>
      <c r="E297" s="29"/>
      <c r="F297" s="9" t="s">
        <v>507</v>
      </c>
      <c r="G297" s="9"/>
      <c r="H297" s="30">
        <v>518</v>
      </c>
      <c r="I297" s="9" t="s">
        <v>46</v>
      </c>
      <c r="J297" s="133" t="str">
        <f t="shared" si="78"/>
        <v>Subsidy for Capacity Construction</v>
      </c>
      <c r="K297" s="133" t="str">
        <f t="shared" si="78"/>
        <v>elec capacity construction subsidy</v>
      </c>
      <c r="L297" s="150">
        <f t="shared" si="78"/>
        <v>0</v>
      </c>
      <c r="M297" s="150">
        <f t="shared" si="78"/>
        <v>1</v>
      </c>
      <c r="N297" s="150">
        <f t="shared" si="78"/>
        <v>0.01</v>
      </c>
      <c r="O297" s="133" t="str">
        <f t="shared" si="78"/>
        <v>% of construction cost</v>
      </c>
      <c r="P297" s="246" t="s">
        <v>3284</v>
      </c>
      <c r="Q297" s="133" t="str">
        <f t="shared" si="78"/>
        <v>electricity-sector-main.html#subsidies</v>
      </c>
      <c r="R297" s="205"/>
      <c r="S297" s="195" t="s">
        <v>2922</v>
      </c>
      <c r="T297" s="9"/>
    </row>
    <row r="298" spans="1:20" s="2" customFormat="1" ht="57">
      <c r="A298" s="133" t="str">
        <f t="shared" si="79"/>
        <v>Electricity Supply</v>
      </c>
      <c r="B298" s="133" t="str">
        <f t="shared" si="77"/>
        <v>Subsidy for Capacity Construction</v>
      </c>
      <c r="C298" s="133" t="str">
        <f t="shared" si="77"/>
        <v>Perc Subsidy for Elec Capacity Construction</v>
      </c>
      <c r="D298" s="9" t="s">
        <v>83</v>
      </c>
      <c r="E298" s="29"/>
      <c r="F298" s="9" t="s">
        <v>97</v>
      </c>
      <c r="G298" s="9"/>
      <c r="H298" s="30">
        <v>519</v>
      </c>
      <c r="I298" s="9" t="s">
        <v>46</v>
      </c>
      <c r="J298" s="133" t="str">
        <f t="shared" si="78"/>
        <v>Subsidy for Capacity Construction</v>
      </c>
      <c r="K298" s="133" t="str">
        <f t="shared" si="78"/>
        <v>elec capacity construction subsidy</v>
      </c>
      <c r="L298" s="150">
        <f t="shared" si="78"/>
        <v>0</v>
      </c>
      <c r="M298" s="150">
        <f t="shared" si="78"/>
        <v>1</v>
      </c>
      <c r="N298" s="150">
        <f t="shared" si="78"/>
        <v>0.01</v>
      </c>
      <c r="O298" s="133" t="str">
        <f t="shared" si="78"/>
        <v>% of construction cost</v>
      </c>
      <c r="P298" s="246" t="s">
        <v>3285</v>
      </c>
      <c r="Q298" s="133" t="str">
        <f t="shared" si="78"/>
        <v>electricity-sector-main.html#subsidies</v>
      </c>
      <c r="R298" s="205"/>
      <c r="S298" s="195" t="s">
        <v>2922</v>
      </c>
      <c r="T298" s="9"/>
    </row>
    <row r="299" spans="1:20" s="2" customFormat="1" ht="57">
      <c r="A299" s="133" t="str">
        <f t="shared" si="79"/>
        <v>Electricity Supply</v>
      </c>
      <c r="B299" s="133" t="str">
        <f t="shared" si="77"/>
        <v>Subsidy for Capacity Construction</v>
      </c>
      <c r="C299" s="133" t="str">
        <f t="shared" si="77"/>
        <v>Perc Subsidy for Elec Capacity Construction</v>
      </c>
      <c r="D299" s="9" t="s">
        <v>84</v>
      </c>
      <c r="E299" s="29"/>
      <c r="F299" s="9" t="s">
        <v>98</v>
      </c>
      <c r="G299" s="9"/>
      <c r="H299" s="30">
        <v>520</v>
      </c>
      <c r="I299" s="9" t="s">
        <v>46</v>
      </c>
      <c r="J299" s="133" t="str">
        <f t="shared" si="78"/>
        <v>Subsidy for Capacity Construction</v>
      </c>
      <c r="K299" s="133" t="str">
        <f t="shared" si="78"/>
        <v>elec capacity construction subsidy</v>
      </c>
      <c r="L299" s="150">
        <f t="shared" si="78"/>
        <v>0</v>
      </c>
      <c r="M299" s="150">
        <f t="shared" si="78"/>
        <v>1</v>
      </c>
      <c r="N299" s="150">
        <f t="shared" si="78"/>
        <v>0.01</v>
      </c>
      <c r="O299" s="133" t="str">
        <f t="shared" si="78"/>
        <v>% of construction cost</v>
      </c>
      <c r="P299" s="246" t="s">
        <v>3285</v>
      </c>
      <c r="Q299" s="133" t="str">
        <f t="shared" si="78"/>
        <v>electricity-sector-main.html#subsidies</v>
      </c>
      <c r="R299" s="205"/>
      <c r="S299" s="195" t="s">
        <v>2922</v>
      </c>
      <c r="T299" s="9"/>
    </row>
    <row r="300" spans="1:20" s="2" customFormat="1" ht="71.25">
      <c r="A300" s="133" t="str">
        <f t="shared" si="79"/>
        <v>Electricity Supply</v>
      </c>
      <c r="B300" s="133" t="str">
        <f t="shared" si="77"/>
        <v>Subsidy for Capacity Construction</v>
      </c>
      <c r="C300" s="133" t="str">
        <f t="shared" si="77"/>
        <v>Perc Subsidy for Elec Capacity Construction</v>
      </c>
      <c r="D300" s="9" t="s">
        <v>85</v>
      </c>
      <c r="E300" s="29"/>
      <c r="F300" s="9" t="s">
        <v>99</v>
      </c>
      <c r="G300" s="9"/>
      <c r="H300" s="30">
        <v>521</v>
      </c>
      <c r="I300" s="9" t="s">
        <v>46</v>
      </c>
      <c r="J300" s="133" t="str">
        <f t="shared" si="78"/>
        <v>Subsidy for Capacity Construction</v>
      </c>
      <c r="K300" s="133" t="str">
        <f t="shared" si="78"/>
        <v>elec capacity construction subsidy</v>
      </c>
      <c r="L300" s="150">
        <f t="shared" si="78"/>
        <v>0</v>
      </c>
      <c r="M300" s="150">
        <f t="shared" si="78"/>
        <v>1</v>
      </c>
      <c r="N300" s="150">
        <f t="shared" si="78"/>
        <v>0.01</v>
      </c>
      <c r="O300" s="133" t="str">
        <f t="shared" si="78"/>
        <v>% of construction cost</v>
      </c>
      <c r="P300" s="246" t="s">
        <v>3286</v>
      </c>
      <c r="Q300" s="133" t="str">
        <f t="shared" si="78"/>
        <v>electricity-sector-main.html#subsidies</v>
      </c>
      <c r="R300" s="205"/>
      <c r="S300" s="195" t="s">
        <v>2921</v>
      </c>
      <c r="T300" s="9"/>
    </row>
    <row r="301" spans="1:20" s="2" customFormat="1" ht="42.75">
      <c r="A301" s="133" t="str">
        <f t="shared" si="79"/>
        <v>Electricity Supply</v>
      </c>
      <c r="B301" s="133" t="str">
        <f t="shared" si="77"/>
        <v>Subsidy for Capacity Construction</v>
      </c>
      <c r="C301" s="133" t="str">
        <f t="shared" si="77"/>
        <v>Perc Subsidy for Elec Capacity Construction</v>
      </c>
      <c r="D301" s="9" t="s">
        <v>500</v>
      </c>
      <c r="E301" s="29"/>
      <c r="F301" s="9" t="s">
        <v>499</v>
      </c>
      <c r="G301" s="9"/>
      <c r="H301" s="30">
        <v>694</v>
      </c>
      <c r="I301" s="9" t="s">
        <v>47</v>
      </c>
      <c r="J301" s="133" t="str">
        <f t="shared" si="78"/>
        <v>Subsidy for Capacity Construction</v>
      </c>
      <c r="K301" s="133" t="str">
        <f t="shared" si="78"/>
        <v>elec capacity construction subsidy</v>
      </c>
      <c r="L301" s="150">
        <f t="shared" si="78"/>
        <v>0</v>
      </c>
      <c r="M301" s="150">
        <f t="shared" si="78"/>
        <v>1</v>
      </c>
      <c r="N301" s="150">
        <f t="shared" si="78"/>
        <v>0.01</v>
      </c>
      <c r="O301" s="133" t="str">
        <f t="shared" si="78"/>
        <v>% of construction cost</v>
      </c>
      <c r="P301" s="236"/>
      <c r="Q301" s="133" t="str">
        <f t="shared" si="78"/>
        <v>electricity-sector-main.html#subsidies</v>
      </c>
      <c r="R301" s="205"/>
      <c r="S301" s="9"/>
      <c r="T301" s="9"/>
    </row>
    <row r="302" spans="1:20" s="2" customFormat="1" ht="57">
      <c r="A302" s="133" t="str">
        <f t="shared" si="79"/>
        <v>Electricity Supply</v>
      </c>
      <c r="B302" s="133" t="str">
        <f t="shared" si="77"/>
        <v>Subsidy for Capacity Construction</v>
      </c>
      <c r="C302" s="133" t="str">
        <f t="shared" si="77"/>
        <v>Perc Subsidy for Elec Capacity Construction</v>
      </c>
      <c r="D302" s="9" t="s">
        <v>509</v>
      </c>
      <c r="E302" s="29"/>
      <c r="F302" s="9" t="s">
        <v>510</v>
      </c>
      <c r="G302" s="9"/>
      <c r="H302" s="30">
        <v>522</v>
      </c>
      <c r="I302" s="9" t="s">
        <v>47</v>
      </c>
      <c r="J302" s="133" t="str">
        <f t="shared" si="78"/>
        <v>Subsidy for Capacity Construction</v>
      </c>
      <c r="K302" s="133" t="str">
        <f t="shared" si="78"/>
        <v>elec capacity construction subsidy</v>
      </c>
      <c r="L302" s="150">
        <f t="shared" si="78"/>
        <v>0</v>
      </c>
      <c r="M302" s="150">
        <f t="shared" si="78"/>
        <v>1</v>
      </c>
      <c r="N302" s="150">
        <f t="shared" si="78"/>
        <v>0.01</v>
      </c>
      <c r="O302" s="133" t="str">
        <f t="shared" si="78"/>
        <v>% of construction cost</v>
      </c>
      <c r="P302" s="247" t="s">
        <v>2920</v>
      </c>
      <c r="Q302" s="133" t="str">
        <f t="shared" si="78"/>
        <v>electricity-sector-main.html#subsidies</v>
      </c>
      <c r="R302" s="205"/>
      <c r="S302" s="195" t="s">
        <v>2922</v>
      </c>
      <c r="T302" s="9"/>
    </row>
    <row r="303" spans="1:20" s="2" customFormat="1" ht="42.75">
      <c r="A303" s="133" t="str">
        <f t="shared" si="79"/>
        <v>Electricity Supply</v>
      </c>
      <c r="B303" s="133" t="str">
        <f t="shared" si="77"/>
        <v>Subsidy for Capacity Construction</v>
      </c>
      <c r="C303" s="133" t="str">
        <f t="shared" si="77"/>
        <v>Perc Subsidy for Elec Capacity Construction</v>
      </c>
      <c r="D303" s="9" t="s">
        <v>2868</v>
      </c>
      <c r="E303" s="27"/>
      <c r="F303" s="9" t="s">
        <v>2513</v>
      </c>
      <c r="G303" s="9"/>
      <c r="H303" s="30">
        <v>695</v>
      </c>
      <c r="I303" s="9" t="s">
        <v>47</v>
      </c>
      <c r="J303" s="133" t="str">
        <f t="shared" si="78"/>
        <v>Subsidy for Capacity Construction</v>
      </c>
      <c r="K303" s="133" t="str">
        <f t="shared" si="78"/>
        <v>elec capacity construction subsidy</v>
      </c>
      <c r="L303" s="150">
        <f t="shared" si="78"/>
        <v>0</v>
      </c>
      <c r="M303" s="150">
        <f t="shared" si="78"/>
        <v>1</v>
      </c>
      <c r="N303" s="150">
        <f t="shared" si="78"/>
        <v>0.01</v>
      </c>
      <c r="O303" s="133" t="str">
        <f t="shared" si="78"/>
        <v>% of construction cost</v>
      </c>
      <c r="P303" s="236"/>
      <c r="Q303" s="133" t="str">
        <f t="shared" si="78"/>
        <v>electricity-sector-main.html#subsidies</v>
      </c>
      <c r="R303" s="205"/>
      <c r="S303" s="9"/>
      <c r="T303" s="9"/>
    </row>
    <row r="304" spans="1:20" s="2" customFormat="1" ht="42.75">
      <c r="A304" s="133" t="str">
        <f t="shared" si="79"/>
        <v>Electricity Supply</v>
      </c>
      <c r="B304" s="133" t="str">
        <f t="shared" si="77"/>
        <v>Subsidy for Capacity Construction</v>
      </c>
      <c r="C304" s="133" t="str">
        <f t="shared" si="77"/>
        <v>Perc Subsidy for Elec Capacity Construction</v>
      </c>
      <c r="D304" s="9" t="s">
        <v>2869</v>
      </c>
      <c r="E304" s="27"/>
      <c r="F304" s="9" t="s">
        <v>2666</v>
      </c>
      <c r="G304" s="9"/>
      <c r="H304" s="30">
        <v>696</v>
      </c>
      <c r="I304" s="9" t="s">
        <v>47</v>
      </c>
      <c r="J304" s="133" t="str">
        <f t="shared" si="78"/>
        <v>Subsidy for Capacity Construction</v>
      </c>
      <c r="K304" s="133" t="str">
        <f t="shared" si="78"/>
        <v>elec capacity construction subsidy</v>
      </c>
      <c r="L304" s="150">
        <f t="shared" si="78"/>
        <v>0</v>
      </c>
      <c r="M304" s="150">
        <f t="shared" si="78"/>
        <v>1</v>
      </c>
      <c r="N304" s="150">
        <f t="shared" si="78"/>
        <v>0.01</v>
      </c>
      <c r="O304" s="133" t="str">
        <f t="shared" si="78"/>
        <v>% of construction cost</v>
      </c>
      <c r="P304" s="236"/>
      <c r="Q304" s="133" t="str">
        <f t="shared" si="78"/>
        <v>electricity-sector-main.html#subsidies</v>
      </c>
      <c r="R304" s="205"/>
      <c r="S304" s="9"/>
      <c r="T304" s="9"/>
    </row>
    <row r="305" spans="1:20" s="2" customFormat="1" ht="42.75">
      <c r="A305" s="133" t="str">
        <f t="shared" si="79"/>
        <v>Electricity Supply</v>
      </c>
      <c r="B305" s="133" t="str">
        <f t="shared" si="77"/>
        <v>Subsidy for Capacity Construction</v>
      </c>
      <c r="C305" s="133" t="str">
        <f t="shared" si="77"/>
        <v>Perc Subsidy for Elec Capacity Construction</v>
      </c>
      <c r="D305" s="9" t="s">
        <v>2870</v>
      </c>
      <c r="E305" s="27"/>
      <c r="F305" s="9" t="s">
        <v>2515</v>
      </c>
      <c r="G305" s="9"/>
      <c r="H305" s="30">
        <v>697</v>
      </c>
      <c r="I305" s="9" t="s">
        <v>47</v>
      </c>
      <c r="J305" s="133" t="str">
        <f t="shared" si="78"/>
        <v>Subsidy for Capacity Construction</v>
      </c>
      <c r="K305" s="133" t="str">
        <f t="shared" si="78"/>
        <v>elec capacity construction subsidy</v>
      </c>
      <c r="L305" s="150">
        <f t="shared" si="78"/>
        <v>0</v>
      </c>
      <c r="M305" s="150">
        <f t="shared" si="78"/>
        <v>1</v>
      </c>
      <c r="N305" s="150">
        <f t="shared" si="78"/>
        <v>0.01</v>
      </c>
      <c r="O305" s="133" t="str">
        <f t="shared" si="78"/>
        <v>% of construction cost</v>
      </c>
      <c r="P305" s="236"/>
      <c r="Q305" s="133" t="str">
        <f t="shared" si="78"/>
        <v>electricity-sector-main.html#subsidies</v>
      </c>
      <c r="R305" s="205"/>
      <c r="S305" s="9"/>
      <c r="T305" s="9"/>
    </row>
    <row r="306" spans="1:20" s="5" customFormat="1" ht="28.5">
      <c r="A306" s="140" t="s">
        <v>8</v>
      </c>
      <c r="B306" s="140" t="s">
        <v>18</v>
      </c>
      <c r="C306" s="140" t="s">
        <v>139</v>
      </c>
      <c r="D306" s="27" t="s">
        <v>503</v>
      </c>
      <c r="E306" s="27"/>
      <c r="F306" s="9" t="s">
        <v>502</v>
      </c>
      <c r="G306" s="27"/>
      <c r="H306" s="30">
        <v>698</v>
      </c>
      <c r="I306" s="9" t="s">
        <v>47</v>
      </c>
      <c r="J306" s="49" t="s">
        <v>18</v>
      </c>
      <c r="K306" s="49" t="s">
        <v>2916</v>
      </c>
      <c r="L306" s="39"/>
      <c r="M306" s="39"/>
      <c r="N306" s="39"/>
      <c r="O306" s="27"/>
      <c r="P306" s="236"/>
      <c r="Q306" s="29"/>
      <c r="R306" s="205"/>
      <c r="S306" s="9"/>
      <c r="T306" s="29"/>
    </row>
    <row r="307" spans="1:20" s="5" customFormat="1" ht="28.5">
      <c r="A307" s="47" t="str">
        <f t="shared" ref="A307:C318" si="80">A$306</f>
        <v>Electricity Supply</v>
      </c>
      <c r="B307" s="47" t="str">
        <f t="shared" si="80"/>
        <v>Subsidy for Electricity Production</v>
      </c>
      <c r="C307" s="47" t="str">
        <f t="shared" si="80"/>
        <v>Subsidy for Elec Production by Fuel</v>
      </c>
      <c r="D307" s="9" t="s">
        <v>80</v>
      </c>
      <c r="E307" s="29"/>
      <c r="F307" s="9" t="s">
        <v>94</v>
      </c>
      <c r="G307" s="29"/>
      <c r="H307" s="30">
        <v>699</v>
      </c>
      <c r="I307" s="9" t="s">
        <v>47</v>
      </c>
      <c r="J307" s="47" t="str">
        <f t="shared" ref="J307:K318" si="81">J$306</f>
        <v>Subsidy for Electricity Production</v>
      </c>
      <c r="K307" s="47" t="str">
        <f t="shared" si="81"/>
        <v>elec generation subsidy</v>
      </c>
      <c r="L307" s="40"/>
      <c r="M307" s="40"/>
      <c r="N307" s="40"/>
      <c r="O307" s="29"/>
      <c r="P307" s="236"/>
      <c r="Q307" s="29"/>
      <c r="R307" s="205"/>
      <c r="S307" s="9"/>
      <c r="T307" s="29"/>
    </row>
    <row r="308" spans="1:20" s="5" customFormat="1" ht="128.25">
      <c r="A308" s="47" t="str">
        <f t="shared" si="80"/>
        <v>Electricity Supply</v>
      </c>
      <c r="B308" s="47" t="str">
        <f t="shared" si="80"/>
        <v>Subsidy for Electricity Production</v>
      </c>
      <c r="C308" s="47" t="str">
        <f t="shared" si="80"/>
        <v>Subsidy for Elec Production by Fuel</v>
      </c>
      <c r="D308" s="9" t="s">
        <v>81</v>
      </c>
      <c r="E308" s="29"/>
      <c r="F308" s="9" t="s">
        <v>95</v>
      </c>
      <c r="G308" s="29"/>
      <c r="H308" s="28">
        <v>37</v>
      </c>
      <c r="I308" s="9" t="s">
        <v>47</v>
      </c>
      <c r="J308" s="47" t="str">
        <f t="shared" si="81"/>
        <v>Subsidy for Electricity Production</v>
      </c>
      <c r="K308" s="47" t="str">
        <f t="shared" si="81"/>
        <v>elec generation subsidy</v>
      </c>
      <c r="L308" s="43">
        <v>0</v>
      </c>
      <c r="M308" s="43">
        <v>60</v>
      </c>
      <c r="N308" s="43">
        <v>1</v>
      </c>
      <c r="O308" s="219" t="str">
        <f>UnitControlCenter!B45</f>
        <v>$/MWh</v>
      </c>
      <c r="P308" s="247" t="s">
        <v>2479</v>
      </c>
      <c r="Q308" s="27" t="s">
        <v>240</v>
      </c>
      <c r="R308" s="205" t="s">
        <v>241</v>
      </c>
      <c r="S308" s="27" t="s">
        <v>171</v>
      </c>
      <c r="T308" s="27"/>
    </row>
    <row r="309" spans="1:20" s="5" customFormat="1" ht="28.5">
      <c r="A309" s="47" t="str">
        <f t="shared" si="80"/>
        <v>Electricity Supply</v>
      </c>
      <c r="B309" s="47" t="str">
        <f t="shared" si="80"/>
        <v>Subsidy for Electricity Production</v>
      </c>
      <c r="C309" s="47" t="str">
        <f t="shared" si="80"/>
        <v>Subsidy for Elec Production by Fuel</v>
      </c>
      <c r="D309" s="9" t="s">
        <v>82</v>
      </c>
      <c r="E309" s="29"/>
      <c r="F309" s="9" t="s">
        <v>96</v>
      </c>
      <c r="G309" s="29"/>
      <c r="H309" s="28">
        <v>700</v>
      </c>
      <c r="I309" s="9" t="s">
        <v>47</v>
      </c>
      <c r="J309" s="47" t="str">
        <f t="shared" si="81"/>
        <v>Subsidy for Electricity Production</v>
      </c>
      <c r="K309" s="47" t="str">
        <f t="shared" si="81"/>
        <v>elec generation subsidy</v>
      </c>
      <c r="L309" s="40"/>
      <c r="M309" s="40"/>
      <c r="N309" s="40"/>
      <c r="O309" s="29"/>
      <c r="P309" s="236"/>
      <c r="Q309" s="29"/>
      <c r="R309" s="205"/>
      <c r="S309" s="29"/>
      <c r="T309" s="29"/>
    </row>
    <row r="310" spans="1:20" ht="128.25">
      <c r="A310" s="47" t="str">
        <f t="shared" si="80"/>
        <v>Electricity Supply</v>
      </c>
      <c r="B310" s="47" t="str">
        <f t="shared" si="80"/>
        <v>Subsidy for Electricity Production</v>
      </c>
      <c r="C310" s="47" t="str">
        <f t="shared" si="80"/>
        <v>Subsidy for Elec Production by Fuel</v>
      </c>
      <c r="D310" s="9" t="s">
        <v>504</v>
      </c>
      <c r="E310" s="29"/>
      <c r="F310" s="9" t="s">
        <v>507</v>
      </c>
      <c r="G310" s="29"/>
      <c r="H310" s="28">
        <v>39</v>
      </c>
      <c r="I310" s="9" t="s">
        <v>46</v>
      </c>
      <c r="J310" s="47" t="str">
        <f t="shared" si="81"/>
        <v>Subsidy for Electricity Production</v>
      </c>
      <c r="K310" s="47" t="str">
        <f t="shared" si="81"/>
        <v>elec generation subsidy</v>
      </c>
      <c r="L310" s="40">
        <f t="shared" ref="L310:O315" si="82">L$308</f>
        <v>0</v>
      </c>
      <c r="M310" s="40">
        <f t="shared" si="82"/>
        <v>60</v>
      </c>
      <c r="N310" s="40">
        <f t="shared" si="82"/>
        <v>1</v>
      </c>
      <c r="O310" s="29" t="str">
        <f t="shared" si="82"/>
        <v>$/MWh</v>
      </c>
      <c r="P310" s="246" t="s">
        <v>3288</v>
      </c>
      <c r="Q310" s="27" t="s">
        <v>240</v>
      </c>
      <c r="R310" s="205" t="s">
        <v>241</v>
      </c>
      <c r="S310" s="2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7"/>
    </row>
    <row r="311" spans="1:20" ht="128.25">
      <c r="A311" s="47" t="str">
        <f t="shared" si="80"/>
        <v>Electricity Supply</v>
      </c>
      <c r="B311" s="47" t="str">
        <f t="shared" si="80"/>
        <v>Subsidy for Electricity Production</v>
      </c>
      <c r="C311" s="47" t="str">
        <f t="shared" si="80"/>
        <v>Subsidy for Elec Production by Fuel</v>
      </c>
      <c r="D311" s="9" t="s">
        <v>83</v>
      </c>
      <c r="E311" s="29"/>
      <c r="F311" s="9" t="s">
        <v>97</v>
      </c>
      <c r="G311" s="29"/>
      <c r="H311" s="28">
        <v>40</v>
      </c>
      <c r="I311" s="9" t="s">
        <v>46</v>
      </c>
      <c r="J311" s="47" t="str">
        <f t="shared" si="81"/>
        <v>Subsidy for Electricity Production</v>
      </c>
      <c r="K311" s="47" t="str">
        <f t="shared" si="81"/>
        <v>elec generation subsidy</v>
      </c>
      <c r="L311" s="40">
        <f t="shared" si="82"/>
        <v>0</v>
      </c>
      <c r="M311" s="40">
        <f t="shared" si="82"/>
        <v>60</v>
      </c>
      <c r="N311" s="40">
        <f t="shared" si="82"/>
        <v>1</v>
      </c>
      <c r="O311" s="29" t="str">
        <f t="shared" si="82"/>
        <v>$/MWh</v>
      </c>
      <c r="P311" s="246" t="s">
        <v>3287</v>
      </c>
      <c r="Q311" s="27" t="s">
        <v>240</v>
      </c>
      <c r="R311" s="205" t="s">
        <v>241</v>
      </c>
      <c r="S311" s="2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7"/>
    </row>
    <row r="312" spans="1:20" ht="128.25">
      <c r="A312" s="47" t="str">
        <f t="shared" si="80"/>
        <v>Electricity Supply</v>
      </c>
      <c r="B312" s="47" t="str">
        <f t="shared" si="80"/>
        <v>Subsidy for Electricity Production</v>
      </c>
      <c r="C312" s="47" t="str">
        <f t="shared" si="80"/>
        <v>Subsidy for Elec Production by Fuel</v>
      </c>
      <c r="D312" s="9" t="s">
        <v>84</v>
      </c>
      <c r="E312" s="29"/>
      <c r="F312" s="9" t="s">
        <v>98</v>
      </c>
      <c r="G312" s="29"/>
      <c r="H312" s="28">
        <v>41</v>
      </c>
      <c r="I312" s="9" t="s">
        <v>46</v>
      </c>
      <c r="J312" s="47" t="str">
        <f t="shared" si="81"/>
        <v>Subsidy for Electricity Production</v>
      </c>
      <c r="K312" s="47" t="str">
        <f t="shared" si="81"/>
        <v>elec generation subsidy</v>
      </c>
      <c r="L312" s="40">
        <f t="shared" si="82"/>
        <v>0</v>
      </c>
      <c r="M312" s="40">
        <f t="shared" si="82"/>
        <v>60</v>
      </c>
      <c r="N312" s="40">
        <f t="shared" si="82"/>
        <v>1</v>
      </c>
      <c r="O312" s="29" t="str">
        <f t="shared" si="82"/>
        <v>$/MWh</v>
      </c>
      <c r="P312" s="246" t="s">
        <v>3289</v>
      </c>
      <c r="Q312" s="27" t="s">
        <v>240</v>
      </c>
      <c r="R312" s="205" t="s">
        <v>241</v>
      </c>
      <c r="S312" s="2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7"/>
    </row>
    <row r="313" spans="1:20" ht="128.25">
      <c r="A313" s="47" t="str">
        <f t="shared" si="80"/>
        <v>Electricity Supply</v>
      </c>
      <c r="B313" s="47" t="str">
        <f t="shared" si="80"/>
        <v>Subsidy for Electricity Production</v>
      </c>
      <c r="C313" s="47" t="str">
        <f t="shared" si="80"/>
        <v>Subsidy for Elec Production by Fuel</v>
      </c>
      <c r="D313" s="9" t="s">
        <v>85</v>
      </c>
      <c r="E313" s="29"/>
      <c r="F313" s="9" t="s">
        <v>99</v>
      </c>
      <c r="G313" s="29"/>
      <c r="H313" s="28">
        <v>42</v>
      </c>
      <c r="I313" s="9" t="s">
        <v>46</v>
      </c>
      <c r="J313" s="47" t="str">
        <f t="shared" si="81"/>
        <v>Subsidy for Electricity Production</v>
      </c>
      <c r="K313" s="47" t="str">
        <f t="shared" si="81"/>
        <v>elec generation subsidy</v>
      </c>
      <c r="L313" s="40">
        <f t="shared" si="82"/>
        <v>0</v>
      </c>
      <c r="M313" s="40">
        <f t="shared" si="82"/>
        <v>60</v>
      </c>
      <c r="N313" s="40">
        <f t="shared" si="82"/>
        <v>1</v>
      </c>
      <c r="O313" s="29" t="str">
        <f t="shared" si="82"/>
        <v>$/MWh</v>
      </c>
      <c r="P313" s="246" t="s">
        <v>3290</v>
      </c>
      <c r="Q313" s="27" t="s">
        <v>240</v>
      </c>
      <c r="R313" s="205" t="s">
        <v>241</v>
      </c>
      <c r="S313" s="2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7"/>
    </row>
    <row r="314" spans="1:20" ht="28.5">
      <c r="A314" s="47" t="str">
        <f t="shared" si="80"/>
        <v>Electricity Supply</v>
      </c>
      <c r="B314" s="47" t="str">
        <f t="shared" si="80"/>
        <v>Subsidy for Electricity Production</v>
      </c>
      <c r="C314" s="47" t="str">
        <f t="shared" si="80"/>
        <v>Subsidy for Elec Production by Fuel</v>
      </c>
      <c r="D314" s="9" t="s">
        <v>500</v>
      </c>
      <c r="E314" s="29"/>
      <c r="F314" s="9" t="s">
        <v>499</v>
      </c>
      <c r="G314" s="29"/>
      <c r="H314" s="28">
        <v>701</v>
      </c>
      <c r="I314" s="9" t="s">
        <v>47</v>
      </c>
      <c r="J314" s="47" t="str">
        <f t="shared" si="81"/>
        <v>Subsidy for Electricity Production</v>
      </c>
      <c r="K314" s="47" t="str">
        <f t="shared" si="81"/>
        <v>elec generation subsidy</v>
      </c>
      <c r="L314" s="38"/>
      <c r="M314" s="38"/>
      <c r="N314" s="38"/>
      <c r="O314" s="29"/>
      <c r="P314" s="236"/>
      <c r="Q314" s="27"/>
      <c r="R314" s="205"/>
      <c r="S314" s="29"/>
      <c r="T314" s="27"/>
    </row>
    <row r="315" spans="1:20" ht="128.25">
      <c r="A315" s="47" t="str">
        <f t="shared" si="80"/>
        <v>Electricity Supply</v>
      </c>
      <c r="B315" s="47" t="str">
        <f t="shared" si="80"/>
        <v>Subsidy for Electricity Production</v>
      </c>
      <c r="C315" s="47" t="str">
        <f t="shared" si="80"/>
        <v>Subsidy for Elec Production by Fuel</v>
      </c>
      <c r="D315" s="9" t="s">
        <v>509</v>
      </c>
      <c r="E315" s="29"/>
      <c r="F315" s="9" t="s">
        <v>510</v>
      </c>
      <c r="G315" s="29"/>
      <c r="H315" s="28">
        <v>184</v>
      </c>
      <c r="I315" s="9" t="s">
        <v>47</v>
      </c>
      <c r="J315" s="47" t="str">
        <f t="shared" si="81"/>
        <v>Subsidy for Electricity Production</v>
      </c>
      <c r="K315" s="47" t="str">
        <f t="shared" si="81"/>
        <v>elec generation subsidy</v>
      </c>
      <c r="L315" s="40">
        <f t="shared" si="82"/>
        <v>0</v>
      </c>
      <c r="M315" s="40">
        <f t="shared" si="82"/>
        <v>60</v>
      </c>
      <c r="N315" s="40">
        <f t="shared" si="82"/>
        <v>1</v>
      </c>
      <c r="O315" s="29" t="str">
        <f t="shared" si="82"/>
        <v>$/MWh</v>
      </c>
      <c r="P315" s="247" t="s">
        <v>2480</v>
      </c>
      <c r="Q315" s="27" t="s">
        <v>240</v>
      </c>
      <c r="R315" s="205" t="s">
        <v>241</v>
      </c>
      <c r="S315" s="2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7"/>
    </row>
    <row r="316" spans="1:20" ht="28.5">
      <c r="A316" s="47" t="str">
        <f t="shared" si="80"/>
        <v>Electricity Supply</v>
      </c>
      <c r="B316" s="47" t="str">
        <f t="shared" si="80"/>
        <v>Subsidy for Electricity Production</v>
      </c>
      <c r="C316" s="47" t="str">
        <f t="shared" si="80"/>
        <v>Subsidy for Elec Production by Fuel</v>
      </c>
      <c r="D316" s="9" t="s">
        <v>2868</v>
      </c>
      <c r="E316" s="27"/>
      <c r="F316" s="9" t="s">
        <v>2513</v>
      </c>
      <c r="G316" s="29"/>
      <c r="H316" s="28">
        <v>702</v>
      </c>
      <c r="I316" s="9" t="s">
        <v>47</v>
      </c>
      <c r="J316" s="47" t="str">
        <f t="shared" si="81"/>
        <v>Subsidy for Electricity Production</v>
      </c>
      <c r="K316" s="47" t="str">
        <f t="shared" si="81"/>
        <v>elec generation subsidy</v>
      </c>
      <c r="L316" s="40"/>
      <c r="M316" s="40"/>
      <c r="N316" s="40"/>
      <c r="O316" s="29"/>
      <c r="P316" s="236"/>
      <c r="Q316" s="27"/>
      <c r="R316" s="205"/>
      <c r="S316" s="29"/>
      <c r="T316" s="27"/>
    </row>
    <row r="317" spans="1:20" ht="28.5">
      <c r="A317" s="47" t="str">
        <f t="shared" si="80"/>
        <v>Electricity Supply</v>
      </c>
      <c r="B317" s="47" t="str">
        <f t="shared" si="80"/>
        <v>Subsidy for Electricity Production</v>
      </c>
      <c r="C317" s="47" t="str">
        <f t="shared" si="80"/>
        <v>Subsidy for Elec Production by Fuel</v>
      </c>
      <c r="D317" s="9" t="s">
        <v>2869</v>
      </c>
      <c r="E317" s="27"/>
      <c r="F317" s="9" t="s">
        <v>2666</v>
      </c>
      <c r="G317" s="29"/>
      <c r="H317" s="28">
        <v>703</v>
      </c>
      <c r="I317" s="9" t="s">
        <v>47</v>
      </c>
      <c r="J317" s="47" t="str">
        <f t="shared" si="81"/>
        <v>Subsidy for Electricity Production</v>
      </c>
      <c r="K317" s="47" t="str">
        <f t="shared" si="81"/>
        <v>elec generation subsidy</v>
      </c>
      <c r="L317" s="40"/>
      <c r="M317" s="40"/>
      <c r="N317" s="40"/>
      <c r="O317" s="29"/>
      <c r="P317" s="236"/>
      <c r="Q317" s="27"/>
      <c r="R317" s="205"/>
      <c r="S317" s="29"/>
      <c r="T317" s="27"/>
    </row>
    <row r="318" spans="1:20" ht="28.5">
      <c r="A318" s="47" t="str">
        <f t="shared" si="80"/>
        <v>Electricity Supply</v>
      </c>
      <c r="B318" s="47" t="str">
        <f t="shared" si="80"/>
        <v>Subsidy for Electricity Production</v>
      </c>
      <c r="C318" s="47" t="str">
        <f t="shared" si="80"/>
        <v>Subsidy for Elec Production by Fuel</v>
      </c>
      <c r="D318" s="9" t="s">
        <v>2870</v>
      </c>
      <c r="E318" s="27"/>
      <c r="F318" s="9" t="s">
        <v>2515</v>
      </c>
      <c r="G318" s="29"/>
      <c r="H318" s="28">
        <v>704</v>
      </c>
      <c r="I318" s="9" t="s">
        <v>47</v>
      </c>
      <c r="J318" s="47" t="str">
        <f t="shared" si="81"/>
        <v>Subsidy for Electricity Production</v>
      </c>
      <c r="K318" s="47" t="str">
        <f t="shared" si="81"/>
        <v>elec generation subsidy</v>
      </c>
      <c r="L318" s="40"/>
      <c r="M318" s="40"/>
      <c r="N318" s="40"/>
      <c r="O318" s="29"/>
      <c r="P318" s="236"/>
      <c r="Q318" s="27"/>
      <c r="R318" s="205"/>
      <c r="S318" s="29"/>
      <c r="T318" s="27"/>
    </row>
    <row r="319" spans="1:20" ht="85.5">
      <c r="A319" s="140" t="s">
        <v>9</v>
      </c>
      <c r="B319" s="140" t="s">
        <v>21</v>
      </c>
      <c r="C319" s="140" t="s">
        <v>2897</v>
      </c>
      <c r="D319" s="27"/>
      <c r="E319" s="27"/>
      <c r="F319" s="27"/>
      <c r="G319" s="27"/>
      <c r="H319" s="28">
        <v>43</v>
      </c>
      <c r="I319" s="27" t="s">
        <v>46</v>
      </c>
      <c r="J319" s="49" t="s">
        <v>21</v>
      </c>
      <c r="K319" s="49" t="s">
        <v>2898</v>
      </c>
      <c r="L319" s="33">
        <v>0</v>
      </c>
      <c r="M319" s="34">
        <v>1</v>
      </c>
      <c r="N319" s="34">
        <v>0.01</v>
      </c>
      <c r="O319" s="27" t="s">
        <v>36</v>
      </c>
      <c r="P319" s="236" t="s">
        <v>2349</v>
      </c>
      <c r="Q319" s="27" t="s">
        <v>242</v>
      </c>
      <c r="R319" s="205" t="s">
        <v>243</v>
      </c>
      <c r="S319" s="27" t="s">
        <v>2350</v>
      </c>
      <c r="T319" s="27"/>
    </row>
    <row r="320" spans="1:20" s="5" customFormat="1" ht="42.75">
      <c r="A320" s="140" t="s">
        <v>9</v>
      </c>
      <c r="B320" s="140" t="s">
        <v>25</v>
      </c>
      <c r="C320" s="140" t="s">
        <v>315</v>
      </c>
      <c r="D320" s="27"/>
      <c r="E320" s="27"/>
      <c r="F320" s="27"/>
      <c r="G320" s="27"/>
      <c r="H320" s="28">
        <v>44</v>
      </c>
      <c r="I320" s="27" t="s">
        <v>46</v>
      </c>
      <c r="J320" s="49" t="s">
        <v>25</v>
      </c>
      <c r="K320" s="49" t="s">
        <v>2146</v>
      </c>
      <c r="L320" s="33">
        <v>0</v>
      </c>
      <c r="M320" s="34">
        <v>1</v>
      </c>
      <c r="N320" s="34">
        <v>0.01</v>
      </c>
      <c r="O320" s="27" t="s">
        <v>36</v>
      </c>
      <c r="P320" s="236" t="s">
        <v>2177</v>
      </c>
      <c r="Q320" s="27" t="s">
        <v>244</v>
      </c>
      <c r="R320" s="205" t="s">
        <v>245</v>
      </c>
      <c r="S320" s="27" t="s">
        <v>172</v>
      </c>
      <c r="T320" s="29"/>
    </row>
    <row r="321" spans="1:20" s="5" customFormat="1" ht="71.25">
      <c r="A321" s="140" t="s">
        <v>9</v>
      </c>
      <c r="B321" s="140" t="s">
        <v>23</v>
      </c>
      <c r="C321" s="140" t="s">
        <v>62</v>
      </c>
      <c r="D321" s="27"/>
      <c r="E321" s="27"/>
      <c r="F321" s="27"/>
      <c r="G321" s="27"/>
      <c r="H321" s="28">
        <v>45</v>
      </c>
      <c r="I321" s="27" t="s">
        <v>46</v>
      </c>
      <c r="J321" s="49" t="s">
        <v>23</v>
      </c>
      <c r="K321" s="49" t="s">
        <v>2145</v>
      </c>
      <c r="L321" s="33">
        <v>0</v>
      </c>
      <c r="M321" s="34">
        <v>1</v>
      </c>
      <c r="N321" s="34">
        <v>0.01</v>
      </c>
      <c r="O321" s="27" t="s">
        <v>36</v>
      </c>
      <c r="P321" s="236" t="s">
        <v>2178</v>
      </c>
      <c r="Q321" s="27" t="s">
        <v>246</v>
      </c>
      <c r="R321" s="205" t="s">
        <v>247</v>
      </c>
      <c r="S321" s="27" t="s">
        <v>172</v>
      </c>
      <c r="T321" s="29"/>
    </row>
    <row r="322" spans="1:20" s="5" customFormat="1" ht="71.25">
      <c r="A322" s="140" t="s">
        <v>9</v>
      </c>
      <c r="B322" s="140" t="s">
        <v>108</v>
      </c>
      <c r="C322" s="140" t="s">
        <v>316</v>
      </c>
      <c r="D322" s="27" t="s">
        <v>142</v>
      </c>
      <c r="E322" s="27" t="s">
        <v>2361</v>
      </c>
      <c r="F322" s="9" t="s">
        <v>2375</v>
      </c>
      <c r="G322" s="27" t="s">
        <v>2367</v>
      </c>
      <c r="H322" s="28">
        <v>756</v>
      </c>
      <c r="I322" s="27" t="s">
        <v>46</v>
      </c>
      <c r="J322" s="49" t="s">
        <v>108</v>
      </c>
      <c r="K322" s="49" t="s">
        <v>2144</v>
      </c>
      <c r="L322" s="34">
        <v>0</v>
      </c>
      <c r="M322" s="34">
        <f>ROUND(MaxBoundCalculations!B189,2)</f>
        <v>0.33</v>
      </c>
      <c r="N322" s="34">
        <v>0.01</v>
      </c>
      <c r="O322" s="27" t="s">
        <v>33</v>
      </c>
      <c r="P322" s="242" t="s">
        <v>3239</v>
      </c>
      <c r="Q322" s="27" t="s">
        <v>248</v>
      </c>
      <c r="R322" s="205" t="s">
        <v>249</v>
      </c>
      <c r="S322" s="9" t="s">
        <v>2109</v>
      </c>
      <c r="T322" s="9" t="s">
        <v>2109</v>
      </c>
    </row>
    <row r="323" spans="1:20" s="5" customFormat="1" ht="71.25">
      <c r="A323" s="47" t="str">
        <f>A$322</f>
        <v>Industry</v>
      </c>
      <c r="B323" s="47" t="str">
        <f t="shared" ref="B323:C338" si="83">B$322</f>
        <v>Industry Energy Efficiency Standards</v>
      </c>
      <c r="C323" s="47" t="str">
        <f t="shared" si="83"/>
        <v>Percentage Improvement in Eqpt Efficiency Standards above BAU</v>
      </c>
      <c r="D323" s="27" t="s">
        <v>142</v>
      </c>
      <c r="E323" s="27" t="s">
        <v>2362</v>
      </c>
      <c r="F323" s="9" t="s">
        <v>2375</v>
      </c>
      <c r="G323" s="27" t="s">
        <v>2370</v>
      </c>
      <c r="H323" s="28">
        <v>757</v>
      </c>
      <c r="I323" s="27" t="s">
        <v>46</v>
      </c>
      <c r="J323" s="47" t="str">
        <f t="shared" ref="J323:P339" si="84">J$322</f>
        <v>Industry Energy Efficiency Standards</v>
      </c>
      <c r="K323" s="35" t="str">
        <f t="shared" ref="K323:R338" si="85">K$322</f>
        <v>indst efficiency standards</v>
      </c>
      <c r="L323" s="35">
        <f t="shared" si="85"/>
        <v>0</v>
      </c>
      <c r="M323" s="35">
        <f t="shared" si="85"/>
        <v>0.33</v>
      </c>
      <c r="N323" s="35">
        <f t="shared" si="85"/>
        <v>0.01</v>
      </c>
      <c r="O323" s="29" t="str">
        <f t="shared" si="85"/>
        <v>% reduction in energy use</v>
      </c>
      <c r="P323"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9" t="str">
        <f t="shared" si="85"/>
        <v>industry-ag-main.html#eff-stds</v>
      </c>
      <c r="R323" s="206" t="str">
        <f t="shared" si="85"/>
        <v>industry-energy-efficiency-standards.html</v>
      </c>
      <c r="S323" s="29" t="str">
        <f t="shared" ref="S323:T338" si="86">S$322</f>
        <v>U.S. DOE, 2016, Industrial Energy Efficiency Potential Analysis, https://energy.gov/sites/prod/files/2017/04/f34/energy-savings-by-state-industrial-methodology.pdf</v>
      </c>
      <c r="T323" s="29" t="str">
        <f t="shared" si="86"/>
        <v>U.S. DOE, 2016, Industrial Energy Efficiency Potential Analysis, https://energy.gov/sites/prod/files/2017/04/f34/energy-savings-by-state-industrial-methodology.pdf</v>
      </c>
    </row>
    <row r="324" spans="1:20" s="5" customFormat="1" ht="71.25">
      <c r="A324" s="47" t="str">
        <f t="shared" ref="A324:C339" si="87">A$322</f>
        <v>Industry</v>
      </c>
      <c r="B324" s="47" t="str">
        <f t="shared" si="83"/>
        <v>Industry Energy Efficiency Standards</v>
      </c>
      <c r="C324" s="47" t="str">
        <f t="shared" si="83"/>
        <v>Percentage Improvement in Eqpt Efficiency Standards above BAU</v>
      </c>
      <c r="D324" s="27" t="s">
        <v>142</v>
      </c>
      <c r="E324" s="27" t="s">
        <v>2363</v>
      </c>
      <c r="F324" s="9" t="s">
        <v>2375</v>
      </c>
      <c r="G324" s="27" t="s">
        <v>2371</v>
      </c>
      <c r="H324" s="28">
        <v>758</v>
      </c>
      <c r="I324" s="27" t="s">
        <v>46</v>
      </c>
      <c r="J324" s="47" t="str">
        <f t="shared" si="84"/>
        <v>Industry Energy Efficiency Standards</v>
      </c>
      <c r="K324" s="35" t="str">
        <f t="shared" si="85"/>
        <v>indst efficiency standards</v>
      </c>
      <c r="L324" s="35">
        <f t="shared" si="85"/>
        <v>0</v>
      </c>
      <c r="M324" s="35">
        <f t="shared" si="85"/>
        <v>0.33</v>
      </c>
      <c r="N324" s="35">
        <f t="shared" si="85"/>
        <v>0.01</v>
      </c>
      <c r="O324" s="29" t="str">
        <f t="shared" si="85"/>
        <v>% reduction in energy use</v>
      </c>
      <c r="P324"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9" t="str">
        <f t="shared" si="85"/>
        <v>industry-ag-main.html#eff-stds</v>
      </c>
      <c r="R324" s="206" t="str">
        <f t="shared" si="85"/>
        <v>industry-energy-efficiency-standards.html</v>
      </c>
      <c r="S324" s="29" t="str">
        <f t="shared" si="86"/>
        <v>U.S. DOE, 2016, Industrial Energy Efficiency Potential Analysis, https://energy.gov/sites/prod/files/2017/04/f34/energy-savings-by-state-industrial-methodology.pdf</v>
      </c>
      <c r="T324" s="29" t="str">
        <f t="shared" si="86"/>
        <v>U.S. DOE, 2016, Industrial Energy Efficiency Potential Analysis, https://energy.gov/sites/prod/files/2017/04/f34/energy-savings-by-state-industrial-methodology.pdf</v>
      </c>
    </row>
    <row r="325" spans="1:20" s="5" customFormat="1" ht="71.25">
      <c r="A325" s="47" t="str">
        <f t="shared" si="87"/>
        <v>Industry</v>
      </c>
      <c r="B325" s="47" t="str">
        <f t="shared" si="83"/>
        <v>Industry Energy Efficiency Standards</v>
      </c>
      <c r="C325" s="47" t="str">
        <f t="shared" si="83"/>
        <v>Percentage Improvement in Eqpt Efficiency Standards above BAU</v>
      </c>
      <c r="D325" s="27" t="s">
        <v>142</v>
      </c>
      <c r="E325" s="27" t="s">
        <v>2364</v>
      </c>
      <c r="F325" s="9" t="s">
        <v>2375</v>
      </c>
      <c r="G325" s="27" t="s">
        <v>2368</v>
      </c>
      <c r="H325" s="28">
        <v>759</v>
      </c>
      <c r="I325" s="27" t="s">
        <v>46</v>
      </c>
      <c r="J325" s="47" t="str">
        <f t="shared" si="84"/>
        <v>Industry Energy Efficiency Standards</v>
      </c>
      <c r="K325" s="35" t="str">
        <f t="shared" si="85"/>
        <v>indst efficiency standards</v>
      </c>
      <c r="L325" s="35">
        <f t="shared" si="85"/>
        <v>0</v>
      </c>
      <c r="M325" s="35">
        <f t="shared" si="85"/>
        <v>0.33</v>
      </c>
      <c r="N325" s="35">
        <f t="shared" si="85"/>
        <v>0.01</v>
      </c>
      <c r="O325" s="29" t="str">
        <f t="shared" si="85"/>
        <v>% reduction in energy use</v>
      </c>
      <c r="P325"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9" t="str">
        <f t="shared" si="85"/>
        <v>industry-ag-main.html#eff-stds</v>
      </c>
      <c r="R325" s="206" t="str">
        <f t="shared" si="85"/>
        <v>industry-energy-efficiency-standards.html</v>
      </c>
      <c r="S325" s="29" t="str">
        <f t="shared" si="86"/>
        <v>U.S. DOE, 2016, Industrial Energy Efficiency Potential Analysis, https://energy.gov/sites/prod/files/2017/04/f34/energy-savings-by-state-industrial-methodology.pdf</v>
      </c>
      <c r="T325" s="29" t="str">
        <f t="shared" si="86"/>
        <v>U.S. DOE, 2016, Industrial Energy Efficiency Potential Analysis, https://energy.gov/sites/prod/files/2017/04/f34/energy-savings-by-state-industrial-methodology.pdf</v>
      </c>
    </row>
    <row r="326" spans="1:20" s="5" customFormat="1" ht="71.25">
      <c r="A326" s="47" t="str">
        <f t="shared" si="87"/>
        <v>Industry</v>
      </c>
      <c r="B326" s="47" t="str">
        <f t="shared" si="83"/>
        <v>Industry Energy Efficiency Standards</v>
      </c>
      <c r="C326" s="47" t="str">
        <f t="shared" si="83"/>
        <v>Percentage Improvement in Eqpt Efficiency Standards above BAU</v>
      </c>
      <c r="D326" s="27" t="s">
        <v>142</v>
      </c>
      <c r="E326" s="27" t="s">
        <v>2365</v>
      </c>
      <c r="F326" s="9" t="s">
        <v>2375</v>
      </c>
      <c r="G326" s="27" t="s">
        <v>2369</v>
      </c>
      <c r="H326" s="28">
        <v>760</v>
      </c>
      <c r="I326" s="27" t="s">
        <v>46</v>
      </c>
      <c r="J326" s="47" t="str">
        <f t="shared" si="84"/>
        <v>Industry Energy Efficiency Standards</v>
      </c>
      <c r="K326" s="35" t="str">
        <f t="shared" si="85"/>
        <v>indst efficiency standards</v>
      </c>
      <c r="L326" s="35">
        <f t="shared" si="85"/>
        <v>0</v>
      </c>
      <c r="M326" s="35">
        <f t="shared" si="85"/>
        <v>0.33</v>
      </c>
      <c r="N326" s="35">
        <f t="shared" si="85"/>
        <v>0.01</v>
      </c>
      <c r="O326" s="29" t="str">
        <f t="shared" si="85"/>
        <v>% reduction in energy use</v>
      </c>
      <c r="P326"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9" t="str">
        <f t="shared" si="85"/>
        <v>industry-ag-main.html#eff-stds</v>
      </c>
      <c r="R326" s="206" t="str">
        <f t="shared" si="85"/>
        <v>industry-energy-efficiency-standards.html</v>
      </c>
      <c r="S326" s="29" t="str">
        <f t="shared" si="86"/>
        <v>U.S. DOE, 2016, Industrial Energy Efficiency Potential Analysis, https://energy.gov/sites/prod/files/2017/04/f34/energy-savings-by-state-industrial-methodology.pdf</v>
      </c>
      <c r="T326" s="29" t="str">
        <f t="shared" si="86"/>
        <v>U.S. DOE, 2016, Industrial Energy Efficiency Potential Analysis, https://energy.gov/sites/prod/files/2017/04/f34/energy-savings-by-state-industrial-methodology.pdf</v>
      </c>
    </row>
    <row r="327" spans="1:20" s="5" customFormat="1" ht="71.25">
      <c r="A327" s="47" t="str">
        <f t="shared" si="87"/>
        <v>Industry</v>
      </c>
      <c r="B327" s="47" t="str">
        <f t="shared" si="83"/>
        <v>Industry Energy Efficiency Standards</v>
      </c>
      <c r="C327" s="47" t="str">
        <f t="shared" si="83"/>
        <v>Percentage Improvement in Eqpt Efficiency Standards above BAU</v>
      </c>
      <c r="D327" s="27" t="s">
        <v>142</v>
      </c>
      <c r="E327" s="27" t="s">
        <v>2366</v>
      </c>
      <c r="F327" s="9" t="s">
        <v>2375</v>
      </c>
      <c r="G327" s="27" t="s">
        <v>2372</v>
      </c>
      <c r="H327" s="28">
        <v>761</v>
      </c>
      <c r="I327" s="27" t="s">
        <v>47</v>
      </c>
      <c r="J327" s="47" t="str">
        <f t="shared" si="84"/>
        <v>Industry Energy Efficiency Standards</v>
      </c>
      <c r="K327" s="35" t="str">
        <f t="shared" si="85"/>
        <v>indst efficiency standards</v>
      </c>
      <c r="L327" s="35">
        <f t="shared" si="85"/>
        <v>0</v>
      </c>
      <c r="M327" s="35">
        <f t="shared" si="85"/>
        <v>0.33</v>
      </c>
      <c r="N327" s="35">
        <f t="shared" si="85"/>
        <v>0.01</v>
      </c>
      <c r="O327" s="29" t="str">
        <f t="shared" si="85"/>
        <v>% reduction in energy use</v>
      </c>
      <c r="P327"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9" t="str">
        <f t="shared" si="85"/>
        <v>industry-ag-main.html#eff-stds</v>
      </c>
      <c r="R327" s="206" t="str">
        <f t="shared" si="85"/>
        <v>industry-energy-efficiency-standards.html</v>
      </c>
      <c r="S327" s="29" t="str">
        <f t="shared" si="86"/>
        <v>U.S. DOE, 2016, Industrial Energy Efficiency Potential Analysis, https://energy.gov/sites/prod/files/2017/04/f34/energy-savings-by-state-industrial-methodology.pdf</v>
      </c>
      <c r="T327" s="29" t="str">
        <f t="shared" si="86"/>
        <v>U.S. DOE, 2016, Industrial Energy Efficiency Potential Analysis, https://energy.gov/sites/prod/files/2017/04/f34/energy-savings-by-state-industrial-methodology.pdf</v>
      </c>
    </row>
    <row r="328" spans="1:20" ht="71.25">
      <c r="A328" s="47" t="str">
        <f t="shared" si="87"/>
        <v>Industry</v>
      </c>
      <c r="B328" s="47" t="str">
        <f>B$322</f>
        <v>Industry Energy Efficiency Standards</v>
      </c>
      <c r="C328" s="47" t="str">
        <f>C$322</f>
        <v>Percentage Improvement in Eqpt Efficiency Standards above BAU</v>
      </c>
      <c r="D328" s="27" t="s">
        <v>142</v>
      </c>
      <c r="E328" s="27" t="s">
        <v>2810</v>
      </c>
      <c r="F328" s="9" t="s">
        <v>2375</v>
      </c>
      <c r="G328" s="27" t="s">
        <v>2813</v>
      </c>
      <c r="H328" s="28">
        <v>762</v>
      </c>
      <c r="I328" s="27" t="s">
        <v>47</v>
      </c>
      <c r="J328" s="47" t="str">
        <f t="shared" si="84"/>
        <v>Industry Energy Efficiency Standards</v>
      </c>
      <c r="K328" s="35" t="str">
        <f t="shared" si="85"/>
        <v>indst efficiency standards</v>
      </c>
      <c r="L328" s="35">
        <f>L$322</f>
        <v>0</v>
      </c>
      <c r="M328" s="35">
        <f>M$322</f>
        <v>0.33</v>
      </c>
      <c r="N328" s="35">
        <f>N$322</f>
        <v>0.01</v>
      </c>
      <c r="O328" s="29" t="str">
        <f>O$322</f>
        <v>% reduction in energy use</v>
      </c>
      <c r="P328"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9" t="str">
        <f t="shared" si="85"/>
        <v>industry-ag-main.html#eff-stds</v>
      </c>
      <c r="R328" s="206" t="str">
        <f t="shared" si="85"/>
        <v>industry-energy-efficiency-standards.html</v>
      </c>
      <c r="S328" s="29" t="str">
        <f t="shared" si="86"/>
        <v>U.S. DOE, 2016, Industrial Energy Efficiency Potential Analysis, https://energy.gov/sites/prod/files/2017/04/f34/energy-savings-by-state-industrial-methodology.pdf</v>
      </c>
      <c r="T328" s="29" t="str">
        <f t="shared" si="86"/>
        <v>U.S. DOE, 2016, Industrial Energy Efficiency Potential Analysis, https://energy.gov/sites/prod/files/2017/04/f34/energy-savings-by-state-industrial-methodology.pdf</v>
      </c>
    </row>
    <row r="329" spans="1:20" s="5" customFormat="1" ht="71.25">
      <c r="A329" s="47" t="str">
        <f t="shared" si="87"/>
        <v>Industry</v>
      </c>
      <c r="B329" s="47" t="str">
        <f t="shared" si="83"/>
        <v>Industry Energy Efficiency Standards</v>
      </c>
      <c r="C329" s="47" t="str">
        <f t="shared" si="83"/>
        <v>Percentage Improvement in Eqpt Efficiency Standards above BAU</v>
      </c>
      <c r="D329" s="27" t="s">
        <v>142</v>
      </c>
      <c r="E329" s="27" t="s">
        <v>2811</v>
      </c>
      <c r="F329" s="9" t="s">
        <v>2375</v>
      </c>
      <c r="G329" s="27" t="s">
        <v>2815</v>
      </c>
      <c r="H329" s="28">
        <v>763</v>
      </c>
      <c r="I329" s="27" t="s">
        <v>46</v>
      </c>
      <c r="J329" s="47" t="str">
        <f t="shared" si="84"/>
        <v>Industry Energy Efficiency Standards</v>
      </c>
      <c r="K329" s="35" t="str">
        <f t="shared" si="85"/>
        <v>indst efficiency standards</v>
      </c>
      <c r="L329" s="35">
        <f t="shared" si="85"/>
        <v>0</v>
      </c>
      <c r="M329" s="35">
        <f t="shared" si="85"/>
        <v>0.33</v>
      </c>
      <c r="N329" s="35">
        <f t="shared" si="85"/>
        <v>0.01</v>
      </c>
      <c r="O329" s="29" t="str">
        <f t="shared" si="85"/>
        <v>% reduction in energy use</v>
      </c>
      <c r="P329"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9" t="str">
        <f t="shared" si="85"/>
        <v>industry-ag-main.html#eff-stds</v>
      </c>
      <c r="R329" s="206" t="str">
        <f t="shared" si="85"/>
        <v>industry-energy-efficiency-standards.html</v>
      </c>
      <c r="S329" s="29" t="str">
        <f t="shared" si="86"/>
        <v>U.S. DOE, 2016, Industrial Energy Efficiency Potential Analysis, https://energy.gov/sites/prod/files/2017/04/f34/energy-savings-by-state-industrial-methodology.pdf</v>
      </c>
      <c r="T329" s="29" t="str">
        <f t="shared" si="86"/>
        <v>U.S. DOE, 2016, Industrial Energy Efficiency Potential Analysis, https://energy.gov/sites/prod/files/2017/04/f34/energy-savings-by-state-industrial-methodology.pdf</v>
      </c>
    </row>
    <row r="330" spans="1:20" s="5" customFormat="1" ht="71.25">
      <c r="A330" s="47" t="str">
        <f t="shared" si="87"/>
        <v>Industry</v>
      </c>
      <c r="B330" s="47" t="str">
        <f t="shared" si="83"/>
        <v>Industry Energy Efficiency Standards</v>
      </c>
      <c r="C330" s="47" t="str">
        <f t="shared" si="83"/>
        <v>Percentage Improvement in Eqpt Efficiency Standards above BAU</v>
      </c>
      <c r="D330" s="27" t="s">
        <v>142</v>
      </c>
      <c r="E330" s="27" t="s">
        <v>2812</v>
      </c>
      <c r="F330" s="9" t="s">
        <v>2375</v>
      </c>
      <c r="G330" s="27" t="s">
        <v>2816</v>
      </c>
      <c r="H330" s="28">
        <v>764</v>
      </c>
      <c r="I330" s="27" t="s">
        <v>46</v>
      </c>
      <c r="J330" s="47" t="str">
        <f t="shared" si="84"/>
        <v>Industry Energy Efficiency Standards</v>
      </c>
      <c r="K330" s="35" t="str">
        <f t="shared" si="85"/>
        <v>indst efficiency standards</v>
      </c>
      <c r="L330" s="35">
        <f t="shared" si="85"/>
        <v>0</v>
      </c>
      <c r="M330" s="35">
        <f t="shared" si="85"/>
        <v>0.33</v>
      </c>
      <c r="N330" s="35">
        <f t="shared" si="85"/>
        <v>0.01</v>
      </c>
      <c r="O330" s="29" t="str">
        <f t="shared" si="85"/>
        <v>% reduction in energy use</v>
      </c>
      <c r="P330"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9" t="str">
        <f t="shared" si="85"/>
        <v>industry-ag-main.html#eff-stds</v>
      </c>
      <c r="R330" s="206" t="str">
        <f t="shared" si="85"/>
        <v>industry-energy-efficiency-standards.html</v>
      </c>
      <c r="S330" s="29" t="str">
        <f t="shared" si="86"/>
        <v>U.S. DOE, 2016, Industrial Energy Efficiency Potential Analysis, https://energy.gov/sites/prod/files/2017/04/f34/energy-savings-by-state-industrial-methodology.pdf</v>
      </c>
      <c r="T330" s="29" t="str">
        <f t="shared" si="86"/>
        <v>U.S. DOE, 2016, Industrial Energy Efficiency Potential Analysis, https://energy.gov/sites/prod/files/2017/04/f34/energy-savings-by-state-industrial-methodology.pdf</v>
      </c>
    </row>
    <row r="331" spans="1:20" s="5" customFormat="1" ht="71.25">
      <c r="A331" s="47" t="str">
        <f t="shared" si="87"/>
        <v>Industry</v>
      </c>
      <c r="B331" s="47" t="str">
        <f t="shared" si="83"/>
        <v>Industry Energy Efficiency Standards</v>
      </c>
      <c r="C331" s="47" t="str">
        <f t="shared" si="83"/>
        <v>Percentage Improvement in Eqpt Efficiency Standards above BAU</v>
      </c>
      <c r="D331" s="27" t="s">
        <v>142</v>
      </c>
      <c r="E331" s="27" t="s">
        <v>2809</v>
      </c>
      <c r="F331" s="9" t="s">
        <v>2375</v>
      </c>
      <c r="G331" s="27" t="s">
        <v>2814</v>
      </c>
      <c r="H331" s="28">
        <v>765</v>
      </c>
      <c r="I331" s="27" t="s">
        <v>47</v>
      </c>
      <c r="J331" s="47" t="str">
        <f t="shared" si="84"/>
        <v>Industry Energy Efficiency Standards</v>
      </c>
      <c r="K331" s="35" t="str">
        <f t="shared" si="85"/>
        <v>indst efficiency standards</v>
      </c>
      <c r="L331" s="35">
        <f t="shared" si="85"/>
        <v>0</v>
      </c>
      <c r="M331" s="35">
        <f t="shared" si="85"/>
        <v>0.33</v>
      </c>
      <c r="N331" s="35">
        <f t="shared" si="85"/>
        <v>0.01</v>
      </c>
      <c r="O331" s="29" t="str">
        <f t="shared" si="85"/>
        <v>% reduction in energy use</v>
      </c>
      <c r="P331"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9" t="str">
        <f t="shared" si="85"/>
        <v>industry-ag-main.html#eff-stds</v>
      </c>
      <c r="R331" s="206" t="str">
        <f t="shared" si="85"/>
        <v>industry-energy-efficiency-standards.html</v>
      </c>
      <c r="S331" s="29" t="str">
        <f t="shared" si="86"/>
        <v>U.S. DOE, 2016, Industrial Energy Efficiency Potential Analysis, https://energy.gov/sites/prod/files/2017/04/f34/energy-savings-by-state-industrial-methodology.pdf</v>
      </c>
      <c r="T331" s="29" t="str">
        <f t="shared" si="86"/>
        <v>U.S. DOE, 2016, Industrial Energy Efficiency Potential Analysis, https://energy.gov/sites/prod/files/2017/04/f34/energy-savings-by-state-industrial-methodology.pdf</v>
      </c>
    </row>
    <row r="332" spans="1:20" s="5" customFormat="1" ht="71.25">
      <c r="A332" s="47" t="str">
        <f t="shared" si="87"/>
        <v>Industry</v>
      </c>
      <c r="B332" s="47" t="str">
        <f t="shared" si="83"/>
        <v>Industry Energy Efficiency Standards</v>
      </c>
      <c r="C332" s="47" t="str">
        <f t="shared" si="83"/>
        <v>Percentage Improvement in Eqpt Efficiency Standards above BAU</v>
      </c>
      <c r="D332" s="9" t="s">
        <v>143</v>
      </c>
      <c r="E332" s="27" t="s">
        <v>2361</v>
      </c>
      <c r="F332" s="9" t="s">
        <v>2376</v>
      </c>
      <c r="G332" s="27" t="s">
        <v>2367</v>
      </c>
      <c r="H332" s="28">
        <v>766</v>
      </c>
      <c r="I332" s="27" t="s">
        <v>46</v>
      </c>
      <c r="J332" s="47" t="str">
        <f t="shared" si="84"/>
        <v>Industry Energy Efficiency Standards</v>
      </c>
      <c r="K332" s="35" t="str">
        <f t="shared" si="85"/>
        <v>indst efficiency standards</v>
      </c>
      <c r="L332" s="35">
        <f t="shared" si="85"/>
        <v>0</v>
      </c>
      <c r="M332" s="35">
        <f t="shared" si="85"/>
        <v>0.33</v>
      </c>
      <c r="N332" s="35">
        <f t="shared" si="85"/>
        <v>0.01</v>
      </c>
      <c r="O332" s="29" t="str">
        <f t="shared" si="85"/>
        <v>% reduction in energy use</v>
      </c>
      <c r="P332"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9" t="str">
        <f t="shared" si="85"/>
        <v>industry-ag-main.html#eff-stds</v>
      </c>
      <c r="R332" s="206" t="str">
        <f t="shared" si="85"/>
        <v>industry-energy-efficiency-standards.html</v>
      </c>
      <c r="S332" s="29" t="str">
        <f t="shared" si="86"/>
        <v>U.S. DOE, 2016, Industrial Energy Efficiency Potential Analysis, https://energy.gov/sites/prod/files/2017/04/f34/energy-savings-by-state-industrial-methodology.pdf</v>
      </c>
      <c r="T332" s="29" t="str">
        <f t="shared" si="86"/>
        <v>U.S. DOE, 2016, Industrial Energy Efficiency Potential Analysis, https://energy.gov/sites/prod/files/2017/04/f34/energy-savings-by-state-industrial-methodology.pdf</v>
      </c>
    </row>
    <row r="333" spans="1:20" s="5" customFormat="1" ht="71.25">
      <c r="A333" s="47" t="str">
        <f t="shared" si="87"/>
        <v>Industry</v>
      </c>
      <c r="B333" s="47" t="str">
        <f t="shared" si="83"/>
        <v>Industry Energy Efficiency Standards</v>
      </c>
      <c r="C333" s="47" t="str">
        <f t="shared" si="83"/>
        <v>Percentage Improvement in Eqpt Efficiency Standards above BAU</v>
      </c>
      <c r="D333" s="9" t="s">
        <v>143</v>
      </c>
      <c r="E333" s="27" t="s">
        <v>2362</v>
      </c>
      <c r="F333" s="9" t="s">
        <v>2376</v>
      </c>
      <c r="G333" s="27" t="s">
        <v>2370</v>
      </c>
      <c r="H333" s="28">
        <v>767</v>
      </c>
      <c r="I333" s="27" t="s">
        <v>46</v>
      </c>
      <c r="J333" s="47" t="str">
        <f t="shared" si="84"/>
        <v>Industry Energy Efficiency Standards</v>
      </c>
      <c r="K333" s="35" t="str">
        <f t="shared" si="85"/>
        <v>indst efficiency standards</v>
      </c>
      <c r="L333" s="35">
        <f t="shared" si="85"/>
        <v>0</v>
      </c>
      <c r="M333" s="35">
        <f t="shared" si="85"/>
        <v>0.33</v>
      </c>
      <c r="N333" s="35">
        <f t="shared" si="85"/>
        <v>0.01</v>
      </c>
      <c r="O333" s="29" t="str">
        <f t="shared" si="85"/>
        <v>% reduction in energy use</v>
      </c>
      <c r="P333"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9" t="str">
        <f t="shared" si="85"/>
        <v>industry-ag-main.html#eff-stds</v>
      </c>
      <c r="R333" s="206" t="str">
        <f t="shared" si="85"/>
        <v>industry-energy-efficiency-standards.html</v>
      </c>
      <c r="S333" s="29" t="str">
        <f t="shared" si="86"/>
        <v>U.S. DOE, 2016, Industrial Energy Efficiency Potential Analysis, https://energy.gov/sites/prod/files/2017/04/f34/energy-savings-by-state-industrial-methodology.pdf</v>
      </c>
      <c r="T333" s="29" t="str">
        <f t="shared" si="86"/>
        <v>U.S. DOE, 2016, Industrial Energy Efficiency Potential Analysis, https://energy.gov/sites/prod/files/2017/04/f34/energy-savings-by-state-industrial-methodology.pdf</v>
      </c>
    </row>
    <row r="334" spans="1:20" s="5" customFormat="1" ht="71.25">
      <c r="A334" s="47" t="str">
        <f t="shared" si="87"/>
        <v>Industry</v>
      </c>
      <c r="B334" s="47" t="str">
        <f t="shared" si="83"/>
        <v>Industry Energy Efficiency Standards</v>
      </c>
      <c r="C334" s="47" t="str">
        <f t="shared" si="83"/>
        <v>Percentage Improvement in Eqpt Efficiency Standards above BAU</v>
      </c>
      <c r="D334" s="9" t="s">
        <v>143</v>
      </c>
      <c r="E334" s="27" t="s">
        <v>2363</v>
      </c>
      <c r="F334" s="9" t="s">
        <v>2376</v>
      </c>
      <c r="G334" s="27" t="s">
        <v>2371</v>
      </c>
      <c r="H334" s="28">
        <v>768</v>
      </c>
      <c r="I334" s="27" t="s">
        <v>46</v>
      </c>
      <c r="J334" s="47" t="str">
        <f t="shared" si="84"/>
        <v>Industry Energy Efficiency Standards</v>
      </c>
      <c r="K334" s="35" t="str">
        <f t="shared" si="85"/>
        <v>indst efficiency standards</v>
      </c>
      <c r="L334" s="35">
        <f t="shared" si="85"/>
        <v>0</v>
      </c>
      <c r="M334" s="35">
        <f t="shared" si="85"/>
        <v>0.33</v>
      </c>
      <c r="N334" s="35">
        <f t="shared" si="85"/>
        <v>0.01</v>
      </c>
      <c r="O334" s="29" t="str">
        <f t="shared" si="85"/>
        <v>% reduction in energy use</v>
      </c>
      <c r="P334"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9" t="str">
        <f t="shared" si="85"/>
        <v>industry-ag-main.html#eff-stds</v>
      </c>
      <c r="R334" s="206" t="str">
        <f t="shared" si="85"/>
        <v>industry-energy-efficiency-standards.html</v>
      </c>
      <c r="S334" s="29" t="str">
        <f t="shared" si="86"/>
        <v>U.S. DOE, 2016, Industrial Energy Efficiency Potential Analysis, https://energy.gov/sites/prod/files/2017/04/f34/energy-savings-by-state-industrial-methodology.pdf</v>
      </c>
      <c r="T334" s="29" t="str">
        <f t="shared" si="86"/>
        <v>U.S. DOE, 2016, Industrial Energy Efficiency Potential Analysis, https://energy.gov/sites/prod/files/2017/04/f34/energy-savings-by-state-industrial-methodology.pdf</v>
      </c>
    </row>
    <row r="335" spans="1:20" s="5" customFormat="1" ht="71.25">
      <c r="A335" s="47" t="str">
        <f t="shared" si="87"/>
        <v>Industry</v>
      </c>
      <c r="B335" s="47" t="str">
        <f t="shared" si="83"/>
        <v>Industry Energy Efficiency Standards</v>
      </c>
      <c r="C335" s="47" t="str">
        <f t="shared" si="83"/>
        <v>Percentage Improvement in Eqpt Efficiency Standards above BAU</v>
      </c>
      <c r="D335" s="9" t="s">
        <v>143</v>
      </c>
      <c r="E335" s="27" t="s">
        <v>2364</v>
      </c>
      <c r="F335" s="9" t="s">
        <v>2376</v>
      </c>
      <c r="G335" s="27" t="s">
        <v>2368</v>
      </c>
      <c r="H335" s="28">
        <v>769</v>
      </c>
      <c r="I335" s="27" t="s">
        <v>46</v>
      </c>
      <c r="J335" s="47" t="str">
        <f t="shared" si="84"/>
        <v>Industry Energy Efficiency Standards</v>
      </c>
      <c r="K335" s="35" t="str">
        <f t="shared" si="85"/>
        <v>indst efficiency standards</v>
      </c>
      <c r="L335" s="35">
        <f t="shared" si="85"/>
        <v>0</v>
      </c>
      <c r="M335" s="35">
        <f t="shared" si="85"/>
        <v>0.33</v>
      </c>
      <c r="N335" s="35">
        <f t="shared" si="85"/>
        <v>0.01</v>
      </c>
      <c r="O335" s="29" t="str">
        <f t="shared" si="85"/>
        <v>% reduction in energy use</v>
      </c>
      <c r="P335"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9" t="str">
        <f t="shared" si="85"/>
        <v>industry-ag-main.html#eff-stds</v>
      </c>
      <c r="R335" s="206" t="str">
        <f t="shared" si="85"/>
        <v>industry-energy-efficiency-standards.html</v>
      </c>
      <c r="S335" s="29" t="str">
        <f t="shared" si="86"/>
        <v>U.S. DOE, 2016, Industrial Energy Efficiency Potential Analysis, https://energy.gov/sites/prod/files/2017/04/f34/energy-savings-by-state-industrial-methodology.pdf</v>
      </c>
      <c r="T335" s="29" t="str">
        <f t="shared" si="86"/>
        <v>U.S. DOE, 2016, Industrial Energy Efficiency Potential Analysis, https://energy.gov/sites/prod/files/2017/04/f34/energy-savings-by-state-industrial-methodology.pdf</v>
      </c>
    </row>
    <row r="336" spans="1:20" s="5" customFormat="1" ht="71.25">
      <c r="A336" s="47" t="str">
        <f t="shared" si="87"/>
        <v>Industry</v>
      </c>
      <c r="B336" s="47" t="str">
        <f t="shared" si="83"/>
        <v>Industry Energy Efficiency Standards</v>
      </c>
      <c r="C336" s="47" t="str">
        <f t="shared" si="83"/>
        <v>Percentage Improvement in Eqpt Efficiency Standards above BAU</v>
      </c>
      <c r="D336" s="9" t="s">
        <v>143</v>
      </c>
      <c r="E336" s="27" t="s">
        <v>2365</v>
      </c>
      <c r="F336" s="9" t="s">
        <v>2376</v>
      </c>
      <c r="G336" s="27" t="s">
        <v>2369</v>
      </c>
      <c r="H336" s="28">
        <v>770</v>
      </c>
      <c r="I336" s="27" t="s">
        <v>47</v>
      </c>
      <c r="J336" s="47" t="str">
        <f t="shared" si="84"/>
        <v>Industry Energy Efficiency Standards</v>
      </c>
      <c r="K336" s="35" t="str">
        <f t="shared" si="85"/>
        <v>indst efficiency standards</v>
      </c>
      <c r="L336" s="35">
        <f t="shared" si="85"/>
        <v>0</v>
      </c>
      <c r="M336" s="35">
        <f t="shared" si="85"/>
        <v>0.33</v>
      </c>
      <c r="N336" s="35">
        <f t="shared" si="85"/>
        <v>0.01</v>
      </c>
      <c r="O336" s="29" t="str">
        <f t="shared" si="85"/>
        <v>% reduction in energy use</v>
      </c>
      <c r="P336"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9" t="str">
        <f t="shared" si="85"/>
        <v>industry-ag-main.html#eff-stds</v>
      </c>
      <c r="R336" s="206" t="str">
        <f t="shared" si="85"/>
        <v>industry-energy-efficiency-standards.html</v>
      </c>
      <c r="S336" s="29" t="str">
        <f t="shared" si="86"/>
        <v>U.S. DOE, 2016, Industrial Energy Efficiency Potential Analysis, https://energy.gov/sites/prod/files/2017/04/f34/energy-savings-by-state-industrial-methodology.pdf</v>
      </c>
      <c r="T336" s="29" t="str">
        <f t="shared" si="86"/>
        <v>U.S. DOE, 2016, Industrial Energy Efficiency Potential Analysis, https://energy.gov/sites/prod/files/2017/04/f34/energy-savings-by-state-industrial-methodology.pdf</v>
      </c>
    </row>
    <row r="337" spans="1:20" s="5" customFormat="1" ht="71.25">
      <c r="A337" s="47" t="str">
        <f t="shared" si="87"/>
        <v>Industry</v>
      </c>
      <c r="B337" s="47" t="str">
        <f t="shared" si="83"/>
        <v>Industry Energy Efficiency Standards</v>
      </c>
      <c r="C337" s="47" t="str">
        <f t="shared" si="83"/>
        <v>Percentage Improvement in Eqpt Efficiency Standards above BAU</v>
      </c>
      <c r="D337" s="9" t="s">
        <v>143</v>
      </c>
      <c r="E337" s="27" t="s">
        <v>2366</v>
      </c>
      <c r="F337" s="9" t="s">
        <v>2376</v>
      </c>
      <c r="G337" s="27" t="s">
        <v>2372</v>
      </c>
      <c r="H337" s="28">
        <v>771</v>
      </c>
      <c r="I337" s="27" t="s">
        <v>47</v>
      </c>
      <c r="J337" s="47" t="str">
        <f t="shared" si="84"/>
        <v>Industry Energy Efficiency Standards</v>
      </c>
      <c r="K337" s="35" t="str">
        <f t="shared" si="85"/>
        <v>indst efficiency standards</v>
      </c>
      <c r="L337" s="35">
        <f t="shared" si="85"/>
        <v>0</v>
      </c>
      <c r="M337" s="35">
        <f t="shared" si="85"/>
        <v>0.33</v>
      </c>
      <c r="N337" s="35">
        <f t="shared" si="85"/>
        <v>0.01</v>
      </c>
      <c r="O337" s="29" t="str">
        <f t="shared" si="85"/>
        <v>% reduction in energy use</v>
      </c>
      <c r="P337"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9" t="str">
        <f t="shared" si="85"/>
        <v>industry-ag-main.html#eff-stds</v>
      </c>
      <c r="R337" s="206" t="str">
        <f t="shared" si="85"/>
        <v>industry-energy-efficiency-standards.html</v>
      </c>
      <c r="S337" s="29" t="str">
        <f t="shared" si="86"/>
        <v>U.S. DOE, 2016, Industrial Energy Efficiency Potential Analysis, https://energy.gov/sites/prod/files/2017/04/f34/energy-savings-by-state-industrial-methodology.pdf</v>
      </c>
      <c r="T337" s="29" t="str">
        <f t="shared" si="86"/>
        <v>U.S. DOE, 2016, Industrial Energy Efficiency Potential Analysis, https://energy.gov/sites/prod/files/2017/04/f34/energy-savings-by-state-industrial-methodology.pdf</v>
      </c>
    </row>
    <row r="338" spans="1:20" s="5" customFormat="1" ht="71.25">
      <c r="A338" s="47" t="str">
        <f t="shared" si="87"/>
        <v>Industry</v>
      </c>
      <c r="B338" s="47" t="str">
        <f t="shared" si="83"/>
        <v>Industry Energy Efficiency Standards</v>
      </c>
      <c r="C338" s="47" t="str">
        <f t="shared" si="83"/>
        <v>Percentage Improvement in Eqpt Efficiency Standards above BAU</v>
      </c>
      <c r="D338" s="9" t="s">
        <v>143</v>
      </c>
      <c r="E338" s="27" t="s">
        <v>2810</v>
      </c>
      <c r="F338" s="9" t="s">
        <v>2376</v>
      </c>
      <c r="G338" s="27" t="s">
        <v>2813</v>
      </c>
      <c r="H338" s="28">
        <v>772</v>
      </c>
      <c r="I338" s="27" t="s">
        <v>46</v>
      </c>
      <c r="J338" s="47" t="str">
        <f t="shared" si="84"/>
        <v>Industry Energy Efficiency Standards</v>
      </c>
      <c r="K338" s="35" t="str">
        <f t="shared" si="85"/>
        <v>indst efficiency standards</v>
      </c>
      <c r="L338" s="35">
        <f t="shared" si="85"/>
        <v>0</v>
      </c>
      <c r="M338" s="35">
        <f t="shared" si="85"/>
        <v>0.33</v>
      </c>
      <c r="N338" s="35">
        <f t="shared" si="85"/>
        <v>0.01</v>
      </c>
      <c r="O338" s="29" t="str">
        <f t="shared" si="85"/>
        <v>% reduction in energy use</v>
      </c>
      <c r="P338" s="243"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9" t="str">
        <f t="shared" si="85"/>
        <v>industry-ag-main.html#eff-stds</v>
      </c>
      <c r="R338" s="206" t="str">
        <f t="shared" si="85"/>
        <v>industry-energy-efficiency-standards.html</v>
      </c>
      <c r="S338" s="29" t="str">
        <f t="shared" si="86"/>
        <v>U.S. DOE, 2016, Industrial Energy Efficiency Potential Analysis, https://energy.gov/sites/prod/files/2017/04/f34/energy-savings-by-state-industrial-methodology.pdf</v>
      </c>
      <c r="T338" s="29" t="str">
        <f t="shared" si="86"/>
        <v>U.S. DOE, 2016, Industrial Energy Efficiency Potential Analysis, https://energy.gov/sites/prod/files/2017/04/f34/energy-savings-by-state-industrial-methodology.pdf</v>
      </c>
    </row>
    <row r="339" spans="1:20" s="5" customFormat="1" ht="71.25">
      <c r="A339" s="47" t="str">
        <f t="shared" si="87"/>
        <v>Industry</v>
      </c>
      <c r="B339" s="47" t="str">
        <f t="shared" si="87"/>
        <v>Industry Energy Efficiency Standards</v>
      </c>
      <c r="C339" s="47" t="str">
        <f t="shared" si="87"/>
        <v>Percentage Improvement in Eqpt Efficiency Standards above BAU</v>
      </c>
      <c r="D339" s="9" t="s">
        <v>143</v>
      </c>
      <c r="E339" s="27" t="s">
        <v>2811</v>
      </c>
      <c r="F339" s="9" t="s">
        <v>2376</v>
      </c>
      <c r="G339" s="27" t="s">
        <v>2815</v>
      </c>
      <c r="H339" s="28">
        <v>773</v>
      </c>
      <c r="I339" s="27" t="s">
        <v>47</v>
      </c>
      <c r="J339" s="47" t="str">
        <f t="shared" si="84"/>
        <v>Industry Energy Efficiency Standards</v>
      </c>
      <c r="K339" s="35" t="str">
        <f t="shared" si="84"/>
        <v>indst efficiency standards</v>
      </c>
      <c r="L339" s="35">
        <f t="shared" si="84"/>
        <v>0</v>
      </c>
      <c r="M339" s="35">
        <f t="shared" si="84"/>
        <v>0.33</v>
      </c>
      <c r="N339" s="35">
        <f t="shared" si="84"/>
        <v>0.01</v>
      </c>
      <c r="O339" s="29" t="str">
        <f t="shared" si="84"/>
        <v>% reduction in energy use</v>
      </c>
      <c r="P339" s="243"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9" t="str">
        <f t="shared" ref="Q339:T401" si="88">Q$322</f>
        <v>industry-ag-main.html#eff-stds</v>
      </c>
      <c r="R339" s="206" t="str">
        <f t="shared" si="88"/>
        <v>industry-energy-efficiency-standards.html</v>
      </c>
      <c r="S339" s="29" t="str">
        <f t="shared" si="88"/>
        <v>U.S. DOE, 2016, Industrial Energy Efficiency Potential Analysis, https://energy.gov/sites/prod/files/2017/04/f34/energy-savings-by-state-industrial-methodology.pdf</v>
      </c>
      <c r="T339" s="29" t="str">
        <f t="shared" si="88"/>
        <v>U.S. DOE, 2016, Industrial Energy Efficiency Potential Analysis, https://energy.gov/sites/prod/files/2017/04/f34/energy-savings-by-state-industrial-methodology.pdf</v>
      </c>
    </row>
    <row r="340" spans="1:20" s="5" customFormat="1" ht="71.25">
      <c r="A340" s="47" t="str">
        <f t="shared" ref="A340:C401" si="89">A$322</f>
        <v>Industry</v>
      </c>
      <c r="B340" s="47" t="str">
        <f t="shared" si="89"/>
        <v>Industry Energy Efficiency Standards</v>
      </c>
      <c r="C340" s="47" t="str">
        <f t="shared" si="89"/>
        <v>Percentage Improvement in Eqpt Efficiency Standards above BAU</v>
      </c>
      <c r="D340" s="9" t="s">
        <v>143</v>
      </c>
      <c r="E340" s="27" t="s">
        <v>2812</v>
      </c>
      <c r="F340" s="9" t="s">
        <v>2376</v>
      </c>
      <c r="G340" s="27" t="s">
        <v>2816</v>
      </c>
      <c r="H340" s="28">
        <v>774</v>
      </c>
      <c r="I340" s="27" t="s">
        <v>47</v>
      </c>
      <c r="J340" s="47" t="str">
        <f t="shared" ref="J340:O382" si="90">J$322</f>
        <v>Industry Energy Efficiency Standards</v>
      </c>
      <c r="K340" s="35" t="str">
        <f t="shared" si="90"/>
        <v>indst efficiency standards</v>
      </c>
      <c r="L340" s="35">
        <f t="shared" si="90"/>
        <v>0</v>
      </c>
      <c r="M340" s="35">
        <f t="shared" si="90"/>
        <v>0.33</v>
      </c>
      <c r="N340" s="35">
        <f t="shared" si="90"/>
        <v>0.01</v>
      </c>
      <c r="O340" s="29" t="str">
        <f t="shared" si="90"/>
        <v>% reduction in energy use</v>
      </c>
      <c r="P340" s="243" t="str">
        <f t="shared" ref="P340:P401" si="91">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9" t="str">
        <f t="shared" si="88"/>
        <v>industry-ag-main.html#eff-stds</v>
      </c>
      <c r="R340" s="206" t="str">
        <f t="shared" si="88"/>
        <v>industry-energy-efficiency-standards.html</v>
      </c>
      <c r="S340" s="29" t="str">
        <f t="shared" si="88"/>
        <v>U.S. DOE, 2016, Industrial Energy Efficiency Potential Analysis, https://energy.gov/sites/prod/files/2017/04/f34/energy-savings-by-state-industrial-methodology.pdf</v>
      </c>
      <c r="T340" s="29" t="str">
        <f t="shared" si="88"/>
        <v>U.S. DOE, 2016, Industrial Energy Efficiency Potential Analysis, https://energy.gov/sites/prod/files/2017/04/f34/energy-savings-by-state-industrial-methodology.pdf</v>
      </c>
    </row>
    <row r="341" spans="1:20" s="5" customFormat="1" ht="71.25">
      <c r="A341" s="47" t="str">
        <f t="shared" si="89"/>
        <v>Industry</v>
      </c>
      <c r="B341" s="47" t="str">
        <f t="shared" si="89"/>
        <v>Industry Energy Efficiency Standards</v>
      </c>
      <c r="C341" s="47" t="str">
        <f t="shared" si="89"/>
        <v>Percentage Improvement in Eqpt Efficiency Standards above BAU</v>
      </c>
      <c r="D341" s="9" t="s">
        <v>143</v>
      </c>
      <c r="E341" s="27" t="s">
        <v>2809</v>
      </c>
      <c r="F341" s="9" t="s">
        <v>2376</v>
      </c>
      <c r="G341" s="27" t="s">
        <v>2814</v>
      </c>
      <c r="H341" s="28">
        <v>775</v>
      </c>
      <c r="I341" s="27" t="s">
        <v>47</v>
      </c>
      <c r="J341" s="47" t="str">
        <f t="shared" si="90"/>
        <v>Industry Energy Efficiency Standards</v>
      </c>
      <c r="K341" s="35" t="str">
        <f t="shared" si="90"/>
        <v>indst efficiency standards</v>
      </c>
      <c r="L341" s="35">
        <f t="shared" si="90"/>
        <v>0</v>
      </c>
      <c r="M341" s="35">
        <f t="shared" si="90"/>
        <v>0.33</v>
      </c>
      <c r="N341" s="35">
        <f t="shared" si="90"/>
        <v>0.01</v>
      </c>
      <c r="O341" s="29" t="str">
        <f t="shared" si="90"/>
        <v>% reduction in energy use</v>
      </c>
      <c r="P34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9" t="str">
        <f t="shared" si="88"/>
        <v>industry-ag-main.html#eff-stds</v>
      </c>
      <c r="R341" s="206" t="str">
        <f t="shared" si="88"/>
        <v>industry-energy-efficiency-standards.html</v>
      </c>
      <c r="S341" s="29" t="str">
        <f t="shared" si="88"/>
        <v>U.S. DOE, 2016, Industrial Energy Efficiency Potential Analysis, https://energy.gov/sites/prod/files/2017/04/f34/energy-savings-by-state-industrial-methodology.pdf</v>
      </c>
      <c r="T341" s="29" t="str">
        <f t="shared" si="88"/>
        <v>U.S. DOE, 2016, Industrial Energy Efficiency Potential Analysis, https://energy.gov/sites/prod/files/2017/04/f34/energy-savings-by-state-industrial-methodology.pdf</v>
      </c>
    </row>
    <row r="342" spans="1:20" s="5" customFormat="1" ht="71.25">
      <c r="A342" s="47" t="str">
        <f t="shared" si="89"/>
        <v>Industry</v>
      </c>
      <c r="B342" s="47" t="str">
        <f t="shared" si="89"/>
        <v>Industry Energy Efficiency Standards</v>
      </c>
      <c r="C342" s="47" t="str">
        <f t="shared" si="89"/>
        <v>Percentage Improvement in Eqpt Efficiency Standards above BAU</v>
      </c>
      <c r="D342" s="9" t="s">
        <v>144</v>
      </c>
      <c r="E342" s="27" t="s">
        <v>2361</v>
      </c>
      <c r="F342" s="9" t="s">
        <v>2377</v>
      </c>
      <c r="G342" s="27" t="s">
        <v>2367</v>
      </c>
      <c r="H342" s="28">
        <v>776</v>
      </c>
      <c r="I342" s="27" t="s">
        <v>46</v>
      </c>
      <c r="J342" s="47" t="str">
        <f t="shared" si="90"/>
        <v>Industry Energy Efficiency Standards</v>
      </c>
      <c r="K342" s="35" t="str">
        <f t="shared" si="90"/>
        <v>indst efficiency standards</v>
      </c>
      <c r="L342" s="35">
        <f t="shared" si="90"/>
        <v>0</v>
      </c>
      <c r="M342" s="35">
        <f t="shared" si="90"/>
        <v>0.33</v>
      </c>
      <c r="N342" s="35">
        <f t="shared" si="90"/>
        <v>0.01</v>
      </c>
      <c r="O342" s="29" t="str">
        <f t="shared" si="90"/>
        <v>% reduction in energy use</v>
      </c>
      <c r="P34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9" t="str">
        <f t="shared" si="88"/>
        <v>industry-ag-main.html#eff-stds</v>
      </c>
      <c r="R342" s="206" t="str">
        <f t="shared" si="88"/>
        <v>industry-energy-efficiency-standards.html</v>
      </c>
      <c r="S342" s="29" t="str">
        <f t="shared" si="88"/>
        <v>U.S. DOE, 2016, Industrial Energy Efficiency Potential Analysis, https://energy.gov/sites/prod/files/2017/04/f34/energy-savings-by-state-industrial-methodology.pdf</v>
      </c>
      <c r="T342" s="29" t="str">
        <f t="shared" si="88"/>
        <v>U.S. DOE, 2016, Industrial Energy Efficiency Potential Analysis, https://energy.gov/sites/prod/files/2017/04/f34/energy-savings-by-state-industrial-methodology.pdf</v>
      </c>
    </row>
    <row r="343" spans="1:20" s="5" customFormat="1" ht="71.25">
      <c r="A343" s="47" t="str">
        <f t="shared" si="89"/>
        <v>Industry</v>
      </c>
      <c r="B343" s="47" t="str">
        <f t="shared" si="89"/>
        <v>Industry Energy Efficiency Standards</v>
      </c>
      <c r="C343" s="47" t="str">
        <f t="shared" si="89"/>
        <v>Percentage Improvement in Eqpt Efficiency Standards above BAU</v>
      </c>
      <c r="D343" s="9" t="s">
        <v>144</v>
      </c>
      <c r="E343" s="27" t="s">
        <v>2362</v>
      </c>
      <c r="F343" s="9" t="s">
        <v>2377</v>
      </c>
      <c r="G343" s="27" t="s">
        <v>2370</v>
      </c>
      <c r="H343" s="28">
        <v>777</v>
      </c>
      <c r="I343" s="27" t="s">
        <v>46</v>
      </c>
      <c r="J343" s="47" t="str">
        <f t="shared" si="90"/>
        <v>Industry Energy Efficiency Standards</v>
      </c>
      <c r="K343" s="35" t="str">
        <f t="shared" si="90"/>
        <v>indst efficiency standards</v>
      </c>
      <c r="L343" s="35">
        <f t="shared" si="90"/>
        <v>0</v>
      </c>
      <c r="M343" s="35">
        <f t="shared" si="90"/>
        <v>0.33</v>
      </c>
      <c r="N343" s="35">
        <f t="shared" si="90"/>
        <v>0.01</v>
      </c>
      <c r="O343" s="29" t="str">
        <f t="shared" si="90"/>
        <v>% reduction in energy use</v>
      </c>
      <c r="P34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9" t="str">
        <f t="shared" si="88"/>
        <v>industry-ag-main.html#eff-stds</v>
      </c>
      <c r="R343" s="206" t="str">
        <f t="shared" si="88"/>
        <v>industry-energy-efficiency-standards.html</v>
      </c>
      <c r="S343" s="29" t="str">
        <f t="shared" si="88"/>
        <v>U.S. DOE, 2016, Industrial Energy Efficiency Potential Analysis, https://energy.gov/sites/prod/files/2017/04/f34/energy-savings-by-state-industrial-methodology.pdf</v>
      </c>
      <c r="T343" s="29" t="str">
        <f t="shared" si="88"/>
        <v>U.S. DOE, 2016, Industrial Energy Efficiency Potential Analysis, https://energy.gov/sites/prod/files/2017/04/f34/energy-savings-by-state-industrial-methodology.pdf</v>
      </c>
    </row>
    <row r="344" spans="1:20" s="5" customFormat="1" ht="71.25">
      <c r="A344" s="47" t="str">
        <f t="shared" si="89"/>
        <v>Industry</v>
      </c>
      <c r="B344" s="47" t="str">
        <f t="shared" si="89"/>
        <v>Industry Energy Efficiency Standards</v>
      </c>
      <c r="C344" s="47" t="str">
        <f t="shared" si="89"/>
        <v>Percentage Improvement in Eqpt Efficiency Standards above BAU</v>
      </c>
      <c r="D344" s="9" t="s">
        <v>144</v>
      </c>
      <c r="E344" s="27" t="s">
        <v>2363</v>
      </c>
      <c r="F344" s="9" t="s">
        <v>2377</v>
      </c>
      <c r="G344" s="27" t="s">
        <v>2371</v>
      </c>
      <c r="H344" s="28">
        <v>778</v>
      </c>
      <c r="I344" s="27" t="s">
        <v>46</v>
      </c>
      <c r="J344" s="47" t="str">
        <f t="shared" si="90"/>
        <v>Industry Energy Efficiency Standards</v>
      </c>
      <c r="K344" s="35" t="str">
        <f t="shared" si="90"/>
        <v>indst efficiency standards</v>
      </c>
      <c r="L344" s="35">
        <f t="shared" si="90"/>
        <v>0</v>
      </c>
      <c r="M344" s="35">
        <f t="shared" si="90"/>
        <v>0.33</v>
      </c>
      <c r="N344" s="35">
        <f t="shared" si="90"/>
        <v>0.01</v>
      </c>
      <c r="O344" s="29" t="str">
        <f t="shared" si="90"/>
        <v>% reduction in energy use</v>
      </c>
      <c r="P34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9" t="str">
        <f t="shared" si="88"/>
        <v>industry-ag-main.html#eff-stds</v>
      </c>
      <c r="R344" s="206" t="str">
        <f t="shared" si="88"/>
        <v>industry-energy-efficiency-standards.html</v>
      </c>
      <c r="S344" s="29" t="str">
        <f t="shared" si="88"/>
        <v>U.S. DOE, 2016, Industrial Energy Efficiency Potential Analysis, https://energy.gov/sites/prod/files/2017/04/f34/energy-savings-by-state-industrial-methodology.pdf</v>
      </c>
      <c r="T344" s="29" t="str">
        <f t="shared" si="88"/>
        <v>U.S. DOE, 2016, Industrial Energy Efficiency Potential Analysis, https://energy.gov/sites/prod/files/2017/04/f34/energy-savings-by-state-industrial-methodology.pdf</v>
      </c>
    </row>
    <row r="345" spans="1:20" s="5" customFormat="1" ht="71.25">
      <c r="A345" s="47" t="str">
        <f t="shared" si="89"/>
        <v>Industry</v>
      </c>
      <c r="B345" s="47" t="str">
        <f t="shared" si="89"/>
        <v>Industry Energy Efficiency Standards</v>
      </c>
      <c r="C345" s="47" t="str">
        <f t="shared" si="89"/>
        <v>Percentage Improvement in Eqpt Efficiency Standards above BAU</v>
      </c>
      <c r="D345" s="9" t="s">
        <v>144</v>
      </c>
      <c r="E345" s="27" t="s">
        <v>2364</v>
      </c>
      <c r="F345" s="9" t="s">
        <v>2377</v>
      </c>
      <c r="G345" s="27" t="s">
        <v>2368</v>
      </c>
      <c r="H345" s="28">
        <v>779</v>
      </c>
      <c r="I345" s="27" t="s">
        <v>47</v>
      </c>
      <c r="J345" s="47" t="str">
        <f t="shared" si="90"/>
        <v>Industry Energy Efficiency Standards</v>
      </c>
      <c r="K345" s="35" t="str">
        <f t="shared" si="90"/>
        <v>indst efficiency standards</v>
      </c>
      <c r="L345" s="35">
        <f t="shared" si="90"/>
        <v>0</v>
      </c>
      <c r="M345" s="35">
        <f t="shared" si="90"/>
        <v>0.33</v>
      </c>
      <c r="N345" s="35">
        <f t="shared" si="90"/>
        <v>0.01</v>
      </c>
      <c r="O345" s="29" t="str">
        <f t="shared" si="90"/>
        <v>% reduction in energy use</v>
      </c>
      <c r="P34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9" t="str">
        <f t="shared" si="88"/>
        <v>industry-ag-main.html#eff-stds</v>
      </c>
      <c r="R345" s="206" t="str">
        <f t="shared" si="88"/>
        <v>industry-energy-efficiency-standards.html</v>
      </c>
      <c r="S345" s="29" t="str">
        <f t="shared" si="88"/>
        <v>U.S. DOE, 2016, Industrial Energy Efficiency Potential Analysis, https://energy.gov/sites/prod/files/2017/04/f34/energy-savings-by-state-industrial-methodology.pdf</v>
      </c>
      <c r="T345" s="29" t="str">
        <f t="shared" si="88"/>
        <v>U.S. DOE, 2016, Industrial Energy Efficiency Potential Analysis, https://energy.gov/sites/prod/files/2017/04/f34/energy-savings-by-state-industrial-methodology.pdf</v>
      </c>
    </row>
    <row r="346" spans="1:20" s="5" customFormat="1" ht="71.25">
      <c r="A346" s="47" t="str">
        <f t="shared" si="89"/>
        <v>Industry</v>
      </c>
      <c r="B346" s="47" t="str">
        <f t="shared" si="89"/>
        <v>Industry Energy Efficiency Standards</v>
      </c>
      <c r="C346" s="47" t="str">
        <f t="shared" si="89"/>
        <v>Percentage Improvement in Eqpt Efficiency Standards above BAU</v>
      </c>
      <c r="D346" s="9" t="s">
        <v>144</v>
      </c>
      <c r="E346" s="27" t="s">
        <v>2365</v>
      </c>
      <c r="F346" s="9" t="s">
        <v>2377</v>
      </c>
      <c r="G346" s="27" t="s">
        <v>2369</v>
      </c>
      <c r="H346" s="28">
        <v>780</v>
      </c>
      <c r="I346" s="27" t="s">
        <v>46</v>
      </c>
      <c r="J346" s="47" t="str">
        <f t="shared" si="90"/>
        <v>Industry Energy Efficiency Standards</v>
      </c>
      <c r="K346" s="35" t="str">
        <f t="shared" si="90"/>
        <v>indst efficiency standards</v>
      </c>
      <c r="L346" s="35">
        <f t="shared" si="90"/>
        <v>0</v>
      </c>
      <c r="M346" s="35">
        <f t="shared" si="90"/>
        <v>0.33</v>
      </c>
      <c r="N346" s="35">
        <f t="shared" si="90"/>
        <v>0.01</v>
      </c>
      <c r="O346" s="29" t="str">
        <f t="shared" si="90"/>
        <v>% reduction in energy use</v>
      </c>
      <c r="P34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9" t="str">
        <f t="shared" si="88"/>
        <v>industry-ag-main.html#eff-stds</v>
      </c>
      <c r="R346" s="206" t="str">
        <f t="shared" si="88"/>
        <v>industry-energy-efficiency-standards.html</v>
      </c>
      <c r="S346" s="29" t="str">
        <f t="shared" si="88"/>
        <v>U.S. DOE, 2016, Industrial Energy Efficiency Potential Analysis, https://energy.gov/sites/prod/files/2017/04/f34/energy-savings-by-state-industrial-methodology.pdf</v>
      </c>
      <c r="T346" s="29" t="str">
        <f t="shared" si="88"/>
        <v>U.S. DOE, 2016, Industrial Energy Efficiency Potential Analysis, https://energy.gov/sites/prod/files/2017/04/f34/energy-savings-by-state-industrial-methodology.pdf</v>
      </c>
    </row>
    <row r="347" spans="1:20" s="5" customFormat="1" ht="71.25">
      <c r="A347" s="47" t="str">
        <f t="shared" si="89"/>
        <v>Industry</v>
      </c>
      <c r="B347" s="47" t="str">
        <f t="shared" si="89"/>
        <v>Industry Energy Efficiency Standards</v>
      </c>
      <c r="C347" s="47" t="str">
        <f t="shared" si="89"/>
        <v>Percentage Improvement in Eqpt Efficiency Standards above BAU</v>
      </c>
      <c r="D347" s="9" t="s">
        <v>144</v>
      </c>
      <c r="E347" s="27" t="s">
        <v>2366</v>
      </c>
      <c r="F347" s="9" t="s">
        <v>2377</v>
      </c>
      <c r="G347" s="27" t="s">
        <v>2372</v>
      </c>
      <c r="H347" s="28">
        <v>781</v>
      </c>
      <c r="I347" s="27" t="s">
        <v>47</v>
      </c>
      <c r="J347" s="47" t="str">
        <f t="shared" si="90"/>
        <v>Industry Energy Efficiency Standards</v>
      </c>
      <c r="K347" s="35" t="str">
        <f t="shared" si="90"/>
        <v>indst efficiency standards</v>
      </c>
      <c r="L347" s="35">
        <f t="shared" si="90"/>
        <v>0</v>
      </c>
      <c r="M347" s="35">
        <f t="shared" si="90"/>
        <v>0.33</v>
      </c>
      <c r="N347" s="35">
        <f t="shared" si="90"/>
        <v>0.01</v>
      </c>
      <c r="O347" s="29" t="str">
        <f t="shared" si="90"/>
        <v>% reduction in energy use</v>
      </c>
      <c r="P34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9" t="str">
        <f t="shared" si="88"/>
        <v>industry-ag-main.html#eff-stds</v>
      </c>
      <c r="R347" s="206" t="str">
        <f t="shared" si="88"/>
        <v>industry-energy-efficiency-standards.html</v>
      </c>
      <c r="S347" s="29" t="str">
        <f t="shared" si="88"/>
        <v>U.S. DOE, 2016, Industrial Energy Efficiency Potential Analysis, https://energy.gov/sites/prod/files/2017/04/f34/energy-savings-by-state-industrial-methodology.pdf</v>
      </c>
      <c r="T347" s="29" t="str">
        <f t="shared" si="88"/>
        <v>U.S. DOE, 2016, Industrial Energy Efficiency Potential Analysis, https://energy.gov/sites/prod/files/2017/04/f34/energy-savings-by-state-industrial-methodology.pdf</v>
      </c>
    </row>
    <row r="348" spans="1:20" s="5" customFormat="1" ht="71.25">
      <c r="A348" s="47" t="str">
        <f t="shared" si="89"/>
        <v>Industry</v>
      </c>
      <c r="B348" s="47" t="str">
        <f t="shared" si="89"/>
        <v>Industry Energy Efficiency Standards</v>
      </c>
      <c r="C348" s="47" t="str">
        <f t="shared" si="89"/>
        <v>Percentage Improvement in Eqpt Efficiency Standards above BAU</v>
      </c>
      <c r="D348" s="9" t="s">
        <v>144</v>
      </c>
      <c r="E348" s="27" t="s">
        <v>2810</v>
      </c>
      <c r="F348" s="9" t="s">
        <v>2377</v>
      </c>
      <c r="G348" s="27" t="s">
        <v>2813</v>
      </c>
      <c r="H348" s="28">
        <v>782</v>
      </c>
      <c r="I348" s="27" t="s">
        <v>47</v>
      </c>
      <c r="J348" s="47" t="str">
        <f t="shared" si="90"/>
        <v>Industry Energy Efficiency Standards</v>
      </c>
      <c r="K348" s="35" t="str">
        <f t="shared" si="90"/>
        <v>indst efficiency standards</v>
      </c>
      <c r="L348" s="35">
        <f t="shared" si="90"/>
        <v>0</v>
      </c>
      <c r="M348" s="35">
        <f t="shared" si="90"/>
        <v>0.33</v>
      </c>
      <c r="N348" s="35">
        <f t="shared" si="90"/>
        <v>0.01</v>
      </c>
      <c r="O348" s="29" t="str">
        <f t="shared" si="90"/>
        <v>% reduction in energy use</v>
      </c>
      <c r="P34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9" t="str">
        <f t="shared" si="88"/>
        <v>industry-ag-main.html#eff-stds</v>
      </c>
      <c r="R348" s="206" t="str">
        <f t="shared" si="88"/>
        <v>industry-energy-efficiency-standards.html</v>
      </c>
      <c r="S348" s="29" t="str">
        <f t="shared" si="88"/>
        <v>U.S. DOE, 2016, Industrial Energy Efficiency Potential Analysis, https://energy.gov/sites/prod/files/2017/04/f34/energy-savings-by-state-industrial-methodology.pdf</v>
      </c>
      <c r="T348" s="29" t="str">
        <f t="shared" si="88"/>
        <v>U.S. DOE, 2016, Industrial Energy Efficiency Potential Analysis, https://energy.gov/sites/prod/files/2017/04/f34/energy-savings-by-state-industrial-methodology.pdf</v>
      </c>
    </row>
    <row r="349" spans="1:20" s="5" customFormat="1" ht="71.25">
      <c r="A349" s="47" t="str">
        <f t="shared" si="89"/>
        <v>Industry</v>
      </c>
      <c r="B349" s="47" t="str">
        <f t="shared" si="89"/>
        <v>Industry Energy Efficiency Standards</v>
      </c>
      <c r="C349" s="47" t="str">
        <f t="shared" si="89"/>
        <v>Percentage Improvement in Eqpt Efficiency Standards above BAU</v>
      </c>
      <c r="D349" s="9" t="s">
        <v>144</v>
      </c>
      <c r="E349" s="27" t="s">
        <v>2811</v>
      </c>
      <c r="F349" s="9" t="s">
        <v>2377</v>
      </c>
      <c r="G349" s="27" t="s">
        <v>2815</v>
      </c>
      <c r="H349" s="28">
        <v>783</v>
      </c>
      <c r="I349" s="27" t="s">
        <v>46</v>
      </c>
      <c r="J349" s="47" t="str">
        <f t="shared" si="90"/>
        <v>Industry Energy Efficiency Standards</v>
      </c>
      <c r="K349" s="35" t="str">
        <f t="shared" si="90"/>
        <v>indst efficiency standards</v>
      </c>
      <c r="L349" s="35">
        <f t="shared" si="90"/>
        <v>0</v>
      </c>
      <c r="M349" s="35">
        <f t="shared" si="90"/>
        <v>0.33</v>
      </c>
      <c r="N349" s="35">
        <f t="shared" si="90"/>
        <v>0.01</v>
      </c>
      <c r="O349" s="29" t="str">
        <f t="shared" si="90"/>
        <v>% reduction in energy use</v>
      </c>
      <c r="P34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9" t="str">
        <f t="shared" si="88"/>
        <v>industry-ag-main.html#eff-stds</v>
      </c>
      <c r="R349" s="206" t="str">
        <f t="shared" si="88"/>
        <v>industry-energy-efficiency-standards.html</v>
      </c>
      <c r="S349" s="29" t="str">
        <f t="shared" si="88"/>
        <v>U.S. DOE, 2016, Industrial Energy Efficiency Potential Analysis, https://energy.gov/sites/prod/files/2017/04/f34/energy-savings-by-state-industrial-methodology.pdf</v>
      </c>
      <c r="T349" s="29" t="str">
        <f t="shared" si="88"/>
        <v>U.S. DOE, 2016, Industrial Energy Efficiency Potential Analysis, https://energy.gov/sites/prod/files/2017/04/f34/energy-savings-by-state-industrial-methodology.pdf</v>
      </c>
    </row>
    <row r="350" spans="1:20" s="5" customFormat="1" ht="71.25">
      <c r="A350" s="47" t="str">
        <f t="shared" si="89"/>
        <v>Industry</v>
      </c>
      <c r="B350" s="47" t="str">
        <f t="shared" si="89"/>
        <v>Industry Energy Efficiency Standards</v>
      </c>
      <c r="C350" s="47" t="str">
        <f t="shared" si="89"/>
        <v>Percentage Improvement in Eqpt Efficiency Standards above BAU</v>
      </c>
      <c r="D350" s="9" t="s">
        <v>144</v>
      </c>
      <c r="E350" s="27" t="s">
        <v>2812</v>
      </c>
      <c r="F350" s="9" t="s">
        <v>2377</v>
      </c>
      <c r="G350" s="27" t="s">
        <v>2816</v>
      </c>
      <c r="H350" s="28">
        <v>784</v>
      </c>
      <c r="I350" s="27" t="s">
        <v>46</v>
      </c>
      <c r="J350" s="47" t="str">
        <f t="shared" si="90"/>
        <v>Industry Energy Efficiency Standards</v>
      </c>
      <c r="K350" s="35" t="str">
        <f t="shared" si="90"/>
        <v>indst efficiency standards</v>
      </c>
      <c r="L350" s="35">
        <f t="shared" si="90"/>
        <v>0</v>
      </c>
      <c r="M350" s="35">
        <f t="shared" si="90"/>
        <v>0.33</v>
      </c>
      <c r="N350" s="35">
        <f t="shared" si="90"/>
        <v>0.01</v>
      </c>
      <c r="O350" s="29" t="str">
        <f t="shared" si="90"/>
        <v>% reduction in energy use</v>
      </c>
      <c r="P35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9" t="str">
        <f t="shared" si="88"/>
        <v>industry-ag-main.html#eff-stds</v>
      </c>
      <c r="R350" s="206" t="str">
        <f t="shared" si="88"/>
        <v>industry-energy-efficiency-standards.html</v>
      </c>
      <c r="S350" s="29" t="str">
        <f t="shared" si="88"/>
        <v>U.S. DOE, 2016, Industrial Energy Efficiency Potential Analysis, https://energy.gov/sites/prod/files/2017/04/f34/energy-savings-by-state-industrial-methodology.pdf</v>
      </c>
      <c r="T350" s="29" t="str">
        <f t="shared" si="88"/>
        <v>U.S. DOE, 2016, Industrial Energy Efficiency Potential Analysis, https://energy.gov/sites/prod/files/2017/04/f34/energy-savings-by-state-industrial-methodology.pdf</v>
      </c>
    </row>
    <row r="351" spans="1:20" s="5" customFormat="1" ht="71.25">
      <c r="A351" s="47" t="str">
        <f t="shared" si="89"/>
        <v>Industry</v>
      </c>
      <c r="B351" s="47" t="str">
        <f t="shared" si="89"/>
        <v>Industry Energy Efficiency Standards</v>
      </c>
      <c r="C351" s="47" t="str">
        <f t="shared" si="89"/>
        <v>Percentage Improvement in Eqpt Efficiency Standards above BAU</v>
      </c>
      <c r="D351" s="9" t="s">
        <v>144</v>
      </c>
      <c r="E351" s="27" t="s">
        <v>2809</v>
      </c>
      <c r="F351" s="9" t="s">
        <v>2377</v>
      </c>
      <c r="G351" s="27" t="s">
        <v>2814</v>
      </c>
      <c r="H351" s="28">
        <v>785</v>
      </c>
      <c r="I351" s="27" t="s">
        <v>47</v>
      </c>
      <c r="J351" s="47" t="str">
        <f t="shared" si="90"/>
        <v>Industry Energy Efficiency Standards</v>
      </c>
      <c r="K351" s="35" t="str">
        <f t="shared" si="90"/>
        <v>indst efficiency standards</v>
      </c>
      <c r="L351" s="35">
        <f t="shared" si="90"/>
        <v>0</v>
      </c>
      <c r="M351" s="35">
        <f t="shared" si="90"/>
        <v>0.33</v>
      </c>
      <c r="N351" s="35">
        <f t="shared" si="90"/>
        <v>0.01</v>
      </c>
      <c r="O351" s="29" t="str">
        <f t="shared" si="90"/>
        <v>% reduction in energy use</v>
      </c>
      <c r="P35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9" t="str">
        <f t="shared" si="88"/>
        <v>industry-ag-main.html#eff-stds</v>
      </c>
      <c r="R351" s="206" t="str">
        <f t="shared" si="88"/>
        <v>industry-energy-efficiency-standards.html</v>
      </c>
      <c r="S351" s="29" t="str">
        <f t="shared" si="88"/>
        <v>U.S. DOE, 2016, Industrial Energy Efficiency Potential Analysis, https://energy.gov/sites/prod/files/2017/04/f34/energy-savings-by-state-industrial-methodology.pdf</v>
      </c>
      <c r="T351" s="29" t="str">
        <f t="shared" si="88"/>
        <v>U.S. DOE, 2016, Industrial Energy Efficiency Potential Analysis, https://energy.gov/sites/prod/files/2017/04/f34/energy-savings-by-state-industrial-methodology.pdf</v>
      </c>
    </row>
    <row r="352" spans="1:20" s="5" customFormat="1" ht="71.25">
      <c r="A352" s="47" t="str">
        <f t="shared" si="89"/>
        <v>Industry</v>
      </c>
      <c r="B352" s="47" t="str">
        <f t="shared" si="89"/>
        <v>Industry Energy Efficiency Standards</v>
      </c>
      <c r="C352" s="47" t="str">
        <f t="shared" si="89"/>
        <v>Percentage Improvement in Eqpt Efficiency Standards above BAU</v>
      </c>
      <c r="D352" s="9" t="s">
        <v>145</v>
      </c>
      <c r="E352" s="27" t="s">
        <v>2361</v>
      </c>
      <c r="F352" s="9" t="s">
        <v>2378</v>
      </c>
      <c r="G352" s="27" t="s">
        <v>2367</v>
      </c>
      <c r="H352" s="28">
        <v>786</v>
      </c>
      <c r="I352" s="27" t="s">
        <v>46</v>
      </c>
      <c r="J352" s="47" t="str">
        <f t="shared" si="90"/>
        <v>Industry Energy Efficiency Standards</v>
      </c>
      <c r="K352" s="35" t="str">
        <f t="shared" si="90"/>
        <v>indst efficiency standards</v>
      </c>
      <c r="L352" s="35">
        <f t="shared" si="90"/>
        <v>0</v>
      </c>
      <c r="M352" s="35">
        <f t="shared" si="90"/>
        <v>0.33</v>
      </c>
      <c r="N352" s="35">
        <f t="shared" si="90"/>
        <v>0.01</v>
      </c>
      <c r="O352" s="29" t="str">
        <f t="shared" si="90"/>
        <v>% reduction in energy use</v>
      </c>
      <c r="P35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9" t="str">
        <f t="shared" si="88"/>
        <v>industry-ag-main.html#eff-stds</v>
      </c>
      <c r="R352" s="206" t="str">
        <f t="shared" si="88"/>
        <v>industry-energy-efficiency-standards.html</v>
      </c>
      <c r="S352" s="29" t="str">
        <f t="shared" si="88"/>
        <v>U.S. DOE, 2016, Industrial Energy Efficiency Potential Analysis, https://energy.gov/sites/prod/files/2017/04/f34/energy-savings-by-state-industrial-methodology.pdf</v>
      </c>
      <c r="T352" s="29" t="str">
        <f t="shared" si="88"/>
        <v>U.S. DOE, 2016, Industrial Energy Efficiency Potential Analysis, https://energy.gov/sites/prod/files/2017/04/f34/energy-savings-by-state-industrial-methodology.pdf</v>
      </c>
    </row>
    <row r="353" spans="1:20" s="5" customFormat="1" ht="71.25">
      <c r="A353" s="47" t="str">
        <f t="shared" si="89"/>
        <v>Industry</v>
      </c>
      <c r="B353" s="47" t="str">
        <f t="shared" si="89"/>
        <v>Industry Energy Efficiency Standards</v>
      </c>
      <c r="C353" s="47" t="str">
        <f t="shared" si="89"/>
        <v>Percentage Improvement in Eqpt Efficiency Standards above BAU</v>
      </c>
      <c r="D353" s="9" t="s">
        <v>145</v>
      </c>
      <c r="E353" s="27" t="s">
        <v>2362</v>
      </c>
      <c r="F353" s="9" t="s">
        <v>2378</v>
      </c>
      <c r="G353" s="27" t="s">
        <v>2370</v>
      </c>
      <c r="H353" s="28">
        <v>787</v>
      </c>
      <c r="I353" s="27" t="s">
        <v>46</v>
      </c>
      <c r="J353" s="47" t="str">
        <f t="shared" si="90"/>
        <v>Industry Energy Efficiency Standards</v>
      </c>
      <c r="K353" s="35" t="str">
        <f t="shared" si="90"/>
        <v>indst efficiency standards</v>
      </c>
      <c r="L353" s="35">
        <f t="shared" si="90"/>
        <v>0</v>
      </c>
      <c r="M353" s="35">
        <f t="shared" si="90"/>
        <v>0.33</v>
      </c>
      <c r="N353" s="35">
        <f t="shared" si="90"/>
        <v>0.01</v>
      </c>
      <c r="O353" s="29" t="str">
        <f t="shared" si="90"/>
        <v>% reduction in energy use</v>
      </c>
      <c r="P35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9" t="str">
        <f t="shared" si="88"/>
        <v>industry-ag-main.html#eff-stds</v>
      </c>
      <c r="R353" s="206" t="str">
        <f t="shared" si="88"/>
        <v>industry-energy-efficiency-standards.html</v>
      </c>
      <c r="S353" s="29" t="str">
        <f t="shared" si="88"/>
        <v>U.S. DOE, 2016, Industrial Energy Efficiency Potential Analysis, https://energy.gov/sites/prod/files/2017/04/f34/energy-savings-by-state-industrial-methodology.pdf</v>
      </c>
      <c r="T353" s="29" t="str">
        <f t="shared" si="88"/>
        <v>U.S. DOE, 2016, Industrial Energy Efficiency Potential Analysis, https://energy.gov/sites/prod/files/2017/04/f34/energy-savings-by-state-industrial-methodology.pdf</v>
      </c>
    </row>
    <row r="354" spans="1:20" s="5" customFormat="1" ht="71.25">
      <c r="A354" s="47" t="str">
        <f t="shared" si="89"/>
        <v>Industry</v>
      </c>
      <c r="B354" s="47" t="str">
        <f t="shared" si="89"/>
        <v>Industry Energy Efficiency Standards</v>
      </c>
      <c r="C354" s="47" t="str">
        <f t="shared" si="89"/>
        <v>Percentage Improvement in Eqpt Efficiency Standards above BAU</v>
      </c>
      <c r="D354" s="9" t="s">
        <v>145</v>
      </c>
      <c r="E354" s="27" t="s">
        <v>2363</v>
      </c>
      <c r="F354" s="9" t="s">
        <v>2378</v>
      </c>
      <c r="G354" s="27" t="s">
        <v>2371</v>
      </c>
      <c r="H354" s="28">
        <v>788</v>
      </c>
      <c r="I354" s="27" t="s">
        <v>46</v>
      </c>
      <c r="J354" s="47" t="str">
        <f t="shared" si="90"/>
        <v>Industry Energy Efficiency Standards</v>
      </c>
      <c r="K354" s="35" t="str">
        <f t="shared" si="90"/>
        <v>indst efficiency standards</v>
      </c>
      <c r="L354" s="35">
        <f t="shared" si="90"/>
        <v>0</v>
      </c>
      <c r="M354" s="35">
        <f t="shared" si="90"/>
        <v>0.33</v>
      </c>
      <c r="N354" s="35">
        <f t="shared" si="90"/>
        <v>0.01</v>
      </c>
      <c r="O354" s="29" t="str">
        <f t="shared" si="90"/>
        <v>% reduction in energy use</v>
      </c>
      <c r="P35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9" t="str">
        <f t="shared" si="88"/>
        <v>industry-ag-main.html#eff-stds</v>
      </c>
      <c r="R354" s="206" t="str">
        <f t="shared" si="88"/>
        <v>industry-energy-efficiency-standards.html</v>
      </c>
      <c r="S354" s="29" t="str">
        <f t="shared" si="88"/>
        <v>U.S. DOE, 2016, Industrial Energy Efficiency Potential Analysis, https://energy.gov/sites/prod/files/2017/04/f34/energy-savings-by-state-industrial-methodology.pdf</v>
      </c>
      <c r="T354" s="29" t="str">
        <f t="shared" si="88"/>
        <v>U.S. DOE, 2016, Industrial Energy Efficiency Potential Analysis, https://energy.gov/sites/prod/files/2017/04/f34/energy-savings-by-state-industrial-methodology.pdf</v>
      </c>
    </row>
    <row r="355" spans="1:20" s="5" customFormat="1" ht="71.25">
      <c r="A355" s="47" t="str">
        <f t="shared" si="89"/>
        <v>Industry</v>
      </c>
      <c r="B355" s="47" t="str">
        <f t="shared" si="89"/>
        <v>Industry Energy Efficiency Standards</v>
      </c>
      <c r="C355" s="47" t="str">
        <f t="shared" si="89"/>
        <v>Percentage Improvement in Eqpt Efficiency Standards above BAU</v>
      </c>
      <c r="D355" s="9" t="s">
        <v>145</v>
      </c>
      <c r="E355" s="27" t="s">
        <v>2364</v>
      </c>
      <c r="F355" s="9" t="s">
        <v>2378</v>
      </c>
      <c r="G355" s="27" t="s">
        <v>2368</v>
      </c>
      <c r="H355" s="28">
        <v>789</v>
      </c>
      <c r="I355" s="27" t="s">
        <v>47</v>
      </c>
      <c r="J355" s="47" t="str">
        <f t="shared" si="90"/>
        <v>Industry Energy Efficiency Standards</v>
      </c>
      <c r="K355" s="35" t="str">
        <f t="shared" si="90"/>
        <v>indst efficiency standards</v>
      </c>
      <c r="L355" s="35">
        <f t="shared" si="90"/>
        <v>0</v>
      </c>
      <c r="M355" s="35">
        <f t="shared" si="90"/>
        <v>0.33</v>
      </c>
      <c r="N355" s="35">
        <f t="shared" si="90"/>
        <v>0.01</v>
      </c>
      <c r="O355" s="29" t="str">
        <f t="shared" si="90"/>
        <v>% reduction in energy use</v>
      </c>
      <c r="P35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9" t="str">
        <f t="shared" si="88"/>
        <v>industry-ag-main.html#eff-stds</v>
      </c>
      <c r="R355" s="206" t="str">
        <f t="shared" si="88"/>
        <v>industry-energy-efficiency-standards.html</v>
      </c>
      <c r="S355" s="29" t="str">
        <f t="shared" si="88"/>
        <v>U.S. DOE, 2016, Industrial Energy Efficiency Potential Analysis, https://energy.gov/sites/prod/files/2017/04/f34/energy-savings-by-state-industrial-methodology.pdf</v>
      </c>
      <c r="T355" s="29" t="str">
        <f t="shared" si="88"/>
        <v>U.S. DOE, 2016, Industrial Energy Efficiency Potential Analysis, https://energy.gov/sites/prod/files/2017/04/f34/energy-savings-by-state-industrial-methodology.pdf</v>
      </c>
    </row>
    <row r="356" spans="1:20" s="5" customFormat="1" ht="71.25">
      <c r="A356" s="47" t="str">
        <f t="shared" si="89"/>
        <v>Industry</v>
      </c>
      <c r="B356" s="47" t="str">
        <f t="shared" si="89"/>
        <v>Industry Energy Efficiency Standards</v>
      </c>
      <c r="C356" s="47" t="str">
        <f t="shared" si="89"/>
        <v>Percentage Improvement in Eqpt Efficiency Standards above BAU</v>
      </c>
      <c r="D356" s="9" t="s">
        <v>145</v>
      </c>
      <c r="E356" s="27" t="s">
        <v>2365</v>
      </c>
      <c r="F356" s="9" t="s">
        <v>2378</v>
      </c>
      <c r="G356" s="27" t="s">
        <v>2369</v>
      </c>
      <c r="H356" s="28">
        <v>790</v>
      </c>
      <c r="I356" s="27" t="s">
        <v>46</v>
      </c>
      <c r="J356" s="47" t="str">
        <f t="shared" si="90"/>
        <v>Industry Energy Efficiency Standards</v>
      </c>
      <c r="K356" s="35" t="str">
        <f t="shared" si="90"/>
        <v>indst efficiency standards</v>
      </c>
      <c r="L356" s="35">
        <f t="shared" si="90"/>
        <v>0</v>
      </c>
      <c r="M356" s="35">
        <f t="shared" si="90"/>
        <v>0.33</v>
      </c>
      <c r="N356" s="35">
        <f t="shared" si="90"/>
        <v>0.01</v>
      </c>
      <c r="O356" s="29" t="str">
        <f t="shared" si="90"/>
        <v>% reduction in energy use</v>
      </c>
      <c r="P35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9" t="str">
        <f t="shared" si="88"/>
        <v>industry-ag-main.html#eff-stds</v>
      </c>
      <c r="R356" s="206" t="str">
        <f t="shared" si="88"/>
        <v>industry-energy-efficiency-standards.html</v>
      </c>
      <c r="S356" s="29" t="str">
        <f t="shared" si="88"/>
        <v>U.S. DOE, 2016, Industrial Energy Efficiency Potential Analysis, https://energy.gov/sites/prod/files/2017/04/f34/energy-savings-by-state-industrial-methodology.pdf</v>
      </c>
      <c r="T356" s="29" t="str">
        <f t="shared" si="88"/>
        <v>U.S. DOE, 2016, Industrial Energy Efficiency Potential Analysis, https://energy.gov/sites/prod/files/2017/04/f34/energy-savings-by-state-industrial-methodology.pdf</v>
      </c>
    </row>
    <row r="357" spans="1:20" s="5" customFormat="1" ht="71.25">
      <c r="A357" s="47" t="str">
        <f t="shared" si="89"/>
        <v>Industry</v>
      </c>
      <c r="B357" s="47" t="str">
        <f t="shared" si="89"/>
        <v>Industry Energy Efficiency Standards</v>
      </c>
      <c r="C357" s="47" t="str">
        <f t="shared" si="89"/>
        <v>Percentage Improvement in Eqpt Efficiency Standards above BAU</v>
      </c>
      <c r="D357" s="9" t="s">
        <v>145</v>
      </c>
      <c r="E357" s="27" t="s">
        <v>2366</v>
      </c>
      <c r="F357" s="9" t="s">
        <v>2378</v>
      </c>
      <c r="G357" s="27" t="s">
        <v>2372</v>
      </c>
      <c r="H357" s="28">
        <v>791</v>
      </c>
      <c r="I357" s="27" t="s">
        <v>47</v>
      </c>
      <c r="J357" s="47" t="str">
        <f t="shared" si="90"/>
        <v>Industry Energy Efficiency Standards</v>
      </c>
      <c r="K357" s="35" t="str">
        <f t="shared" si="90"/>
        <v>indst efficiency standards</v>
      </c>
      <c r="L357" s="35">
        <f t="shared" si="90"/>
        <v>0</v>
      </c>
      <c r="M357" s="35">
        <f t="shared" si="90"/>
        <v>0.33</v>
      </c>
      <c r="N357" s="35">
        <f t="shared" si="90"/>
        <v>0.01</v>
      </c>
      <c r="O357" s="29" t="str">
        <f t="shared" si="90"/>
        <v>% reduction in energy use</v>
      </c>
      <c r="P35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9" t="str">
        <f t="shared" si="88"/>
        <v>industry-ag-main.html#eff-stds</v>
      </c>
      <c r="R357" s="206" t="str">
        <f t="shared" si="88"/>
        <v>industry-energy-efficiency-standards.html</v>
      </c>
      <c r="S357" s="29" t="str">
        <f t="shared" si="88"/>
        <v>U.S. DOE, 2016, Industrial Energy Efficiency Potential Analysis, https://energy.gov/sites/prod/files/2017/04/f34/energy-savings-by-state-industrial-methodology.pdf</v>
      </c>
      <c r="T357" s="29" t="str">
        <f t="shared" si="88"/>
        <v>U.S. DOE, 2016, Industrial Energy Efficiency Potential Analysis, https://energy.gov/sites/prod/files/2017/04/f34/energy-savings-by-state-industrial-methodology.pdf</v>
      </c>
    </row>
    <row r="358" spans="1:20" s="5" customFormat="1" ht="71.25">
      <c r="A358" s="47" t="str">
        <f t="shared" si="89"/>
        <v>Industry</v>
      </c>
      <c r="B358" s="47" t="str">
        <f t="shared" si="89"/>
        <v>Industry Energy Efficiency Standards</v>
      </c>
      <c r="C358" s="47" t="str">
        <f t="shared" si="89"/>
        <v>Percentage Improvement in Eqpt Efficiency Standards above BAU</v>
      </c>
      <c r="D358" s="9" t="s">
        <v>145</v>
      </c>
      <c r="E358" s="27" t="s">
        <v>2810</v>
      </c>
      <c r="F358" s="9" t="s">
        <v>2378</v>
      </c>
      <c r="G358" s="27" t="s">
        <v>2813</v>
      </c>
      <c r="H358" s="28">
        <v>792</v>
      </c>
      <c r="I358" s="27" t="s">
        <v>47</v>
      </c>
      <c r="J358" s="47" t="str">
        <f t="shared" si="90"/>
        <v>Industry Energy Efficiency Standards</v>
      </c>
      <c r="K358" s="35" t="str">
        <f t="shared" si="90"/>
        <v>indst efficiency standards</v>
      </c>
      <c r="L358" s="35">
        <f t="shared" si="90"/>
        <v>0</v>
      </c>
      <c r="M358" s="35">
        <f t="shared" si="90"/>
        <v>0.33</v>
      </c>
      <c r="N358" s="35">
        <f t="shared" si="90"/>
        <v>0.01</v>
      </c>
      <c r="O358" s="29" t="str">
        <f t="shared" si="90"/>
        <v>% reduction in energy use</v>
      </c>
      <c r="P35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9" t="str">
        <f t="shared" si="88"/>
        <v>industry-ag-main.html#eff-stds</v>
      </c>
      <c r="R358" s="206" t="str">
        <f t="shared" si="88"/>
        <v>industry-energy-efficiency-standards.html</v>
      </c>
      <c r="S358" s="29" t="str">
        <f t="shared" si="88"/>
        <v>U.S. DOE, 2016, Industrial Energy Efficiency Potential Analysis, https://energy.gov/sites/prod/files/2017/04/f34/energy-savings-by-state-industrial-methodology.pdf</v>
      </c>
      <c r="T358" s="29" t="str">
        <f t="shared" si="88"/>
        <v>U.S. DOE, 2016, Industrial Energy Efficiency Potential Analysis, https://energy.gov/sites/prod/files/2017/04/f34/energy-savings-by-state-industrial-methodology.pdf</v>
      </c>
    </row>
    <row r="359" spans="1:20" s="5" customFormat="1" ht="71.25">
      <c r="A359" s="47" t="str">
        <f t="shared" si="89"/>
        <v>Industry</v>
      </c>
      <c r="B359" s="47" t="str">
        <f t="shared" si="89"/>
        <v>Industry Energy Efficiency Standards</v>
      </c>
      <c r="C359" s="47" t="str">
        <f t="shared" si="89"/>
        <v>Percentage Improvement in Eqpt Efficiency Standards above BAU</v>
      </c>
      <c r="D359" s="9" t="s">
        <v>145</v>
      </c>
      <c r="E359" s="27" t="s">
        <v>2811</v>
      </c>
      <c r="F359" s="9" t="s">
        <v>2378</v>
      </c>
      <c r="G359" s="27" t="s">
        <v>2815</v>
      </c>
      <c r="H359" s="28">
        <v>793</v>
      </c>
      <c r="I359" s="27" t="s">
        <v>46</v>
      </c>
      <c r="J359" s="47" t="str">
        <f t="shared" si="90"/>
        <v>Industry Energy Efficiency Standards</v>
      </c>
      <c r="K359" s="35" t="str">
        <f t="shared" si="90"/>
        <v>indst efficiency standards</v>
      </c>
      <c r="L359" s="35">
        <f t="shared" si="90"/>
        <v>0</v>
      </c>
      <c r="M359" s="35">
        <f t="shared" si="90"/>
        <v>0.33</v>
      </c>
      <c r="N359" s="35">
        <f t="shared" si="90"/>
        <v>0.01</v>
      </c>
      <c r="O359" s="29" t="str">
        <f t="shared" si="90"/>
        <v>% reduction in energy use</v>
      </c>
      <c r="P35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9" t="str">
        <f t="shared" si="88"/>
        <v>industry-ag-main.html#eff-stds</v>
      </c>
      <c r="R359" s="206" t="str">
        <f t="shared" si="88"/>
        <v>industry-energy-efficiency-standards.html</v>
      </c>
      <c r="S359" s="29" t="str">
        <f t="shared" si="88"/>
        <v>U.S. DOE, 2016, Industrial Energy Efficiency Potential Analysis, https://energy.gov/sites/prod/files/2017/04/f34/energy-savings-by-state-industrial-methodology.pdf</v>
      </c>
      <c r="T359" s="29" t="str">
        <f t="shared" si="88"/>
        <v>U.S. DOE, 2016, Industrial Energy Efficiency Potential Analysis, https://energy.gov/sites/prod/files/2017/04/f34/energy-savings-by-state-industrial-methodology.pdf</v>
      </c>
    </row>
    <row r="360" spans="1:20" s="5" customFormat="1" ht="71.25">
      <c r="A360" s="47" t="str">
        <f t="shared" si="89"/>
        <v>Industry</v>
      </c>
      <c r="B360" s="47" t="str">
        <f t="shared" si="89"/>
        <v>Industry Energy Efficiency Standards</v>
      </c>
      <c r="C360" s="47" t="str">
        <f t="shared" si="89"/>
        <v>Percentage Improvement in Eqpt Efficiency Standards above BAU</v>
      </c>
      <c r="D360" s="9" t="s">
        <v>145</v>
      </c>
      <c r="E360" s="27" t="s">
        <v>2812</v>
      </c>
      <c r="F360" s="9" t="s">
        <v>2378</v>
      </c>
      <c r="G360" s="27" t="s">
        <v>2816</v>
      </c>
      <c r="H360" s="28">
        <v>794</v>
      </c>
      <c r="I360" s="27" t="s">
        <v>46</v>
      </c>
      <c r="J360" s="47" t="str">
        <f t="shared" si="90"/>
        <v>Industry Energy Efficiency Standards</v>
      </c>
      <c r="K360" s="35" t="str">
        <f t="shared" si="90"/>
        <v>indst efficiency standards</v>
      </c>
      <c r="L360" s="35">
        <f t="shared" si="90"/>
        <v>0</v>
      </c>
      <c r="M360" s="35">
        <f t="shared" si="90"/>
        <v>0.33</v>
      </c>
      <c r="N360" s="35">
        <f t="shared" si="90"/>
        <v>0.01</v>
      </c>
      <c r="O360" s="29" t="str">
        <f t="shared" si="90"/>
        <v>% reduction in energy use</v>
      </c>
      <c r="P36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9" t="str">
        <f t="shared" si="88"/>
        <v>industry-ag-main.html#eff-stds</v>
      </c>
      <c r="R360" s="206" t="str">
        <f t="shared" si="88"/>
        <v>industry-energy-efficiency-standards.html</v>
      </c>
      <c r="S360" s="29" t="str">
        <f t="shared" si="88"/>
        <v>U.S. DOE, 2016, Industrial Energy Efficiency Potential Analysis, https://energy.gov/sites/prod/files/2017/04/f34/energy-savings-by-state-industrial-methodology.pdf</v>
      </c>
      <c r="T360" s="29" t="str">
        <f t="shared" si="88"/>
        <v>U.S. DOE, 2016, Industrial Energy Efficiency Potential Analysis, https://energy.gov/sites/prod/files/2017/04/f34/energy-savings-by-state-industrial-methodology.pdf</v>
      </c>
    </row>
    <row r="361" spans="1:20" s="5" customFormat="1" ht="71.25">
      <c r="A361" s="47" t="str">
        <f t="shared" si="89"/>
        <v>Industry</v>
      </c>
      <c r="B361" s="47" t="str">
        <f t="shared" si="89"/>
        <v>Industry Energy Efficiency Standards</v>
      </c>
      <c r="C361" s="47" t="str">
        <f t="shared" si="89"/>
        <v>Percentage Improvement in Eqpt Efficiency Standards above BAU</v>
      </c>
      <c r="D361" s="9" t="s">
        <v>145</v>
      </c>
      <c r="E361" s="27" t="s">
        <v>2809</v>
      </c>
      <c r="F361" s="9" t="s">
        <v>2378</v>
      </c>
      <c r="G361" s="27" t="s">
        <v>2814</v>
      </c>
      <c r="H361" s="28">
        <v>795</v>
      </c>
      <c r="I361" s="27" t="s">
        <v>47</v>
      </c>
      <c r="J361" s="47" t="str">
        <f t="shared" si="90"/>
        <v>Industry Energy Efficiency Standards</v>
      </c>
      <c r="K361" s="35" t="str">
        <f t="shared" si="90"/>
        <v>indst efficiency standards</v>
      </c>
      <c r="L361" s="35">
        <f t="shared" si="90"/>
        <v>0</v>
      </c>
      <c r="M361" s="35">
        <f t="shared" si="90"/>
        <v>0.33</v>
      </c>
      <c r="N361" s="35">
        <f t="shared" si="90"/>
        <v>0.01</v>
      </c>
      <c r="O361" s="29" t="str">
        <f t="shared" si="90"/>
        <v>% reduction in energy use</v>
      </c>
      <c r="P36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9" t="str">
        <f t="shared" si="88"/>
        <v>industry-ag-main.html#eff-stds</v>
      </c>
      <c r="R361" s="206" t="str">
        <f t="shared" si="88"/>
        <v>industry-energy-efficiency-standards.html</v>
      </c>
      <c r="S361" s="29" t="str">
        <f t="shared" si="88"/>
        <v>U.S. DOE, 2016, Industrial Energy Efficiency Potential Analysis, https://energy.gov/sites/prod/files/2017/04/f34/energy-savings-by-state-industrial-methodology.pdf</v>
      </c>
      <c r="T361" s="29" t="str">
        <f t="shared" si="88"/>
        <v>U.S. DOE, 2016, Industrial Energy Efficiency Potential Analysis, https://energy.gov/sites/prod/files/2017/04/f34/energy-savings-by-state-industrial-methodology.pdf</v>
      </c>
    </row>
    <row r="362" spans="1:20" s="5" customFormat="1" ht="71.25">
      <c r="A362" s="47" t="str">
        <f t="shared" si="89"/>
        <v>Industry</v>
      </c>
      <c r="B362" s="47" t="str">
        <f t="shared" si="89"/>
        <v>Industry Energy Efficiency Standards</v>
      </c>
      <c r="C362" s="47" t="str">
        <f t="shared" si="89"/>
        <v>Percentage Improvement in Eqpt Efficiency Standards above BAU</v>
      </c>
      <c r="D362" s="9" t="s">
        <v>2450</v>
      </c>
      <c r="E362" s="27" t="s">
        <v>2361</v>
      </c>
      <c r="F362" s="27" t="s">
        <v>2890</v>
      </c>
      <c r="G362" s="27" t="s">
        <v>2367</v>
      </c>
      <c r="H362" s="28">
        <v>796</v>
      </c>
      <c r="I362" s="27" t="s">
        <v>46</v>
      </c>
      <c r="J362" s="47" t="str">
        <f t="shared" si="90"/>
        <v>Industry Energy Efficiency Standards</v>
      </c>
      <c r="K362" s="35" t="str">
        <f t="shared" si="90"/>
        <v>indst efficiency standards</v>
      </c>
      <c r="L362" s="35">
        <f t="shared" si="90"/>
        <v>0</v>
      </c>
      <c r="M362" s="35">
        <f t="shared" si="90"/>
        <v>0.33</v>
      </c>
      <c r="N362" s="35">
        <f t="shared" si="90"/>
        <v>0.01</v>
      </c>
      <c r="O362" s="29" t="str">
        <f t="shared" si="90"/>
        <v>% reduction in energy use</v>
      </c>
      <c r="P36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9" t="str">
        <f t="shared" si="88"/>
        <v>industry-ag-main.html#eff-stds</v>
      </c>
      <c r="R362" s="206" t="str">
        <f t="shared" si="88"/>
        <v>industry-energy-efficiency-standards.html</v>
      </c>
      <c r="S362" s="29" t="str">
        <f t="shared" si="88"/>
        <v>U.S. DOE, 2016, Industrial Energy Efficiency Potential Analysis, https://energy.gov/sites/prod/files/2017/04/f34/energy-savings-by-state-industrial-methodology.pdf</v>
      </c>
      <c r="T362" s="29" t="str">
        <f t="shared" si="88"/>
        <v>U.S. DOE, 2016, Industrial Energy Efficiency Potential Analysis, https://energy.gov/sites/prod/files/2017/04/f34/energy-savings-by-state-industrial-methodology.pdf</v>
      </c>
    </row>
    <row r="363" spans="1:20" s="5" customFormat="1" ht="71.25">
      <c r="A363" s="47" t="str">
        <f t="shared" si="89"/>
        <v>Industry</v>
      </c>
      <c r="B363" s="47" t="str">
        <f t="shared" si="89"/>
        <v>Industry Energy Efficiency Standards</v>
      </c>
      <c r="C363" s="47" t="str">
        <f t="shared" si="89"/>
        <v>Percentage Improvement in Eqpt Efficiency Standards above BAU</v>
      </c>
      <c r="D363" s="9" t="s">
        <v>2450</v>
      </c>
      <c r="E363" s="27" t="s">
        <v>2362</v>
      </c>
      <c r="F363" s="27" t="s">
        <v>2890</v>
      </c>
      <c r="G363" s="27" t="s">
        <v>2370</v>
      </c>
      <c r="H363" s="28">
        <v>797</v>
      </c>
      <c r="I363" s="27" t="s">
        <v>46</v>
      </c>
      <c r="J363" s="47" t="str">
        <f t="shared" si="90"/>
        <v>Industry Energy Efficiency Standards</v>
      </c>
      <c r="K363" s="35" t="str">
        <f t="shared" si="90"/>
        <v>indst efficiency standards</v>
      </c>
      <c r="L363" s="35">
        <f t="shared" si="90"/>
        <v>0</v>
      </c>
      <c r="M363" s="35">
        <f t="shared" si="90"/>
        <v>0.33</v>
      </c>
      <c r="N363" s="35">
        <f t="shared" si="90"/>
        <v>0.01</v>
      </c>
      <c r="O363" s="29" t="str">
        <f t="shared" si="90"/>
        <v>% reduction in energy use</v>
      </c>
      <c r="P36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9" t="str">
        <f t="shared" si="88"/>
        <v>industry-ag-main.html#eff-stds</v>
      </c>
      <c r="R363" s="206" t="str">
        <f t="shared" si="88"/>
        <v>industry-energy-efficiency-standards.html</v>
      </c>
      <c r="S363" s="29" t="str">
        <f t="shared" si="88"/>
        <v>U.S. DOE, 2016, Industrial Energy Efficiency Potential Analysis, https://energy.gov/sites/prod/files/2017/04/f34/energy-savings-by-state-industrial-methodology.pdf</v>
      </c>
      <c r="T363" s="29" t="str">
        <f t="shared" si="88"/>
        <v>U.S. DOE, 2016, Industrial Energy Efficiency Potential Analysis, https://energy.gov/sites/prod/files/2017/04/f34/energy-savings-by-state-industrial-methodology.pdf</v>
      </c>
    </row>
    <row r="364" spans="1:20" s="5" customFormat="1" ht="71.25">
      <c r="A364" s="47" t="str">
        <f t="shared" si="89"/>
        <v>Industry</v>
      </c>
      <c r="B364" s="47" t="str">
        <f t="shared" si="89"/>
        <v>Industry Energy Efficiency Standards</v>
      </c>
      <c r="C364" s="47" t="str">
        <f t="shared" si="89"/>
        <v>Percentage Improvement in Eqpt Efficiency Standards above BAU</v>
      </c>
      <c r="D364" s="9" t="s">
        <v>2450</v>
      </c>
      <c r="E364" s="27" t="s">
        <v>2363</v>
      </c>
      <c r="F364" s="27" t="s">
        <v>2890</v>
      </c>
      <c r="G364" s="27" t="s">
        <v>2371</v>
      </c>
      <c r="H364" s="28">
        <v>798</v>
      </c>
      <c r="I364" s="27" t="s">
        <v>46</v>
      </c>
      <c r="J364" s="47" t="str">
        <f t="shared" si="90"/>
        <v>Industry Energy Efficiency Standards</v>
      </c>
      <c r="K364" s="35" t="str">
        <f t="shared" si="90"/>
        <v>indst efficiency standards</v>
      </c>
      <c r="L364" s="35">
        <f t="shared" si="90"/>
        <v>0</v>
      </c>
      <c r="M364" s="35">
        <f t="shared" si="90"/>
        <v>0.33</v>
      </c>
      <c r="N364" s="35">
        <f t="shared" si="90"/>
        <v>0.01</v>
      </c>
      <c r="O364" s="29" t="str">
        <f t="shared" si="90"/>
        <v>% reduction in energy use</v>
      </c>
      <c r="P36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9" t="str">
        <f t="shared" si="88"/>
        <v>industry-ag-main.html#eff-stds</v>
      </c>
      <c r="R364" s="206" t="str">
        <f t="shared" si="88"/>
        <v>industry-energy-efficiency-standards.html</v>
      </c>
      <c r="S364" s="29" t="str">
        <f t="shared" si="88"/>
        <v>U.S. DOE, 2016, Industrial Energy Efficiency Potential Analysis, https://energy.gov/sites/prod/files/2017/04/f34/energy-savings-by-state-industrial-methodology.pdf</v>
      </c>
      <c r="T364" s="29" t="str">
        <f t="shared" si="88"/>
        <v>U.S. DOE, 2016, Industrial Energy Efficiency Potential Analysis, https://energy.gov/sites/prod/files/2017/04/f34/energy-savings-by-state-industrial-methodology.pdf</v>
      </c>
    </row>
    <row r="365" spans="1:20" s="5" customFormat="1" ht="71.25">
      <c r="A365" s="47" t="str">
        <f t="shared" si="89"/>
        <v>Industry</v>
      </c>
      <c r="B365" s="47" t="str">
        <f t="shared" si="89"/>
        <v>Industry Energy Efficiency Standards</v>
      </c>
      <c r="C365" s="47" t="str">
        <f t="shared" si="89"/>
        <v>Percentage Improvement in Eqpt Efficiency Standards above BAU</v>
      </c>
      <c r="D365" s="9" t="s">
        <v>2450</v>
      </c>
      <c r="E365" s="27" t="s">
        <v>2364</v>
      </c>
      <c r="F365" s="27" t="s">
        <v>2890</v>
      </c>
      <c r="G365" s="27" t="s">
        <v>2368</v>
      </c>
      <c r="H365" s="28">
        <v>799</v>
      </c>
      <c r="I365" s="27" t="s">
        <v>47</v>
      </c>
      <c r="J365" s="47" t="str">
        <f t="shared" si="90"/>
        <v>Industry Energy Efficiency Standards</v>
      </c>
      <c r="K365" s="35" t="str">
        <f t="shared" si="90"/>
        <v>indst efficiency standards</v>
      </c>
      <c r="L365" s="35">
        <f t="shared" si="90"/>
        <v>0</v>
      </c>
      <c r="M365" s="35">
        <f t="shared" si="90"/>
        <v>0.33</v>
      </c>
      <c r="N365" s="35">
        <f t="shared" si="90"/>
        <v>0.01</v>
      </c>
      <c r="O365" s="29" t="str">
        <f t="shared" si="90"/>
        <v>% reduction in energy use</v>
      </c>
      <c r="P36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9" t="str">
        <f t="shared" si="88"/>
        <v>industry-ag-main.html#eff-stds</v>
      </c>
      <c r="R365" s="206" t="str">
        <f t="shared" si="88"/>
        <v>industry-energy-efficiency-standards.html</v>
      </c>
      <c r="S365" s="29" t="str">
        <f t="shared" si="88"/>
        <v>U.S. DOE, 2016, Industrial Energy Efficiency Potential Analysis, https://energy.gov/sites/prod/files/2017/04/f34/energy-savings-by-state-industrial-methodology.pdf</v>
      </c>
      <c r="T365" s="29" t="str">
        <f t="shared" si="88"/>
        <v>U.S. DOE, 2016, Industrial Energy Efficiency Potential Analysis, https://energy.gov/sites/prod/files/2017/04/f34/energy-savings-by-state-industrial-methodology.pdf</v>
      </c>
    </row>
    <row r="366" spans="1:20" s="5" customFormat="1" ht="71.25">
      <c r="A366" s="47" t="str">
        <f t="shared" si="89"/>
        <v>Industry</v>
      </c>
      <c r="B366" s="47" t="str">
        <f t="shared" si="89"/>
        <v>Industry Energy Efficiency Standards</v>
      </c>
      <c r="C366" s="47" t="str">
        <f t="shared" si="89"/>
        <v>Percentage Improvement in Eqpt Efficiency Standards above BAU</v>
      </c>
      <c r="D366" s="9" t="s">
        <v>2450</v>
      </c>
      <c r="E366" s="27" t="s">
        <v>2365</v>
      </c>
      <c r="F366" s="27" t="s">
        <v>2890</v>
      </c>
      <c r="G366" s="27" t="s">
        <v>2369</v>
      </c>
      <c r="H366" s="28">
        <v>800</v>
      </c>
      <c r="I366" s="27" t="s">
        <v>46</v>
      </c>
      <c r="J366" s="47" t="str">
        <f t="shared" si="90"/>
        <v>Industry Energy Efficiency Standards</v>
      </c>
      <c r="K366" s="35" t="str">
        <f t="shared" si="90"/>
        <v>indst efficiency standards</v>
      </c>
      <c r="L366" s="35">
        <f t="shared" si="90"/>
        <v>0</v>
      </c>
      <c r="M366" s="35">
        <f t="shared" si="90"/>
        <v>0.33</v>
      </c>
      <c r="N366" s="35">
        <f t="shared" si="90"/>
        <v>0.01</v>
      </c>
      <c r="O366" s="29" t="str">
        <f t="shared" si="90"/>
        <v>% reduction in energy use</v>
      </c>
      <c r="P36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9" t="str">
        <f t="shared" si="88"/>
        <v>industry-ag-main.html#eff-stds</v>
      </c>
      <c r="R366" s="206" t="str">
        <f t="shared" si="88"/>
        <v>industry-energy-efficiency-standards.html</v>
      </c>
      <c r="S366" s="29" t="str">
        <f t="shared" si="88"/>
        <v>U.S. DOE, 2016, Industrial Energy Efficiency Potential Analysis, https://energy.gov/sites/prod/files/2017/04/f34/energy-savings-by-state-industrial-methodology.pdf</v>
      </c>
      <c r="T366" s="29" t="str">
        <f t="shared" si="88"/>
        <v>U.S. DOE, 2016, Industrial Energy Efficiency Potential Analysis, https://energy.gov/sites/prod/files/2017/04/f34/energy-savings-by-state-industrial-methodology.pdf</v>
      </c>
    </row>
    <row r="367" spans="1:20" s="5" customFormat="1" ht="71.25">
      <c r="A367" s="47" t="str">
        <f t="shared" si="89"/>
        <v>Industry</v>
      </c>
      <c r="B367" s="47" t="str">
        <f t="shared" si="89"/>
        <v>Industry Energy Efficiency Standards</v>
      </c>
      <c r="C367" s="47" t="str">
        <f t="shared" si="89"/>
        <v>Percentage Improvement in Eqpt Efficiency Standards above BAU</v>
      </c>
      <c r="D367" s="9" t="s">
        <v>2450</v>
      </c>
      <c r="E367" s="27" t="s">
        <v>2366</v>
      </c>
      <c r="F367" s="27" t="s">
        <v>2890</v>
      </c>
      <c r="G367" s="27" t="s">
        <v>2372</v>
      </c>
      <c r="H367" s="28">
        <v>801</v>
      </c>
      <c r="I367" s="27" t="s">
        <v>47</v>
      </c>
      <c r="J367" s="47" t="str">
        <f t="shared" si="90"/>
        <v>Industry Energy Efficiency Standards</v>
      </c>
      <c r="K367" s="35" t="str">
        <f t="shared" si="90"/>
        <v>indst efficiency standards</v>
      </c>
      <c r="L367" s="35">
        <f t="shared" si="90"/>
        <v>0</v>
      </c>
      <c r="M367" s="35">
        <f t="shared" si="90"/>
        <v>0.33</v>
      </c>
      <c r="N367" s="35">
        <f t="shared" si="90"/>
        <v>0.01</v>
      </c>
      <c r="O367" s="29" t="str">
        <f t="shared" si="90"/>
        <v>% reduction in energy use</v>
      </c>
      <c r="P36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9" t="str">
        <f t="shared" si="88"/>
        <v>industry-ag-main.html#eff-stds</v>
      </c>
      <c r="R367" s="206" t="str">
        <f t="shared" si="88"/>
        <v>industry-energy-efficiency-standards.html</v>
      </c>
      <c r="S367" s="29" t="str">
        <f t="shared" si="88"/>
        <v>U.S. DOE, 2016, Industrial Energy Efficiency Potential Analysis, https://energy.gov/sites/prod/files/2017/04/f34/energy-savings-by-state-industrial-methodology.pdf</v>
      </c>
      <c r="T367" s="29" t="str">
        <f t="shared" si="88"/>
        <v>U.S. DOE, 2016, Industrial Energy Efficiency Potential Analysis, https://energy.gov/sites/prod/files/2017/04/f34/energy-savings-by-state-industrial-methodology.pdf</v>
      </c>
    </row>
    <row r="368" spans="1:20" s="5" customFormat="1" ht="71.25">
      <c r="A368" s="47" t="str">
        <f t="shared" si="89"/>
        <v>Industry</v>
      </c>
      <c r="B368" s="47" t="str">
        <f t="shared" si="89"/>
        <v>Industry Energy Efficiency Standards</v>
      </c>
      <c r="C368" s="47" t="str">
        <f t="shared" si="89"/>
        <v>Percentage Improvement in Eqpt Efficiency Standards above BAU</v>
      </c>
      <c r="D368" s="9" t="s">
        <v>2450</v>
      </c>
      <c r="E368" s="27" t="s">
        <v>2810</v>
      </c>
      <c r="F368" s="27" t="s">
        <v>2890</v>
      </c>
      <c r="G368" s="27" t="s">
        <v>2813</v>
      </c>
      <c r="H368" s="28">
        <v>802</v>
      </c>
      <c r="I368" s="27" t="s">
        <v>47</v>
      </c>
      <c r="J368" s="47" t="str">
        <f t="shared" si="90"/>
        <v>Industry Energy Efficiency Standards</v>
      </c>
      <c r="K368" s="35" t="str">
        <f t="shared" si="90"/>
        <v>indst efficiency standards</v>
      </c>
      <c r="L368" s="35">
        <f t="shared" si="90"/>
        <v>0</v>
      </c>
      <c r="M368" s="35">
        <f t="shared" si="90"/>
        <v>0.33</v>
      </c>
      <c r="N368" s="35">
        <f t="shared" si="90"/>
        <v>0.01</v>
      </c>
      <c r="O368" s="29" t="str">
        <f t="shared" si="90"/>
        <v>% reduction in energy use</v>
      </c>
      <c r="P36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9" t="str">
        <f t="shared" si="88"/>
        <v>industry-ag-main.html#eff-stds</v>
      </c>
      <c r="R368" s="206" t="str">
        <f t="shared" si="88"/>
        <v>industry-energy-efficiency-standards.html</v>
      </c>
      <c r="S368" s="29" t="str">
        <f t="shared" si="88"/>
        <v>U.S. DOE, 2016, Industrial Energy Efficiency Potential Analysis, https://energy.gov/sites/prod/files/2017/04/f34/energy-savings-by-state-industrial-methodology.pdf</v>
      </c>
      <c r="T368" s="29" t="str">
        <f t="shared" si="88"/>
        <v>U.S. DOE, 2016, Industrial Energy Efficiency Potential Analysis, https://energy.gov/sites/prod/files/2017/04/f34/energy-savings-by-state-industrial-methodology.pdf</v>
      </c>
    </row>
    <row r="369" spans="1:20" s="5" customFormat="1" ht="71.25">
      <c r="A369" s="47" t="str">
        <f t="shared" si="89"/>
        <v>Industry</v>
      </c>
      <c r="B369" s="47" t="str">
        <f t="shared" si="89"/>
        <v>Industry Energy Efficiency Standards</v>
      </c>
      <c r="C369" s="47" t="str">
        <f t="shared" si="89"/>
        <v>Percentage Improvement in Eqpt Efficiency Standards above BAU</v>
      </c>
      <c r="D369" s="9" t="s">
        <v>2450</v>
      </c>
      <c r="E369" s="27" t="s">
        <v>2811</v>
      </c>
      <c r="F369" s="27" t="s">
        <v>2890</v>
      </c>
      <c r="G369" s="27" t="s">
        <v>2815</v>
      </c>
      <c r="H369" s="28">
        <v>803</v>
      </c>
      <c r="I369" s="27" t="s">
        <v>46</v>
      </c>
      <c r="J369" s="47" t="str">
        <f t="shared" si="90"/>
        <v>Industry Energy Efficiency Standards</v>
      </c>
      <c r="K369" s="35" t="str">
        <f t="shared" si="90"/>
        <v>indst efficiency standards</v>
      </c>
      <c r="L369" s="35">
        <f t="shared" si="90"/>
        <v>0</v>
      </c>
      <c r="M369" s="35">
        <f t="shared" si="90"/>
        <v>0.33</v>
      </c>
      <c r="N369" s="35">
        <f t="shared" si="90"/>
        <v>0.01</v>
      </c>
      <c r="O369" s="29" t="str">
        <f t="shared" si="90"/>
        <v>% reduction in energy use</v>
      </c>
      <c r="P36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9" t="str">
        <f t="shared" si="88"/>
        <v>industry-ag-main.html#eff-stds</v>
      </c>
      <c r="R369" s="206" t="str">
        <f t="shared" si="88"/>
        <v>industry-energy-efficiency-standards.html</v>
      </c>
      <c r="S369" s="29" t="str">
        <f t="shared" si="88"/>
        <v>U.S. DOE, 2016, Industrial Energy Efficiency Potential Analysis, https://energy.gov/sites/prod/files/2017/04/f34/energy-savings-by-state-industrial-methodology.pdf</v>
      </c>
      <c r="T369" s="29" t="str">
        <f t="shared" si="88"/>
        <v>U.S. DOE, 2016, Industrial Energy Efficiency Potential Analysis, https://energy.gov/sites/prod/files/2017/04/f34/energy-savings-by-state-industrial-methodology.pdf</v>
      </c>
    </row>
    <row r="370" spans="1:20" s="5" customFormat="1" ht="71.25">
      <c r="A370" s="47" t="str">
        <f t="shared" si="89"/>
        <v>Industry</v>
      </c>
      <c r="B370" s="47" t="str">
        <f t="shared" si="89"/>
        <v>Industry Energy Efficiency Standards</v>
      </c>
      <c r="C370" s="47" t="str">
        <f t="shared" si="89"/>
        <v>Percentage Improvement in Eqpt Efficiency Standards above BAU</v>
      </c>
      <c r="D370" s="9" t="s">
        <v>2450</v>
      </c>
      <c r="E370" s="27" t="s">
        <v>2812</v>
      </c>
      <c r="F370" s="27" t="s">
        <v>2890</v>
      </c>
      <c r="G370" s="27" t="s">
        <v>2816</v>
      </c>
      <c r="H370" s="28">
        <v>804</v>
      </c>
      <c r="I370" s="27" t="s">
        <v>47</v>
      </c>
      <c r="J370" s="47" t="str">
        <f t="shared" si="90"/>
        <v>Industry Energy Efficiency Standards</v>
      </c>
      <c r="K370" s="35" t="str">
        <f t="shared" si="90"/>
        <v>indst efficiency standards</v>
      </c>
      <c r="L370" s="35">
        <f t="shared" si="90"/>
        <v>0</v>
      </c>
      <c r="M370" s="35">
        <f t="shared" si="90"/>
        <v>0.33</v>
      </c>
      <c r="N370" s="35">
        <f t="shared" si="90"/>
        <v>0.01</v>
      </c>
      <c r="O370" s="29" t="str">
        <f t="shared" si="90"/>
        <v>% reduction in energy use</v>
      </c>
      <c r="P37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9" t="str">
        <f t="shared" si="88"/>
        <v>industry-ag-main.html#eff-stds</v>
      </c>
      <c r="R370" s="206" t="str">
        <f t="shared" si="88"/>
        <v>industry-energy-efficiency-standards.html</v>
      </c>
      <c r="S370" s="29" t="str">
        <f t="shared" si="88"/>
        <v>U.S. DOE, 2016, Industrial Energy Efficiency Potential Analysis, https://energy.gov/sites/prod/files/2017/04/f34/energy-savings-by-state-industrial-methodology.pdf</v>
      </c>
      <c r="T370" s="29" t="str">
        <f t="shared" si="88"/>
        <v>U.S. DOE, 2016, Industrial Energy Efficiency Potential Analysis, https://energy.gov/sites/prod/files/2017/04/f34/energy-savings-by-state-industrial-methodology.pdf</v>
      </c>
    </row>
    <row r="371" spans="1:20" s="5" customFormat="1" ht="71.25">
      <c r="A371" s="47" t="str">
        <f t="shared" si="89"/>
        <v>Industry</v>
      </c>
      <c r="B371" s="47" t="str">
        <f t="shared" si="89"/>
        <v>Industry Energy Efficiency Standards</v>
      </c>
      <c r="C371" s="47" t="str">
        <f t="shared" si="89"/>
        <v>Percentage Improvement in Eqpt Efficiency Standards above BAU</v>
      </c>
      <c r="D371" s="9" t="s">
        <v>2450</v>
      </c>
      <c r="E371" s="27" t="s">
        <v>2809</v>
      </c>
      <c r="F371" s="27" t="s">
        <v>2890</v>
      </c>
      <c r="G371" s="27" t="s">
        <v>2814</v>
      </c>
      <c r="H371" s="28">
        <v>805</v>
      </c>
      <c r="I371" s="27" t="s">
        <v>47</v>
      </c>
      <c r="J371" s="47" t="str">
        <f t="shared" si="90"/>
        <v>Industry Energy Efficiency Standards</v>
      </c>
      <c r="K371" s="35" t="str">
        <f t="shared" si="90"/>
        <v>indst efficiency standards</v>
      </c>
      <c r="L371" s="35">
        <f t="shared" si="90"/>
        <v>0</v>
      </c>
      <c r="M371" s="35">
        <f t="shared" si="90"/>
        <v>0.33</v>
      </c>
      <c r="N371" s="35">
        <f t="shared" si="90"/>
        <v>0.01</v>
      </c>
      <c r="O371" s="29" t="str">
        <f t="shared" si="90"/>
        <v>% reduction in energy use</v>
      </c>
      <c r="P37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9" t="str">
        <f t="shared" si="88"/>
        <v>industry-ag-main.html#eff-stds</v>
      </c>
      <c r="R371" s="206" t="str">
        <f t="shared" si="88"/>
        <v>industry-energy-efficiency-standards.html</v>
      </c>
      <c r="S371" s="29" t="str">
        <f t="shared" si="88"/>
        <v>U.S. DOE, 2016, Industrial Energy Efficiency Potential Analysis, https://energy.gov/sites/prod/files/2017/04/f34/energy-savings-by-state-industrial-methodology.pdf</v>
      </c>
      <c r="T371" s="29" t="str">
        <f t="shared" si="88"/>
        <v>U.S. DOE, 2016, Industrial Energy Efficiency Potential Analysis, https://energy.gov/sites/prod/files/2017/04/f34/energy-savings-by-state-industrial-methodology.pdf</v>
      </c>
    </row>
    <row r="372" spans="1:20" s="5" customFormat="1" ht="71.25">
      <c r="A372" s="47" t="str">
        <f t="shared" si="89"/>
        <v>Industry</v>
      </c>
      <c r="B372" s="47" t="str">
        <f t="shared" si="89"/>
        <v>Industry Energy Efficiency Standards</v>
      </c>
      <c r="C372" s="47" t="str">
        <f t="shared" si="89"/>
        <v>Percentage Improvement in Eqpt Efficiency Standards above BAU</v>
      </c>
      <c r="D372" s="9" t="s">
        <v>146</v>
      </c>
      <c r="E372" s="27" t="s">
        <v>2361</v>
      </c>
      <c r="F372" s="9" t="s">
        <v>2449</v>
      </c>
      <c r="G372" s="27" t="s">
        <v>2367</v>
      </c>
      <c r="H372" s="28">
        <v>806</v>
      </c>
      <c r="I372" s="27" t="s">
        <v>46</v>
      </c>
      <c r="J372" s="47" t="str">
        <f t="shared" si="90"/>
        <v>Industry Energy Efficiency Standards</v>
      </c>
      <c r="K372" s="35" t="str">
        <f t="shared" si="90"/>
        <v>indst efficiency standards</v>
      </c>
      <c r="L372" s="35">
        <f t="shared" si="90"/>
        <v>0</v>
      </c>
      <c r="M372" s="35">
        <f t="shared" si="90"/>
        <v>0.33</v>
      </c>
      <c r="N372" s="35">
        <f t="shared" si="90"/>
        <v>0.01</v>
      </c>
      <c r="O372" s="29" t="str">
        <f t="shared" si="90"/>
        <v>% reduction in energy use</v>
      </c>
      <c r="P37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9" t="str">
        <f t="shared" si="88"/>
        <v>industry-ag-main.html#eff-stds</v>
      </c>
      <c r="R372" s="206" t="str">
        <f t="shared" si="88"/>
        <v>industry-energy-efficiency-standards.html</v>
      </c>
      <c r="S372" s="29" t="str">
        <f t="shared" si="88"/>
        <v>U.S. DOE, 2016, Industrial Energy Efficiency Potential Analysis, https://energy.gov/sites/prod/files/2017/04/f34/energy-savings-by-state-industrial-methodology.pdf</v>
      </c>
      <c r="T372" s="29" t="str">
        <f t="shared" si="88"/>
        <v>U.S. DOE, 2016, Industrial Energy Efficiency Potential Analysis, https://energy.gov/sites/prod/files/2017/04/f34/energy-savings-by-state-industrial-methodology.pdf</v>
      </c>
    </row>
    <row r="373" spans="1:20" s="5" customFormat="1" ht="71.25">
      <c r="A373" s="47" t="str">
        <f t="shared" si="89"/>
        <v>Industry</v>
      </c>
      <c r="B373" s="47" t="str">
        <f t="shared" si="89"/>
        <v>Industry Energy Efficiency Standards</v>
      </c>
      <c r="C373" s="47" t="str">
        <f t="shared" si="89"/>
        <v>Percentage Improvement in Eqpt Efficiency Standards above BAU</v>
      </c>
      <c r="D373" s="9" t="s">
        <v>146</v>
      </c>
      <c r="E373" s="27" t="s">
        <v>2362</v>
      </c>
      <c r="F373" s="9" t="s">
        <v>2449</v>
      </c>
      <c r="G373" s="27" t="s">
        <v>2370</v>
      </c>
      <c r="H373" s="28">
        <v>807</v>
      </c>
      <c r="I373" s="27" t="s">
        <v>46</v>
      </c>
      <c r="J373" s="47" t="str">
        <f t="shared" si="90"/>
        <v>Industry Energy Efficiency Standards</v>
      </c>
      <c r="K373" s="35" t="str">
        <f t="shared" si="90"/>
        <v>indst efficiency standards</v>
      </c>
      <c r="L373" s="35">
        <f t="shared" si="90"/>
        <v>0</v>
      </c>
      <c r="M373" s="35">
        <f t="shared" si="90"/>
        <v>0.33</v>
      </c>
      <c r="N373" s="35">
        <f t="shared" si="90"/>
        <v>0.01</v>
      </c>
      <c r="O373" s="29" t="str">
        <f t="shared" si="90"/>
        <v>% reduction in energy use</v>
      </c>
      <c r="P37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9" t="str">
        <f t="shared" si="88"/>
        <v>industry-ag-main.html#eff-stds</v>
      </c>
      <c r="R373" s="206" t="str">
        <f t="shared" si="88"/>
        <v>industry-energy-efficiency-standards.html</v>
      </c>
      <c r="S373" s="29" t="str">
        <f t="shared" si="88"/>
        <v>U.S. DOE, 2016, Industrial Energy Efficiency Potential Analysis, https://energy.gov/sites/prod/files/2017/04/f34/energy-savings-by-state-industrial-methodology.pdf</v>
      </c>
      <c r="T373" s="29" t="str">
        <f t="shared" si="88"/>
        <v>U.S. DOE, 2016, Industrial Energy Efficiency Potential Analysis, https://energy.gov/sites/prod/files/2017/04/f34/energy-savings-by-state-industrial-methodology.pdf</v>
      </c>
    </row>
    <row r="374" spans="1:20" s="5" customFormat="1" ht="71.25">
      <c r="A374" s="47" t="str">
        <f t="shared" si="89"/>
        <v>Industry</v>
      </c>
      <c r="B374" s="47" t="str">
        <f t="shared" si="89"/>
        <v>Industry Energy Efficiency Standards</v>
      </c>
      <c r="C374" s="47" t="str">
        <f t="shared" si="89"/>
        <v>Percentage Improvement in Eqpt Efficiency Standards above BAU</v>
      </c>
      <c r="D374" s="9" t="s">
        <v>146</v>
      </c>
      <c r="E374" s="27" t="s">
        <v>2363</v>
      </c>
      <c r="F374" s="9" t="s">
        <v>2449</v>
      </c>
      <c r="G374" s="27" t="s">
        <v>2371</v>
      </c>
      <c r="H374" s="28">
        <v>808</v>
      </c>
      <c r="I374" s="27" t="s">
        <v>46</v>
      </c>
      <c r="J374" s="47" t="str">
        <f t="shared" si="90"/>
        <v>Industry Energy Efficiency Standards</v>
      </c>
      <c r="K374" s="35" t="str">
        <f t="shared" si="90"/>
        <v>indst efficiency standards</v>
      </c>
      <c r="L374" s="35">
        <f t="shared" si="90"/>
        <v>0</v>
      </c>
      <c r="M374" s="35">
        <f t="shared" si="90"/>
        <v>0.33</v>
      </c>
      <c r="N374" s="35">
        <f t="shared" si="90"/>
        <v>0.01</v>
      </c>
      <c r="O374" s="29" t="str">
        <f t="shared" si="90"/>
        <v>% reduction in energy use</v>
      </c>
      <c r="P37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9" t="str">
        <f t="shared" si="88"/>
        <v>industry-ag-main.html#eff-stds</v>
      </c>
      <c r="R374" s="206" t="str">
        <f t="shared" si="88"/>
        <v>industry-energy-efficiency-standards.html</v>
      </c>
      <c r="S374" s="29" t="str">
        <f t="shared" si="88"/>
        <v>U.S. DOE, 2016, Industrial Energy Efficiency Potential Analysis, https://energy.gov/sites/prod/files/2017/04/f34/energy-savings-by-state-industrial-methodology.pdf</v>
      </c>
      <c r="T374" s="29" t="str">
        <f t="shared" si="88"/>
        <v>U.S. DOE, 2016, Industrial Energy Efficiency Potential Analysis, https://energy.gov/sites/prod/files/2017/04/f34/energy-savings-by-state-industrial-methodology.pdf</v>
      </c>
    </row>
    <row r="375" spans="1:20" s="5" customFormat="1" ht="71.25">
      <c r="A375" s="47" t="str">
        <f t="shared" si="89"/>
        <v>Industry</v>
      </c>
      <c r="B375" s="47" t="str">
        <f t="shared" si="89"/>
        <v>Industry Energy Efficiency Standards</v>
      </c>
      <c r="C375" s="47" t="str">
        <f t="shared" si="89"/>
        <v>Percentage Improvement in Eqpt Efficiency Standards above BAU</v>
      </c>
      <c r="D375" s="9" t="s">
        <v>146</v>
      </c>
      <c r="E375" s="27" t="s">
        <v>2364</v>
      </c>
      <c r="F375" s="9" t="s">
        <v>2449</v>
      </c>
      <c r="G375" s="27" t="s">
        <v>2368</v>
      </c>
      <c r="H375" s="28">
        <v>809</v>
      </c>
      <c r="I375" s="27" t="s">
        <v>47</v>
      </c>
      <c r="J375" s="47" t="str">
        <f t="shared" si="90"/>
        <v>Industry Energy Efficiency Standards</v>
      </c>
      <c r="K375" s="35" t="str">
        <f t="shared" si="90"/>
        <v>indst efficiency standards</v>
      </c>
      <c r="L375" s="35">
        <f t="shared" si="90"/>
        <v>0</v>
      </c>
      <c r="M375" s="35">
        <f t="shared" si="90"/>
        <v>0.33</v>
      </c>
      <c r="N375" s="35">
        <f t="shared" si="90"/>
        <v>0.01</v>
      </c>
      <c r="O375" s="29" t="str">
        <f t="shared" si="90"/>
        <v>% reduction in energy use</v>
      </c>
      <c r="P37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9" t="str">
        <f t="shared" si="88"/>
        <v>industry-ag-main.html#eff-stds</v>
      </c>
      <c r="R375" s="206" t="str">
        <f t="shared" si="88"/>
        <v>industry-energy-efficiency-standards.html</v>
      </c>
      <c r="S375" s="29" t="str">
        <f t="shared" si="88"/>
        <v>U.S. DOE, 2016, Industrial Energy Efficiency Potential Analysis, https://energy.gov/sites/prod/files/2017/04/f34/energy-savings-by-state-industrial-methodology.pdf</v>
      </c>
      <c r="T375" s="29" t="str">
        <f t="shared" si="88"/>
        <v>U.S. DOE, 2016, Industrial Energy Efficiency Potential Analysis, https://energy.gov/sites/prod/files/2017/04/f34/energy-savings-by-state-industrial-methodology.pdf</v>
      </c>
    </row>
    <row r="376" spans="1:20" s="5" customFormat="1" ht="71.25">
      <c r="A376" s="47" t="str">
        <f t="shared" si="89"/>
        <v>Industry</v>
      </c>
      <c r="B376" s="47" t="str">
        <f t="shared" si="89"/>
        <v>Industry Energy Efficiency Standards</v>
      </c>
      <c r="C376" s="47" t="str">
        <f t="shared" si="89"/>
        <v>Percentage Improvement in Eqpt Efficiency Standards above BAU</v>
      </c>
      <c r="D376" s="9" t="s">
        <v>146</v>
      </c>
      <c r="E376" s="27" t="s">
        <v>2365</v>
      </c>
      <c r="F376" s="9" t="s">
        <v>2449</v>
      </c>
      <c r="G376" s="27" t="s">
        <v>2369</v>
      </c>
      <c r="H376" s="28">
        <v>810</v>
      </c>
      <c r="I376" s="27" t="s">
        <v>46</v>
      </c>
      <c r="J376" s="47" t="str">
        <f t="shared" si="90"/>
        <v>Industry Energy Efficiency Standards</v>
      </c>
      <c r="K376" s="35" t="str">
        <f t="shared" si="90"/>
        <v>indst efficiency standards</v>
      </c>
      <c r="L376" s="35">
        <f t="shared" si="90"/>
        <v>0</v>
      </c>
      <c r="M376" s="35">
        <f t="shared" si="90"/>
        <v>0.33</v>
      </c>
      <c r="N376" s="35">
        <f t="shared" si="90"/>
        <v>0.01</v>
      </c>
      <c r="O376" s="29" t="str">
        <f t="shared" si="90"/>
        <v>% reduction in energy use</v>
      </c>
      <c r="P37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9" t="str">
        <f t="shared" si="88"/>
        <v>industry-ag-main.html#eff-stds</v>
      </c>
      <c r="R376" s="206" t="str">
        <f t="shared" si="88"/>
        <v>industry-energy-efficiency-standards.html</v>
      </c>
      <c r="S376" s="29" t="str">
        <f t="shared" si="88"/>
        <v>U.S. DOE, 2016, Industrial Energy Efficiency Potential Analysis, https://energy.gov/sites/prod/files/2017/04/f34/energy-savings-by-state-industrial-methodology.pdf</v>
      </c>
      <c r="T376" s="29" t="str">
        <f t="shared" si="88"/>
        <v>U.S. DOE, 2016, Industrial Energy Efficiency Potential Analysis, https://energy.gov/sites/prod/files/2017/04/f34/energy-savings-by-state-industrial-methodology.pdf</v>
      </c>
    </row>
    <row r="377" spans="1:20" s="5" customFormat="1" ht="71.25">
      <c r="A377" s="47" t="str">
        <f t="shared" si="89"/>
        <v>Industry</v>
      </c>
      <c r="B377" s="47" t="str">
        <f t="shared" si="89"/>
        <v>Industry Energy Efficiency Standards</v>
      </c>
      <c r="C377" s="47" t="str">
        <f t="shared" si="89"/>
        <v>Percentage Improvement in Eqpt Efficiency Standards above BAU</v>
      </c>
      <c r="D377" s="9" t="s">
        <v>146</v>
      </c>
      <c r="E377" s="27" t="s">
        <v>2366</v>
      </c>
      <c r="F377" s="9" t="s">
        <v>2449</v>
      </c>
      <c r="G377" s="27" t="s">
        <v>2372</v>
      </c>
      <c r="H377" s="28">
        <v>811</v>
      </c>
      <c r="I377" s="27" t="s">
        <v>47</v>
      </c>
      <c r="J377" s="47" t="str">
        <f t="shared" si="90"/>
        <v>Industry Energy Efficiency Standards</v>
      </c>
      <c r="K377" s="35" t="str">
        <f t="shared" si="90"/>
        <v>indst efficiency standards</v>
      </c>
      <c r="L377" s="35">
        <f t="shared" si="90"/>
        <v>0</v>
      </c>
      <c r="M377" s="35">
        <f t="shared" si="90"/>
        <v>0.33</v>
      </c>
      <c r="N377" s="35">
        <f t="shared" si="90"/>
        <v>0.01</v>
      </c>
      <c r="O377" s="29" t="str">
        <f t="shared" si="90"/>
        <v>% reduction in energy use</v>
      </c>
      <c r="P37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9" t="str">
        <f t="shared" si="88"/>
        <v>industry-ag-main.html#eff-stds</v>
      </c>
      <c r="R377" s="206" t="str">
        <f t="shared" si="88"/>
        <v>industry-energy-efficiency-standards.html</v>
      </c>
      <c r="S377" s="29" t="str">
        <f t="shared" si="88"/>
        <v>U.S. DOE, 2016, Industrial Energy Efficiency Potential Analysis, https://energy.gov/sites/prod/files/2017/04/f34/energy-savings-by-state-industrial-methodology.pdf</v>
      </c>
      <c r="T377" s="29" t="str">
        <f t="shared" si="88"/>
        <v>U.S. DOE, 2016, Industrial Energy Efficiency Potential Analysis, https://energy.gov/sites/prod/files/2017/04/f34/energy-savings-by-state-industrial-methodology.pdf</v>
      </c>
    </row>
    <row r="378" spans="1:20" s="5" customFormat="1" ht="71.25">
      <c r="A378" s="47" t="str">
        <f t="shared" si="89"/>
        <v>Industry</v>
      </c>
      <c r="B378" s="47" t="str">
        <f t="shared" si="89"/>
        <v>Industry Energy Efficiency Standards</v>
      </c>
      <c r="C378" s="47" t="str">
        <f t="shared" si="89"/>
        <v>Percentage Improvement in Eqpt Efficiency Standards above BAU</v>
      </c>
      <c r="D378" s="9" t="s">
        <v>146</v>
      </c>
      <c r="E378" s="27" t="s">
        <v>2810</v>
      </c>
      <c r="F378" s="9" t="s">
        <v>2449</v>
      </c>
      <c r="G378" s="27" t="s">
        <v>2813</v>
      </c>
      <c r="H378" s="28">
        <v>812</v>
      </c>
      <c r="I378" s="27" t="s">
        <v>47</v>
      </c>
      <c r="J378" s="47" t="str">
        <f t="shared" si="90"/>
        <v>Industry Energy Efficiency Standards</v>
      </c>
      <c r="K378" s="35" t="str">
        <f t="shared" si="90"/>
        <v>indst efficiency standards</v>
      </c>
      <c r="L378" s="35">
        <f t="shared" si="90"/>
        <v>0</v>
      </c>
      <c r="M378" s="35">
        <f t="shared" si="90"/>
        <v>0.33</v>
      </c>
      <c r="N378" s="35">
        <f t="shared" si="90"/>
        <v>0.01</v>
      </c>
      <c r="O378" s="29" t="str">
        <f t="shared" si="90"/>
        <v>% reduction in energy use</v>
      </c>
      <c r="P37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9" t="str">
        <f t="shared" si="88"/>
        <v>industry-ag-main.html#eff-stds</v>
      </c>
      <c r="R378" s="206" t="str">
        <f t="shared" si="88"/>
        <v>industry-energy-efficiency-standards.html</v>
      </c>
      <c r="S378" s="29" t="str">
        <f t="shared" si="88"/>
        <v>U.S. DOE, 2016, Industrial Energy Efficiency Potential Analysis, https://energy.gov/sites/prod/files/2017/04/f34/energy-savings-by-state-industrial-methodology.pdf</v>
      </c>
      <c r="T378" s="29" t="str">
        <f t="shared" si="88"/>
        <v>U.S. DOE, 2016, Industrial Energy Efficiency Potential Analysis, https://energy.gov/sites/prod/files/2017/04/f34/energy-savings-by-state-industrial-methodology.pdf</v>
      </c>
    </row>
    <row r="379" spans="1:20" s="5" customFormat="1" ht="71.25">
      <c r="A379" s="47" t="str">
        <f t="shared" si="89"/>
        <v>Industry</v>
      </c>
      <c r="B379" s="47" t="str">
        <f t="shared" si="89"/>
        <v>Industry Energy Efficiency Standards</v>
      </c>
      <c r="C379" s="47" t="str">
        <f t="shared" si="89"/>
        <v>Percentage Improvement in Eqpt Efficiency Standards above BAU</v>
      </c>
      <c r="D379" s="9" t="s">
        <v>146</v>
      </c>
      <c r="E379" s="27" t="s">
        <v>2811</v>
      </c>
      <c r="F379" s="9" t="s">
        <v>2449</v>
      </c>
      <c r="G379" s="27" t="s">
        <v>2815</v>
      </c>
      <c r="H379" s="28">
        <v>813</v>
      </c>
      <c r="I379" s="27" t="s">
        <v>47</v>
      </c>
      <c r="J379" s="47" t="str">
        <f t="shared" si="90"/>
        <v>Industry Energy Efficiency Standards</v>
      </c>
      <c r="K379" s="35" t="str">
        <f t="shared" si="90"/>
        <v>indst efficiency standards</v>
      </c>
      <c r="L379" s="35">
        <f t="shared" si="90"/>
        <v>0</v>
      </c>
      <c r="M379" s="35">
        <f t="shared" si="90"/>
        <v>0.33</v>
      </c>
      <c r="N379" s="35">
        <f t="shared" si="90"/>
        <v>0.01</v>
      </c>
      <c r="O379" s="29" t="str">
        <f t="shared" si="90"/>
        <v>% reduction in energy use</v>
      </c>
      <c r="P37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9" t="str">
        <f t="shared" si="88"/>
        <v>industry-ag-main.html#eff-stds</v>
      </c>
      <c r="R379" s="206" t="str">
        <f t="shared" si="88"/>
        <v>industry-energy-efficiency-standards.html</v>
      </c>
      <c r="S379" s="29" t="str">
        <f t="shared" si="88"/>
        <v>U.S. DOE, 2016, Industrial Energy Efficiency Potential Analysis, https://energy.gov/sites/prod/files/2017/04/f34/energy-savings-by-state-industrial-methodology.pdf</v>
      </c>
      <c r="T379" s="29" t="str">
        <f t="shared" si="88"/>
        <v>U.S. DOE, 2016, Industrial Energy Efficiency Potential Analysis, https://energy.gov/sites/prod/files/2017/04/f34/energy-savings-by-state-industrial-methodology.pdf</v>
      </c>
    </row>
    <row r="380" spans="1:20" s="5" customFormat="1" ht="71.25">
      <c r="A380" s="47" t="str">
        <f t="shared" si="89"/>
        <v>Industry</v>
      </c>
      <c r="B380" s="47" t="str">
        <f t="shared" si="89"/>
        <v>Industry Energy Efficiency Standards</v>
      </c>
      <c r="C380" s="47" t="str">
        <f t="shared" si="89"/>
        <v>Percentage Improvement in Eqpt Efficiency Standards above BAU</v>
      </c>
      <c r="D380" s="9" t="s">
        <v>146</v>
      </c>
      <c r="E380" s="27" t="s">
        <v>2812</v>
      </c>
      <c r="F380" s="9" t="s">
        <v>2449</v>
      </c>
      <c r="G380" s="27" t="s">
        <v>2816</v>
      </c>
      <c r="H380" s="28">
        <v>814</v>
      </c>
      <c r="I380" s="27" t="s">
        <v>47</v>
      </c>
      <c r="J380" s="47" t="str">
        <f t="shared" si="90"/>
        <v>Industry Energy Efficiency Standards</v>
      </c>
      <c r="K380" s="35" t="str">
        <f t="shared" si="90"/>
        <v>indst efficiency standards</v>
      </c>
      <c r="L380" s="35">
        <f t="shared" si="90"/>
        <v>0</v>
      </c>
      <c r="M380" s="35">
        <f t="shared" si="90"/>
        <v>0.33</v>
      </c>
      <c r="N380" s="35">
        <f t="shared" si="90"/>
        <v>0.01</v>
      </c>
      <c r="O380" s="29" t="str">
        <f t="shared" si="90"/>
        <v>% reduction in energy use</v>
      </c>
      <c r="P38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9" t="str">
        <f t="shared" si="88"/>
        <v>industry-ag-main.html#eff-stds</v>
      </c>
      <c r="R380" s="206" t="str">
        <f t="shared" si="88"/>
        <v>industry-energy-efficiency-standards.html</v>
      </c>
      <c r="S380" s="29" t="str">
        <f t="shared" si="88"/>
        <v>U.S. DOE, 2016, Industrial Energy Efficiency Potential Analysis, https://energy.gov/sites/prod/files/2017/04/f34/energy-savings-by-state-industrial-methodology.pdf</v>
      </c>
      <c r="T380" s="29" t="str">
        <f t="shared" si="88"/>
        <v>U.S. DOE, 2016, Industrial Energy Efficiency Potential Analysis, https://energy.gov/sites/prod/files/2017/04/f34/energy-savings-by-state-industrial-methodology.pdf</v>
      </c>
    </row>
    <row r="381" spans="1:20" s="5" customFormat="1" ht="71.25">
      <c r="A381" s="47" t="str">
        <f t="shared" si="89"/>
        <v>Industry</v>
      </c>
      <c r="B381" s="47" t="str">
        <f t="shared" si="89"/>
        <v>Industry Energy Efficiency Standards</v>
      </c>
      <c r="C381" s="47" t="str">
        <f t="shared" si="89"/>
        <v>Percentage Improvement in Eqpt Efficiency Standards above BAU</v>
      </c>
      <c r="D381" s="9" t="s">
        <v>146</v>
      </c>
      <c r="E381" s="27" t="s">
        <v>2809</v>
      </c>
      <c r="F381" s="9" t="s">
        <v>2449</v>
      </c>
      <c r="G381" s="27" t="s">
        <v>2814</v>
      </c>
      <c r="H381" s="28">
        <v>815</v>
      </c>
      <c r="I381" s="27" t="s">
        <v>47</v>
      </c>
      <c r="J381" s="47" t="str">
        <f t="shared" si="90"/>
        <v>Industry Energy Efficiency Standards</v>
      </c>
      <c r="K381" s="35" t="str">
        <f t="shared" si="90"/>
        <v>indst efficiency standards</v>
      </c>
      <c r="L381" s="35">
        <f t="shared" si="90"/>
        <v>0</v>
      </c>
      <c r="M381" s="35">
        <f t="shared" si="90"/>
        <v>0.33</v>
      </c>
      <c r="N381" s="35">
        <f t="shared" si="90"/>
        <v>0.01</v>
      </c>
      <c r="O381" s="29" t="str">
        <f t="shared" si="90"/>
        <v>% reduction in energy use</v>
      </c>
      <c r="P38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9" t="str">
        <f t="shared" si="88"/>
        <v>industry-ag-main.html#eff-stds</v>
      </c>
      <c r="R381" s="206" t="str">
        <f t="shared" si="88"/>
        <v>industry-energy-efficiency-standards.html</v>
      </c>
      <c r="S381" s="29" t="str">
        <f t="shared" si="88"/>
        <v>U.S. DOE, 2016, Industrial Energy Efficiency Potential Analysis, https://energy.gov/sites/prod/files/2017/04/f34/energy-savings-by-state-industrial-methodology.pdf</v>
      </c>
      <c r="T381" s="29" t="str">
        <f t="shared" si="88"/>
        <v>U.S. DOE, 2016, Industrial Energy Efficiency Potential Analysis, https://energy.gov/sites/prod/files/2017/04/f34/energy-savings-by-state-industrial-methodology.pdf</v>
      </c>
    </row>
    <row r="382" spans="1:20" s="5" customFormat="1" ht="71.25">
      <c r="A382" s="47" t="str">
        <f t="shared" si="89"/>
        <v>Industry</v>
      </c>
      <c r="B382" s="47" t="str">
        <f t="shared" si="89"/>
        <v>Industry Energy Efficiency Standards</v>
      </c>
      <c r="C382" s="47" t="str">
        <f t="shared" si="89"/>
        <v>Percentage Improvement in Eqpt Efficiency Standards above BAU</v>
      </c>
      <c r="D382" s="9" t="s">
        <v>147</v>
      </c>
      <c r="E382" s="27" t="s">
        <v>2361</v>
      </c>
      <c r="F382" s="9" t="s">
        <v>149</v>
      </c>
      <c r="G382" s="27" t="s">
        <v>2367</v>
      </c>
      <c r="H382" s="28">
        <v>816</v>
      </c>
      <c r="I382" s="27" t="s">
        <v>46</v>
      </c>
      <c r="J382" s="47" t="str">
        <f t="shared" si="90"/>
        <v>Industry Energy Efficiency Standards</v>
      </c>
      <c r="K382" s="35" t="str">
        <f t="shared" si="90"/>
        <v>indst efficiency standards</v>
      </c>
      <c r="L382" s="35">
        <f t="shared" si="90"/>
        <v>0</v>
      </c>
      <c r="M382" s="35">
        <f t="shared" ref="K382:O401" si="92">M$322</f>
        <v>0.33</v>
      </c>
      <c r="N382" s="35">
        <f t="shared" si="92"/>
        <v>0.01</v>
      </c>
      <c r="O382" s="29" t="str">
        <f t="shared" si="92"/>
        <v>% reduction in energy use</v>
      </c>
      <c r="P38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9" t="str">
        <f t="shared" si="88"/>
        <v>industry-ag-main.html#eff-stds</v>
      </c>
      <c r="R382" s="206" t="str">
        <f t="shared" si="88"/>
        <v>industry-energy-efficiency-standards.html</v>
      </c>
      <c r="S382" s="29" t="str">
        <f t="shared" si="88"/>
        <v>U.S. DOE, 2016, Industrial Energy Efficiency Potential Analysis, https://energy.gov/sites/prod/files/2017/04/f34/energy-savings-by-state-industrial-methodology.pdf</v>
      </c>
      <c r="T382" s="29" t="str">
        <f t="shared" si="88"/>
        <v>U.S. DOE, 2016, Industrial Energy Efficiency Potential Analysis, https://energy.gov/sites/prod/files/2017/04/f34/energy-savings-by-state-industrial-methodology.pdf</v>
      </c>
    </row>
    <row r="383" spans="1:20" s="5" customFormat="1" ht="71.25">
      <c r="A383" s="47" t="str">
        <f t="shared" si="89"/>
        <v>Industry</v>
      </c>
      <c r="B383" s="47" t="str">
        <f t="shared" si="89"/>
        <v>Industry Energy Efficiency Standards</v>
      </c>
      <c r="C383" s="47" t="str">
        <f t="shared" si="89"/>
        <v>Percentage Improvement in Eqpt Efficiency Standards above BAU</v>
      </c>
      <c r="D383" s="9" t="s">
        <v>147</v>
      </c>
      <c r="E383" s="27" t="s">
        <v>2362</v>
      </c>
      <c r="F383" s="9" t="s">
        <v>149</v>
      </c>
      <c r="G383" s="27" t="s">
        <v>2370</v>
      </c>
      <c r="H383" s="28">
        <v>817</v>
      </c>
      <c r="I383" s="27" t="s">
        <v>46</v>
      </c>
      <c r="J383" s="47" t="str">
        <f t="shared" ref="J383:J401" si="93">J$322</f>
        <v>Industry Energy Efficiency Standards</v>
      </c>
      <c r="K383" s="35" t="str">
        <f t="shared" si="92"/>
        <v>indst efficiency standards</v>
      </c>
      <c r="L383" s="35">
        <f t="shared" si="92"/>
        <v>0</v>
      </c>
      <c r="M383" s="35">
        <f t="shared" si="92"/>
        <v>0.33</v>
      </c>
      <c r="N383" s="35">
        <f t="shared" si="92"/>
        <v>0.01</v>
      </c>
      <c r="O383" s="29" t="str">
        <f t="shared" si="92"/>
        <v>% reduction in energy use</v>
      </c>
      <c r="P38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9" t="str">
        <f t="shared" si="88"/>
        <v>industry-ag-main.html#eff-stds</v>
      </c>
      <c r="R383" s="206" t="str">
        <f t="shared" si="88"/>
        <v>industry-energy-efficiency-standards.html</v>
      </c>
      <c r="S383" s="29" t="str">
        <f t="shared" si="88"/>
        <v>U.S. DOE, 2016, Industrial Energy Efficiency Potential Analysis, https://energy.gov/sites/prod/files/2017/04/f34/energy-savings-by-state-industrial-methodology.pdf</v>
      </c>
      <c r="T383" s="29" t="str">
        <f t="shared" si="88"/>
        <v>U.S. DOE, 2016, Industrial Energy Efficiency Potential Analysis, https://energy.gov/sites/prod/files/2017/04/f34/energy-savings-by-state-industrial-methodology.pdf</v>
      </c>
    </row>
    <row r="384" spans="1:20" s="5" customFormat="1" ht="71.25">
      <c r="A384" s="47" t="str">
        <f t="shared" si="89"/>
        <v>Industry</v>
      </c>
      <c r="B384" s="47" t="str">
        <f t="shared" si="89"/>
        <v>Industry Energy Efficiency Standards</v>
      </c>
      <c r="C384" s="47" t="str">
        <f t="shared" si="89"/>
        <v>Percentage Improvement in Eqpt Efficiency Standards above BAU</v>
      </c>
      <c r="D384" s="9" t="s">
        <v>147</v>
      </c>
      <c r="E384" s="27" t="s">
        <v>2363</v>
      </c>
      <c r="F384" s="9" t="s">
        <v>149</v>
      </c>
      <c r="G384" s="27" t="s">
        <v>2371</v>
      </c>
      <c r="H384" s="28">
        <v>818</v>
      </c>
      <c r="I384" s="27" t="s">
        <v>46</v>
      </c>
      <c r="J384" s="47" t="str">
        <f t="shared" si="93"/>
        <v>Industry Energy Efficiency Standards</v>
      </c>
      <c r="K384" s="35" t="str">
        <f t="shared" si="92"/>
        <v>indst efficiency standards</v>
      </c>
      <c r="L384" s="35">
        <f t="shared" si="92"/>
        <v>0</v>
      </c>
      <c r="M384" s="35">
        <f t="shared" si="92"/>
        <v>0.33</v>
      </c>
      <c r="N384" s="35">
        <f t="shared" si="92"/>
        <v>0.01</v>
      </c>
      <c r="O384" s="29" t="str">
        <f t="shared" si="92"/>
        <v>% reduction in energy use</v>
      </c>
      <c r="P38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9" t="str">
        <f t="shared" si="88"/>
        <v>industry-ag-main.html#eff-stds</v>
      </c>
      <c r="R384" s="206" t="str">
        <f t="shared" si="88"/>
        <v>industry-energy-efficiency-standards.html</v>
      </c>
      <c r="S384" s="29" t="str">
        <f t="shared" si="88"/>
        <v>U.S. DOE, 2016, Industrial Energy Efficiency Potential Analysis, https://energy.gov/sites/prod/files/2017/04/f34/energy-savings-by-state-industrial-methodology.pdf</v>
      </c>
      <c r="T384" s="29" t="str">
        <f t="shared" si="88"/>
        <v>U.S. DOE, 2016, Industrial Energy Efficiency Potential Analysis, https://energy.gov/sites/prod/files/2017/04/f34/energy-savings-by-state-industrial-methodology.pdf</v>
      </c>
    </row>
    <row r="385" spans="1:20" s="5" customFormat="1" ht="71.25">
      <c r="A385" s="47" t="str">
        <f t="shared" si="89"/>
        <v>Industry</v>
      </c>
      <c r="B385" s="47" t="str">
        <f t="shared" si="89"/>
        <v>Industry Energy Efficiency Standards</v>
      </c>
      <c r="C385" s="47" t="str">
        <f t="shared" si="89"/>
        <v>Percentage Improvement in Eqpt Efficiency Standards above BAU</v>
      </c>
      <c r="D385" s="9" t="s">
        <v>147</v>
      </c>
      <c r="E385" s="27" t="s">
        <v>2364</v>
      </c>
      <c r="F385" s="9" t="s">
        <v>149</v>
      </c>
      <c r="G385" s="27" t="s">
        <v>2368</v>
      </c>
      <c r="H385" s="28">
        <v>819</v>
      </c>
      <c r="I385" s="27" t="s">
        <v>46</v>
      </c>
      <c r="J385" s="47" t="str">
        <f t="shared" si="93"/>
        <v>Industry Energy Efficiency Standards</v>
      </c>
      <c r="K385" s="35" t="str">
        <f t="shared" si="92"/>
        <v>indst efficiency standards</v>
      </c>
      <c r="L385" s="35">
        <f t="shared" si="92"/>
        <v>0</v>
      </c>
      <c r="M385" s="35">
        <f t="shared" si="92"/>
        <v>0.33</v>
      </c>
      <c r="N385" s="35">
        <f t="shared" si="92"/>
        <v>0.01</v>
      </c>
      <c r="O385" s="29" t="str">
        <f t="shared" si="92"/>
        <v>% reduction in energy use</v>
      </c>
      <c r="P38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9" t="str">
        <f t="shared" si="88"/>
        <v>industry-ag-main.html#eff-stds</v>
      </c>
      <c r="R385" s="206" t="str">
        <f t="shared" si="88"/>
        <v>industry-energy-efficiency-standards.html</v>
      </c>
      <c r="S385" s="29" t="str">
        <f t="shared" si="88"/>
        <v>U.S. DOE, 2016, Industrial Energy Efficiency Potential Analysis, https://energy.gov/sites/prod/files/2017/04/f34/energy-savings-by-state-industrial-methodology.pdf</v>
      </c>
      <c r="T385" s="29" t="str">
        <f t="shared" si="88"/>
        <v>U.S. DOE, 2016, Industrial Energy Efficiency Potential Analysis, https://energy.gov/sites/prod/files/2017/04/f34/energy-savings-by-state-industrial-methodology.pdf</v>
      </c>
    </row>
    <row r="386" spans="1:20" s="5" customFormat="1" ht="71.25">
      <c r="A386" s="47" t="str">
        <f t="shared" si="89"/>
        <v>Industry</v>
      </c>
      <c r="B386" s="47" t="str">
        <f t="shared" si="89"/>
        <v>Industry Energy Efficiency Standards</v>
      </c>
      <c r="C386" s="47" t="str">
        <f t="shared" si="89"/>
        <v>Percentage Improvement in Eqpt Efficiency Standards above BAU</v>
      </c>
      <c r="D386" s="9" t="s">
        <v>147</v>
      </c>
      <c r="E386" s="27" t="s">
        <v>2365</v>
      </c>
      <c r="F386" s="9" t="s">
        <v>149</v>
      </c>
      <c r="G386" s="27" t="s">
        <v>2369</v>
      </c>
      <c r="H386" s="28">
        <v>820</v>
      </c>
      <c r="I386" s="27" t="s">
        <v>46</v>
      </c>
      <c r="J386" s="47" t="str">
        <f t="shared" si="93"/>
        <v>Industry Energy Efficiency Standards</v>
      </c>
      <c r="K386" s="35" t="str">
        <f t="shared" si="92"/>
        <v>indst efficiency standards</v>
      </c>
      <c r="L386" s="35">
        <f t="shared" si="92"/>
        <v>0</v>
      </c>
      <c r="M386" s="35">
        <f t="shared" si="92"/>
        <v>0.33</v>
      </c>
      <c r="N386" s="35">
        <f t="shared" si="92"/>
        <v>0.01</v>
      </c>
      <c r="O386" s="29" t="str">
        <f t="shared" si="92"/>
        <v>% reduction in energy use</v>
      </c>
      <c r="P38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9" t="str">
        <f t="shared" si="88"/>
        <v>industry-ag-main.html#eff-stds</v>
      </c>
      <c r="R386" s="206" t="str">
        <f t="shared" si="88"/>
        <v>industry-energy-efficiency-standards.html</v>
      </c>
      <c r="S386" s="29" t="str">
        <f t="shared" si="88"/>
        <v>U.S. DOE, 2016, Industrial Energy Efficiency Potential Analysis, https://energy.gov/sites/prod/files/2017/04/f34/energy-savings-by-state-industrial-methodology.pdf</v>
      </c>
      <c r="T386" s="29" t="str">
        <f t="shared" si="88"/>
        <v>U.S. DOE, 2016, Industrial Energy Efficiency Potential Analysis, https://energy.gov/sites/prod/files/2017/04/f34/energy-savings-by-state-industrial-methodology.pdf</v>
      </c>
    </row>
    <row r="387" spans="1:20" s="5" customFormat="1" ht="71.25">
      <c r="A387" s="47" t="str">
        <f t="shared" si="89"/>
        <v>Industry</v>
      </c>
      <c r="B387" s="47" t="str">
        <f t="shared" si="89"/>
        <v>Industry Energy Efficiency Standards</v>
      </c>
      <c r="C387" s="47" t="str">
        <f t="shared" si="89"/>
        <v>Percentage Improvement in Eqpt Efficiency Standards above BAU</v>
      </c>
      <c r="D387" s="9" t="s">
        <v>147</v>
      </c>
      <c r="E387" s="27" t="s">
        <v>2366</v>
      </c>
      <c r="F387" s="9" t="s">
        <v>149</v>
      </c>
      <c r="G387" s="27" t="s">
        <v>2372</v>
      </c>
      <c r="H387" s="28">
        <v>821</v>
      </c>
      <c r="I387" s="27" t="s">
        <v>47</v>
      </c>
      <c r="J387" s="47" t="str">
        <f t="shared" si="93"/>
        <v>Industry Energy Efficiency Standards</v>
      </c>
      <c r="K387" s="35" t="str">
        <f t="shared" si="92"/>
        <v>indst efficiency standards</v>
      </c>
      <c r="L387" s="35">
        <f t="shared" si="92"/>
        <v>0</v>
      </c>
      <c r="M387" s="35">
        <f t="shared" si="92"/>
        <v>0.33</v>
      </c>
      <c r="N387" s="35">
        <f t="shared" si="92"/>
        <v>0.01</v>
      </c>
      <c r="O387" s="29" t="str">
        <f t="shared" si="92"/>
        <v>% reduction in energy use</v>
      </c>
      <c r="P38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9" t="str">
        <f t="shared" si="88"/>
        <v>industry-ag-main.html#eff-stds</v>
      </c>
      <c r="R387" s="206" t="str">
        <f t="shared" si="88"/>
        <v>industry-energy-efficiency-standards.html</v>
      </c>
      <c r="S387" s="29" t="str">
        <f t="shared" si="88"/>
        <v>U.S. DOE, 2016, Industrial Energy Efficiency Potential Analysis, https://energy.gov/sites/prod/files/2017/04/f34/energy-savings-by-state-industrial-methodology.pdf</v>
      </c>
      <c r="T387" s="29" t="str">
        <f t="shared" si="88"/>
        <v>U.S. DOE, 2016, Industrial Energy Efficiency Potential Analysis, https://energy.gov/sites/prod/files/2017/04/f34/energy-savings-by-state-industrial-methodology.pdf</v>
      </c>
    </row>
    <row r="388" spans="1:20" s="5" customFormat="1" ht="71.25">
      <c r="A388" s="47" t="str">
        <f t="shared" si="89"/>
        <v>Industry</v>
      </c>
      <c r="B388" s="47" t="str">
        <f t="shared" si="89"/>
        <v>Industry Energy Efficiency Standards</v>
      </c>
      <c r="C388" s="47" t="str">
        <f t="shared" si="89"/>
        <v>Percentage Improvement in Eqpt Efficiency Standards above BAU</v>
      </c>
      <c r="D388" s="9" t="s">
        <v>147</v>
      </c>
      <c r="E388" s="27" t="s">
        <v>2810</v>
      </c>
      <c r="F388" s="9" t="s">
        <v>149</v>
      </c>
      <c r="G388" s="27" t="s">
        <v>2813</v>
      </c>
      <c r="H388" s="28">
        <v>822</v>
      </c>
      <c r="I388" s="27" t="s">
        <v>47</v>
      </c>
      <c r="J388" s="47" t="str">
        <f t="shared" si="93"/>
        <v>Industry Energy Efficiency Standards</v>
      </c>
      <c r="K388" s="35" t="str">
        <f t="shared" si="92"/>
        <v>indst efficiency standards</v>
      </c>
      <c r="L388" s="35">
        <f t="shared" si="92"/>
        <v>0</v>
      </c>
      <c r="M388" s="35">
        <f t="shared" si="92"/>
        <v>0.33</v>
      </c>
      <c r="N388" s="35">
        <f t="shared" si="92"/>
        <v>0.01</v>
      </c>
      <c r="O388" s="29" t="str">
        <f t="shared" si="92"/>
        <v>% reduction in energy use</v>
      </c>
      <c r="P38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9" t="str">
        <f t="shared" si="88"/>
        <v>industry-ag-main.html#eff-stds</v>
      </c>
      <c r="R388" s="206" t="str">
        <f t="shared" si="88"/>
        <v>industry-energy-efficiency-standards.html</v>
      </c>
      <c r="S388" s="29" t="str">
        <f t="shared" si="88"/>
        <v>U.S. DOE, 2016, Industrial Energy Efficiency Potential Analysis, https://energy.gov/sites/prod/files/2017/04/f34/energy-savings-by-state-industrial-methodology.pdf</v>
      </c>
      <c r="T388" s="29" t="str">
        <f t="shared" si="88"/>
        <v>U.S. DOE, 2016, Industrial Energy Efficiency Potential Analysis, https://energy.gov/sites/prod/files/2017/04/f34/energy-savings-by-state-industrial-methodology.pdf</v>
      </c>
    </row>
    <row r="389" spans="1:20" s="5" customFormat="1" ht="71.25">
      <c r="A389" s="47" t="str">
        <f t="shared" si="89"/>
        <v>Industry</v>
      </c>
      <c r="B389" s="47" t="str">
        <f t="shared" si="89"/>
        <v>Industry Energy Efficiency Standards</v>
      </c>
      <c r="C389" s="47" t="str">
        <f t="shared" si="89"/>
        <v>Percentage Improvement in Eqpt Efficiency Standards above BAU</v>
      </c>
      <c r="D389" s="9" t="s">
        <v>147</v>
      </c>
      <c r="E389" s="27" t="s">
        <v>2811</v>
      </c>
      <c r="F389" s="9" t="s">
        <v>149</v>
      </c>
      <c r="G389" s="27" t="s">
        <v>2815</v>
      </c>
      <c r="H389" s="28">
        <v>823</v>
      </c>
      <c r="I389" s="27" t="s">
        <v>46</v>
      </c>
      <c r="J389" s="47" t="str">
        <f t="shared" si="93"/>
        <v>Industry Energy Efficiency Standards</v>
      </c>
      <c r="K389" s="35" t="str">
        <f t="shared" si="92"/>
        <v>indst efficiency standards</v>
      </c>
      <c r="L389" s="35">
        <f t="shared" si="92"/>
        <v>0</v>
      </c>
      <c r="M389" s="35">
        <f t="shared" si="92"/>
        <v>0.33</v>
      </c>
      <c r="N389" s="35">
        <f t="shared" si="92"/>
        <v>0.01</v>
      </c>
      <c r="O389" s="29" t="str">
        <f t="shared" si="92"/>
        <v>% reduction in energy use</v>
      </c>
      <c r="P38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9" t="str">
        <f t="shared" si="88"/>
        <v>industry-ag-main.html#eff-stds</v>
      </c>
      <c r="R389" s="206" t="str">
        <f t="shared" si="88"/>
        <v>industry-energy-efficiency-standards.html</v>
      </c>
      <c r="S389" s="29" t="str">
        <f t="shared" si="88"/>
        <v>U.S. DOE, 2016, Industrial Energy Efficiency Potential Analysis, https://energy.gov/sites/prod/files/2017/04/f34/energy-savings-by-state-industrial-methodology.pdf</v>
      </c>
      <c r="T389" s="29" t="str">
        <f t="shared" si="88"/>
        <v>U.S. DOE, 2016, Industrial Energy Efficiency Potential Analysis, https://energy.gov/sites/prod/files/2017/04/f34/energy-savings-by-state-industrial-methodology.pdf</v>
      </c>
    </row>
    <row r="390" spans="1:20" s="5" customFormat="1" ht="71.25">
      <c r="A390" s="47" t="str">
        <f t="shared" si="89"/>
        <v>Industry</v>
      </c>
      <c r="B390" s="47" t="str">
        <f t="shared" si="89"/>
        <v>Industry Energy Efficiency Standards</v>
      </c>
      <c r="C390" s="47" t="str">
        <f t="shared" si="89"/>
        <v>Percentage Improvement in Eqpt Efficiency Standards above BAU</v>
      </c>
      <c r="D390" s="9" t="s">
        <v>147</v>
      </c>
      <c r="E390" s="27" t="s">
        <v>2812</v>
      </c>
      <c r="F390" s="9" t="s">
        <v>149</v>
      </c>
      <c r="G390" s="27" t="s">
        <v>2816</v>
      </c>
      <c r="H390" s="28">
        <v>824</v>
      </c>
      <c r="I390" s="27" t="s">
        <v>46</v>
      </c>
      <c r="J390" s="47" t="str">
        <f t="shared" si="93"/>
        <v>Industry Energy Efficiency Standards</v>
      </c>
      <c r="K390" s="35" t="str">
        <f t="shared" si="92"/>
        <v>indst efficiency standards</v>
      </c>
      <c r="L390" s="35">
        <f t="shared" si="92"/>
        <v>0</v>
      </c>
      <c r="M390" s="35">
        <f t="shared" si="92"/>
        <v>0.33</v>
      </c>
      <c r="N390" s="35">
        <f t="shared" si="92"/>
        <v>0.01</v>
      </c>
      <c r="O390" s="29" t="str">
        <f t="shared" si="92"/>
        <v>% reduction in energy use</v>
      </c>
      <c r="P39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9" t="str">
        <f t="shared" si="88"/>
        <v>industry-ag-main.html#eff-stds</v>
      </c>
      <c r="R390" s="206" t="str">
        <f t="shared" si="88"/>
        <v>industry-energy-efficiency-standards.html</v>
      </c>
      <c r="S390" s="29" t="str">
        <f t="shared" si="88"/>
        <v>U.S. DOE, 2016, Industrial Energy Efficiency Potential Analysis, https://energy.gov/sites/prod/files/2017/04/f34/energy-savings-by-state-industrial-methodology.pdf</v>
      </c>
      <c r="T390" s="29" t="str">
        <f t="shared" si="88"/>
        <v>U.S. DOE, 2016, Industrial Energy Efficiency Potential Analysis, https://energy.gov/sites/prod/files/2017/04/f34/energy-savings-by-state-industrial-methodology.pdf</v>
      </c>
    </row>
    <row r="391" spans="1:20" s="5" customFormat="1" ht="71.25">
      <c r="A391" s="47" t="str">
        <f t="shared" si="89"/>
        <v>Industry</v>
      </c>
      <c r="B391" s="47" t="str">
        <f t="shared" si="89"/>
        <v>Industry Energy Efficiency Standards</v>
      </c>
      <c r="C391" s="47" t="str">
        <f t="shared" si="89"/>
        <v>Percentage Improvement in Eqpt Efficiency Standards above BAU</v>
      </c>
      <c r="D391" s="9" t="s">
        <v>147</v>
      </c>
      <c r="E391" s="27" t="s">
        <v>2809</v>
      </c>
      <c r="F391" s="9" t="s">
        <v>149</v>
      </c>
      <c r="G391" s="27" t="s">
        <v>2814</v>
      </c>
      <c r="H391" s="28">
        <v>825</v>
      </c>
      <c r="I391" s="27" t="s">
        <v>47</v>
      </c>
      <c r="J391" s="47" t="str">
        <f t="shared" si="93"/>
        <v>Industry Energy Efficiency Standards</v>
      </c>
      <c r="K391" s="35" t="str">
        <f t="shared" si="92"/>
        <v>indst efficiency standards</v>
      </c>
      <c r="L391" s="35">
        <f t="shared" si="92"/>
        <v>0</v>
      </c>
      <c r="M391" s="35">
        <f t="shared" si="92"/>
        <v>0.33</v>
      </c>
      <c r="N391" s="35">
        <f t="shared" si="92"/>
        <v>0.01</v>
      </c>
      <c r="O391" s="29" t="str">
        <f t="shared" si="92"/>
        <v>% reduction in energy use</v>
      </c>
      <c r="P39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9" t="str">
        <f t="shared" si="88"/>
        <v>industry-ag-main.html#eff-stds</v>
      </c>
      <c r="R391" s="206" t="str">
        <f t="shared" si="88"/>
        <v>industry-energy-efficiency-standards.html</v>
      </c>
      <c r="S391" s="29" t="str">
        <f t="shared" si="88"/>
        <v>U.S. DOE, 2016, Industrial Energy Efficiency Potential Analysis, https://energy.gov/sites/prod/files/2017/04/f34/energy-savings-by-state-industrial-methodology.pdf</v>
      </c>
      <c r="T391" s="29" t="str">
        <f t="shared" si="88"/>
        <v>U.S. DOE, 2016, Industrial Energy Efficiency Potential Analysis, https://energy.gov/sites/prod/files/2017/04/f34/energy-savings-by-state-industrial-methodology.pdf</v>
      </c>
    </row>
    <row r="392" spans="1:20" s="5" customFormat="1" ht="71.25">
      <c r="A392" s="47" t="str">
        <f t="shared" si="89"/>
        <v>Industry</v>
      </c>
      <c r="B392" s="47" t="str">
        <f t="shared" si="89"/>
        <v>Industry Energy Efficiency Standards</v>
      </c>
      <c r="C392" s="47" t="str">
        <f t="shared" si="89"/>
        <v>Percentage Improvement in Eqpt Efficiency Standards above BAU</v>
      </c>
      <c r="D392" s="9" t="s">
        <v>148</v>
      </c>
      <c r="E392" s="27" t="s">
        <v>2361</v>
      </c>
      <c r="F392" s="9" t="s">
        <v>150</v>
      </c>
      <c r="G392" s="27" t="s">
        <v>2367</v>
      </c>
      <c r="H392" s="28">
        <v>826</v>
      </c>
      <c r="I392" s="27" t="s">
        <v>46</v>
      </c>
      <c r="J392" s="47" t="str">
        <f t="shared" si="93"/>
        <v>Industry Energy Efficiency Standards</v>
      </c>
      <c r="K392" s="35" t="str">
        <f t="shared" si="92"/>
        <v>indst efficiency standards</v>
      </c>
      <c r="L392" s="35">
        <f t="shared" si="92"/>
        <v>0</v>
      </c>
      <c r="M392" s="35">
        <f t="shared" si="92"/>
        <v>0.33</v>
      </c>
      <c r="N392" s="35">
        <f t="shared" si="92"/>
        <v>0.01</v>
      </c>
      <c r="O392" s="29" t="str">
        <f t="shared" si="92"/>
        <v>% reduction in energy use</v>
      </c>
      <c r="P392"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9" t="str">
        <f t="shared" si="88"/>
        <v>industry-ag-main.html#eff-stds</v>
      </c>
      <c r="R392" s="206" t="str">
        <f t="shared" si="88"/>
        <v>industry-energy-efficiency-standards.html</v>
      </c>
      <c r="S392" s="29" t="str">
        <f t="shared" si="88"/>
        <v>U.S. DOE, 2016, Industrial Energy Efficiency Potential Analysis, https://energy.gov/sites/prod/files/2017/04/f34/energy-savings-by-state-industrial-methodology.pdf</v>
      </c>
      <c r="T392" s="29" t="str">
        <f t="shared" si="88"/>
        <v>U.S. DOE, 2016, Industrial Energy Efficiency Potential Analysis, https://energy.gov/sites/prod/files/2017/04/f34/energy-savings-by-state-industrial-methodology.pdf</v>
      </c>
    </row>
    <row r="393" spans="1:20" s="5" customFormat="1" ht="71.25">
      <c r="A393" s="47" t="str">
        <f t="shared" si="89"/>
        <v>Industry</v>
      </c>
      <c r="B393" s="47" t="str">
        <f t="shared" si="89"/>
        <v>Industry Energy Efficiency Standards</v>
      </c>
      <c r="C393" s="47" t="str">
        <f t="shared" si="89"/>
        <v>Percentage Improvement in Eqpt Efficiency Standards above BAU</v>
      </c>
      <c r="D393" s="9" t="s">
        <v>148</v>
      </c>
      <c r="E393" s="27" t="s">
        <v>2362</v>
      </c>
      <c r="F393" s="9" t="s">
        <v>150</v>
      </c>
      <c r="G393" s="27" t="s">
        <v>2370</v>
      </c>
      <c r="H393" s="28">
        <v>827</v>
      </c>
      <c r="I393" s="27" t="s">
        <v>46</v>
      </c>
      <c r="J393" s="47" t="str">
        <f t="shared" si="93"/>
        <v>Industry Energy Efficiency Standards</v>
      </c>
      <c r="K393" s="35" t="str">
        <f t="shared" si="92"/>
        <v>indst efficiency standards</v>
      </c>
      <c r="L393" s="35">
        <f t="shared" si="92"/>
        <v>0</v>
      </c>
      <c r="M393" s="35">
        <f t="shared" si="92"/>
        <v>0.33</v>
      </c>
      <c r="N393" s="35">
        <f t="shared" si="92"/>
        <v>0.01</v>
      </c>
      <c r="O393" s="29" t="str">
        <f t="shared" si="92"/>
        <v>% reduction in energy use</v>
      </c>
      <c r="P393"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9" t="str">
        <f t="shared" si="88"/>
        <v>industry-ag-main.html#eff-stds</v>
      </c>
      <c r="R393" s="206" t="str">
        <f t="shared" si="88"/>
        <v>industry-energy-efficiency-standards.html</v>
      </c>
      <c r="S393" s="29" t="str">
        <f t="shared" si="88"/>
        <v>U.S. DOE, 2016, Industrial Energy Efficiency Potential Analysis, https://energy.gov/sites/prod/files/2017/04/f34/energy-savings-by-state-industrial-methodology.pdf</v>
      </c>
      <c r="T393" s="29" t="str">
        <f t="shared" si="88"/>
        <v>U.S. DOE, 2016, Industrial Energy Efficiency Potential Analysis, https://energy.gov/sites/prod/files/2017/04/f34/energy-savings-by-state-industrial-methodology.pdf</v>
      </c>
    </row>
    <row r="394" spans="1:20" s="5" customFormat="1" ht="71.25">
      <c r="A394" s="47" t="str">
        <f t="shared" si="89"/>
        <v>Industry</v>
      </c>
      <c r="B394" s="47" t="str">
        <f t="shared" si="89"/>
        <v>Industry Energy Efficiency Standards</v>
      </c>
      <c r="C394" s="47" t="str">
        <f t="shared" si="89"/>
        <v>Percentage Improvement in Eqpt Efficiency Standards above BAU</v>
      </c>
      <c r="D394" s="9" t="s">
        <v>148</v>
      </c>
      <c r="E394" s="27" t="s">
        <v>2363</v>
      </c>
      <c r="F394" s="9" t="s">
        <v>150</v>
      </c>
      <c r="G394" s="27" t="s">
        <v>2371</v>
      </c>
      <c r="H394" s="28">
        <v>828</v>
      </c>
      <c r="I394" s="27" t="s">
        <v>46</v>
      </c>
      <c r="J394" s="47" t="str">
        <f t="shared" si="93"/>
        <v>Industry Energy Efficiency Standards</v>
      </c>
      <c r="K394" s="35" t="str">
        <f t="shared" si="92"/>
        <v>indst efficiency standards</v>
      </c>
      <c r="L394" s="35">
        <f t="shared" si="92"/>
        <v>0</v>
      </c>
      <c r="M394" s="35">
        <f t="shared" si="92"/>
        <v>0.33</v>
      </c>
      <c r="N394" s="35">
        <f t="shared" si="92"/>
        <v>0.01</v>
      </c>
      <c r="O394" s="29" t="str">
        <f t="shared" si="92"/>
        <v>% reduction in energy use</v>
      </c>
      <c r="P394"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9" t="str">
        <f t="shared" si="88"/>
        <v>industry-ag-main.html#eff-stds</v>
      </c>
      <c r="R394" s="206" t="str">
        <f t="shared" si="88"/>
        <v>industry-energy-efficiency-standards.html</v>
      </c>
      <c r="S394" s="29" t="str">
        <f t="shared" si="88"/>
        <v>U.S. DOE, 2016, Industrial Energy Efficiency Potential Analysis, https://energy.gov/sites/prod/files/2017/04/f34/energy-savings-by-state-industrial-methodology.pdf</v>
      </c>
      <c r="T394" s="29" t="str">
        <f t="shared" si="88"/>
        <v>U.S. DOE, 2016, Industrial Energy Efficiency Potential Analysis, https://energy.gov/sites/prod/files/2017/04/f34/energy-savings-by-state-industrial-methodology.pdf</v>
      </c>
    </row>
    <row r="395" spans="1:20" s="5" customFormat="1" ht="71.25">
      <c r="A395" s="47" t="str">
        <f t="shared" si="89"/>
        <v>Industry</v>
      </c>
      <c r="B395" s="47" t="str">
        <f t="shared" si="89"/>
        <v>Industry Energy Efficiency Standards</v>
      </c>
      <c r="C395" s="47" t="str">
        <f t="shared" si="89"/>
        <v>Percentage Improvement in Eqpt Efficiency Standards above BAU</v>
      </c>
      <c r="D395" s="9" t="s">
        <v>148</v>
      </c>
      <c r="E395" s="27" t="s">
        <v>2364</v>
      </c>
      <c r="F395" s="9" t="s">
        <v>150</v>
      </c>
      <c r="G395" s="27" t="s">
        <v>2368</v>
      </c>
      <c r="H395" s="28">
        <v>829</v>
      </c>
      <c r="I395" s="27" t="s">
        <v>47</v>
      </c>
      <c r="J395" s="47" t="str">
        <f t="shared" si="93"/>
        <v>Industry Energy Efficiency Standards</v>
      </c>
      <c r="K395" s="35" t="str">
        <f t="shared" si="92"/>
        <v>indst efficiency standards</v>
      </c>
      <c r="L395" s="35">
        <f t="shared" si="92"/>
        <v>0</v>
      </c>
      <c r="M395" s="35">
        <f t="shared" si="92"/>
        <v>0.33</v>
      </c>
      <c r="N395" s="35">
        <f t="shared" si="92"/>
        <v>0.01</v>
      </c>
      <c r="O395" s="29" t="str">
        <f t="shared" si="92"/>
        <v>% reduction in energy use</v>
      </c>
      <c r="P395"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9" t="str">
        <f t="shared" si="88"/>
        <v>industry-ag-main.html#eff-stds</v>
      </c>
      <c r="R395" s="206" t="str">
        <f t="shared" si="88"/>
        <v>industry-energy-efficiency-standards.html</v>
      </c>
      <c r="S395" s="29" t="str">
        <f t="shared" si="88"/>
        <v>U.S. DOE, 2016, Industrial Energy Efficiency Potential Analysis, https://energy.gov/sites/prod/files/2017/04/f34/energy-savings-by-state-industrial-methodology.pdf</v>
      </c>
      <c r="T395" s="29" t="str">
        <f t="shared" si="88"/>
        <v>U.S. DOE, 2016, Industrial Energy Efficiency Potential Analysis, https://energy.gov/sites/prod/files/2017/04/f34/energy-savings-by-state-industrial-methodology.pdf</v>
      </c>
    </row>
    <row r="396" spans="1:20" s="5" customFormat="1" ht="71.25">
      <c r="A396" s="47" t="str">
        <f t="shared" si="89"/>
        <v>Industry</v>
      </c>
      <c r="B396" s="47" t="str">
        <f t="shared" si="89"/>
        <v>Industry Energy Efficiency Standards</v>
      </c>
      <c r="C396" s="47" t="str">
        <f t="shared" si="89"/>
        <v>Percentage Improvement in Eqpt Efficiency Standards above BAU</v>
      </c>
      <c r="D396" s="9" t="s">
        <v>148</v>
      </c>
      <c r="E396" s="27" t="s">
        <v>2365</v>
      </c>
      <c r="F396" s="9" t="s">
        <v>150</v>
      </c>
      <c r="G396" s="27" t="s">
        <v>2369</v>
      </c>
      <c r="H396" s="28">
        <v>830</v>
      </c>
      <c r="I396" s="27" t="s">
        <v>46</v>
      </c>
      <c r="J396" s="47" t="str">
        <f t="shared" si="93"/>
        <v>Industry Energy Efficiency Standards</v>
      </c>
      <c r="K396" s="35" t="str">
        <f t="shared" si="92"/>
        <v>indst efficiency standards</v>
      </c>
      <c r="L396" s="35">
        <f t="shared" si="92"/>
        <v>0</v>
      </c>
      <c r="M396" s="35">
        <f t="shared" si="92"/>
        <v>0.33</v>
      </c>
      <c r="N396" s="35">
        <f t="shared" si="92"/>
        <v>0.01</v>
      </c>
      <c r="O396" s="29" t="str">
        <f t="shared" si="92"/>
        <v>% reduction in energy use</v>
      </c>
      <c r="P396"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9" t="str">
        <f t="shared" si="88"/>
        <v>industry-ag-main.html#eff-stds</v>
      </c>
      <c r="R396" s="206" t="str">
        <f t="shared" si="88"/>
        <v>industry-energy-efficiency-standards.html</v>
      </c>
      <c r="S396" s="29" t="str">
        <f t="shared" si="88"/>
        <v>U.S. DOE, 2016, Industrial Energy Efficiency Potential Analysis, https://energy.gov/sites/prod/files/2017/04/f34/energy-savings-by-state-industrial-methodology.pdf</v>
      </c>
      <c r="T396" s="29" t="str">
        <f t="shared" si="88"/>
        <v>U.S. DOE, 2016, Industrial Energy Efficiency Potential Analysis, https://energy.gov/sites/prod/files/2017/04/f34/energy-savings-by-state-industrial-methodology.pdf</v>
      </c>
    </row>
    <row r="397" spans="1:20" s="5" customFormat="1" ht="71.25">
      <c r="A397" s="47" t="str">
        <f t="shared" si="89"/>
        <v>Industry</v>
      </c>
      <c r="B397" s="47" t="str">
        <f t="shared" si="89"/>
        <v>Industry Energy Efficiency Standards</v>
      </c>
      <c r="C397" s="47" t="str">
        <f t="shared" si="89"/>
        <v>Percentage Improvement in Eqpt Efficiency Standards above BAU</v>
      </c>
      <c r="D397" s="9" t="s">
        <v>148</v>
      </c>
      <c r="E397" s="27" t="s">
        <v>2366</v>
      </c>
      <c r="F397" s="9" t="s">
        <v>150</v>
      </c>
      <c r="G397" s="27" t="s">
        <v>2372</v>
      </c>
      <c r="H397" s="28">
        <v>831</v>
      </c>
      <c r="I397" s="27" t="s">
        <v>47</v>
      </c>
      <c r="J397" s="47" t="str">
        <f t="shared" si="93"/>
        <v>Industry Energy Efficiency Standards</v>
      </c>
      <c r="K397" s="35" t="str">
        <f t="shared" si="92"/>
        <v>indst efficiency standards</v>
      </c>
      <c r="L397" s="35">
        <f t="shared" si="92"/>
        <v>0</v>
      </c>
      <c r="M397" s="35">
        <f t="shared" si="92"/>
        <v>0.33</v>
      </c>
      <c r="N397" s="35">
        <f t="shared" si="92"/>
        <v>0.01</v>
      </c>
      <c r="O397" s="29" t="str">
        <f t="shared" si="92"/>
        <v>% reduction in energy use</v>
      </c>
      <c r="P397"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9" t="str">
        <f t="shared" si="88"/>
        <v>industry-ag-main.html#eff-stds</v>
      </c>
      <c r="R397" s="206" t="str">
        <f t="shared" si="88"/>
        <v>industry-energy-efficiency-standards.html</v>
      </c>
      <c r="S397" s="29" t="str">
        <f t="shared" si="88"/>
        <v>U.S. DOE, 2016, Industrial Energy Efficiency Potential Analysis, https://energy.gov/sites/prod/files/2017/04/f34/energy-savings-by-state-industrial-methodology.pdf</v>
      </c>
      <c r="T397" s="29" t="str">
        <f t="shared" si="88"/>
        <v>U.S. DOE, 2016, Industrial Energy Efficiency Potential Analysis, https://energy.gov/sites/prod/files/2017/04/f34/energy-savings-by-state-industrial-methodology.pdf</v>
      </c>
    </row>
    <row r="398" spans="1:20" s="5" customFormat="1" ht="71.25">
      <c r="A398" s="47" t="str">
        <f t="shared" si="89"/>
        <v>Industry</v>
      </c>
      <c r="B398" s="47" t="str">
        <f t="shared" si="89"/>
        <v>Industry Energy Efficiency Standards</v>
      </c>
      <c r="C398" s="47" t="str">
        <f t="shared" si="89"/>
        <v>Percentage Improvement in Eqpt Efficiency Standards above BAU</v>
      </c>
      <c r="D398" s="9" t="s">
        <v>148</v>
      </c>
      <c r="E398" s="27" t="s">
        <v>2810</v>
      </c>
      <c r="F398" s="9" t="s">
        <v>150</v>
      </c>
      <c r="G398" s="27" t="s">
        <v>2813</v>
      </c>
      <c r="H398" s="28">
        <v>832</v>
      </c>
      <c r="I398" s="27" t="s">
        <v>47</v>
      </c>
      <c r="J398" s="47" t="str">
        <f t="shared" si="93"/>
        <v>Industry Energy Efficiency Standards</v>
      </c>
      <c r="K398" s="35" t="str">
        <f t="shared" si="92"/>
        <v>indst efficiency standards</v>
      </c>
      <c r="L398" s="35">
        <f t="shared" si="92"/>
        <v>0</v>
      </c>
      <c r="M398" s="35">
        <f t="shared" si="92"/>
        <v>0.33</v>
      </c>
      <c r="N398" s="35">
        <f t="shared" si="92"/>
        <v>0.01</v>
      </c>
      <c r="O398" s="29" t="str">
        <f t="shared" si="92"/>
        <v>% reduction in energy use</v>
      </c>
      <c r="P398"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9" t="str">
        <f t="shared" si="88"/>
        <v>industry-ag-main.html#eff-stds</v>
      </c>
      <c r="R398" s="206" t="str">
        <f t="shared" si="88"/>
        <v>industry-energy-efficiency-standards.html</v>
      </c>
      <c r="S398" s="29" t="str">
        <f t="shared" si="88"/>
        <v>U.S. DOE, 2016, Industrial Energy Efficiency Potential Analysis, https://energy.gov/sites/prod/files/2017/04/f34/energy-savings-by-state-industrial-methodology.pdf</v>
      </c>
      <c r="T398" s="29" t="str">
        <f t="shared" si="88"/>
        <v>U.S. DOE, 2016, Industrial Energy Efficiency Potential Analysis, https://energy.gov/sites/prod/files/2017/04/f34/energy-savings-by-state-industrial-methodology.pdf</v>
      </c>
    </row>
    <row r="399" spans="1:20" s="5" customFormat="1" ht="71.25">
      <c r="A399" s="47" t="str">
        <f t="shared" si="89"/>
        <v>Industry</v>
      </c>
      <c r="B399" s="47" t="str">
        <f t="shared" si="89"/>
        <v>Industry Energy Efficiency Standards</v>
      </c>
      <c r="C399" s="47" t="str">
        <f t="shared" si="89"/>
        <v>Percentage Improvement in Eqpt Efficiency Standards above BAU</v>
      </c>
      <c r="D399" s="9" t="s">
        <v>148</v>
      </c>
      <c r="E399" s="27" t="s">
        <v>2811</v>
      </c>
      <c r="F399" s="9" t="s">
        <v>150</v>
      </c>
      <c r="G399" s="27" t="s">
        <v>2815</v>
      </c>
      <c r="H399" s="28">
        <v>833</v>
      </c>
      <c r="I399" s="27" t="s">
        <v>46</v>
      </c>
      <c r="J399" s="47" t="str">
        <f t="shared" si="93"/>
        <v>Industry Energy Efficiency Standards</v>
      </c>
      <c r="K399" s="35" t="str">
        <f t="shared" si="92"/>
        <v>indst efficiency standards</v>
      </c>
      <c r="L399" s="35">
        <f t="shared" si="92"/>
        <v>0</v>
      </c>
      <c r="M399" s="35">
        <f t="shared" si="92"/>
        <v>0.33</v>
      </c>
      <c r="N399" s="35">
        <f t="shared" si="92"/>
        <v>0.01</v>
      </c>
      <c r="O399" s="29" t="str">
        <f t="shared" si="92"/>
        <v>% reduction in energy use</v>
      </c>
      <c r="P399"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9" t="str">
        <f t="shared" si="88"/>
        <v>industry-ag-main.html#eff-stds</v>
      </c>
      <c r="R399" s="206" t="str">
        <f t="shared" si="88"/>
        <v>industry-energy-efficiency-standards.html</v>
      </c>
      <c r="S399" s="29" t="str">
        <f t="shared" si="88"/>
        <v>U.S. DOE, 2016, Industrial Energy Efficiency Potential Analysis, https://energy.gov/sites/prod/files/2017/04/f34/energy-savings-by-state-industrial-methodology.pdf</v>
      </c>
      <c r="T399" s="29" t="str">
        <f t="shared" si="88"/>
        <v>U.S. DOE, 2016, Industrial Energy Efficiency Potential Analysis, https://energy.gov/sites/prod/files/2017/04/f34/energy-savings-by-state-industrial-methodology.pdf</v>
      </c>
    </row>
    <row r="400" spans="1:20" s="5" customFormat="1" ht="71.25">
      <c r="A400" s="47" t="str">
        <f t="shared" si="89"/>
        <v>Industry</v>
      </c>
      <c r="B400" s="47" t="str">
        <f t="shared" si="89"/>
        <v>Industry Energy Efficiency Standards</v>
      </c>
      <c r="C400" s="47" t="str">
        <f t="shared" si="89"/>
        <v>Percentage Improvement in Eqpt Efficiency Standards above BAU</v>
      </c>
      <c r="D400" s="9" t="s">
        <v>148</v>
      </c>
      <c r="E400" s="27" t="s">
        <v>2812</v>
      </c>
      <c r="F400" s="9" t="s">
        <v>150</v>
      </c>
      <c r="G400" s="27" t="s">
        <v>2816</v>
      </c>
      <c r="H400" s="28">
        <v>834</v>
      </c>
      <c r="I400" s="27" t="s">
        <v>46</v>
      </c>
      <c r="J400" s="47" t="str">
        <f t="shared" si="93"/>
        <v>Industry Energy Efficiency Standards</v>
      </c>
      <c r="K400" s="35" t="str">
        <f t="shared" si="92"/>
        <v>indst efficiency standards</v>
      </c>
      <c r="L400" s="35">
        <f t="shared" si="92"/>
        <v>0</v>
      </c>
      <c r="M400" s="35">
        <f t="shared" si="92"/>
        <v>0.33</v>
      </c>
      <c r="N400" s="35">
        <f t="shared" si="92"/>
        <v>0.01</v>
      </c>
      <c r="O400" s="29" t="str">
        <f t="shared" si="92"/>
        <v>% reduction in energy use</v>
      </c>
      <c r="P400"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9" t="str">
        <f t="shared" si="88"/>
        <v>industry-ag-main.html#eff-stds</v>
      </c>
      <c r="R400" s="206" t="str">
        <f t="shared" si="88"/>
        <v>industry-energy-efficiency-standards.html</v>
      </c>
      <c r="S400" s="29" t="str">
        <f t="shared" si="88"/>
        <v>U.S. DOE, 2016, Industrial Energy Efficiency Potential Analysis, https://energy.gov/sites/prod/files/2017/04/f34/energy-savings-by-state-industrial-methodology.pdf</v>
      </c>
      <c r="T400" s="29" t="str">
        <f t="shared" si="88"/>
        <v>U.S. DOE, 2016, Industrial Energy Efficiency Potential Analysis, https://energy.gov/sites/prod/files/2017/04/f34/energy-savings-by-state-industrial-methodology.pdf</v>
      </c>
    </row>
    <row r="401" spans="1:20" s="5" customFormat="1" ht="71.25">
      <c r="A401" s="47" t="str">
        <f t="shared" si="89"/>
        <v>Industry</v>
      </c>
      <c r="B401" s="47" t="str">
        <f t="shared" si="89"/>
        <v>Industry Energy Efficiency Standards</v>
      </c>
      <c r="C401" s="47" t="str">
        <f t="shared" si="89"/>
        <v>Percentage Improvement in Eqpt Efficiency Standards above BAU</v>
      </c>
      <c r="D401" s="9" t="s">
        <v>148</v>
      </c>
      <c r="E401" s="27" t="s">
        <v>2809</v>
      </c>
      <c r="F401" s="9" t="s">
        <v>150</v>
      </c>
      <c r="G401" s="27" t="s">
        <v>2814</v>
      </c>
      <c r="H401" s="28">
        <v>835</v>
      </c>
      <c r="I401" s="27" t="s">
        <v>47</v>
      </c>
      <c r="J401" s="47" t="str">
        <f t="shared" si="93"/>
        <v>Industry Energy Efficiency Standards</v>
      </c>
      <c r="K401" s="35" t="str">
        <f t="shared" si="92"/>
        <v>indst efficiency standards</v>
      </c>
      <c r="L401" s="35">
        <f t="shared" si="92"/>
        <v>0</v>
      </c>
      <c r="M401" s="35">
        <f t="shared" si="92"/>
        <v>0.33</v>
      </c>
      <c r="N401" s="35">
        <f t="shared" si="92"/>
        <v>0.01</v>
      </c>
      <c r="O401" s="29" t="str">
        <f t="shared" si="92"/>
        <v>% reduction in energy use</v>
      </c>
      <c r="P401" s="243"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9" t="str">
        <f t="shared" si="88"/>
        <v>industry-ag-main.html#eff-stds</v>
      </c>
      <c r="R401" s="206" t="str">
        <f t="shared" si="88"/>
        <v>industry-energy-efficiency-standards.html</v>
      </c>
      <c r="S401" s="29" t="str">
        <f t="shared" si="88"/>
        <v>U.S. DOE, 2016, Industrial Energy Efficiency Potential Analysis, https://energy.gov/sites/prod/files/2017/04/f34/energy-savings-by-state-industrial-methodology.pdf</v>
      </c>
      <c r="T401" s="29" t="str">
        <f t="shared" si="88"/>
        <v>U.S. DOE, 2016, Industrial Energy Efficiency Potential Analysis, https://energy.gov/sites/prod/files/2017/04/f34/energy-savings-by-state-industrial-methodology.pdf</v>
      </c>
    </row>
    <row r="402" spans="1:20" s="5" customFormat="1" ht="42.75">
      <c r="A402" s="140" t="s">
        <v>9</v>
      </c>
      <c r="B402" s="140" t="s">
        <v>24</v>
      </c>
      <c r="C402" s="140" t="s">
        <v>317</v>
      </c>
      <c r="D402" s="27"/>
      <c r="E402" s="27"/>
      <c r="F402" s="27"/>
      <c r="G402" s="27"/>
      <c r="H402" s="28">
        <v>54</v>
      </c>
      <c r="I402" s="27" t="s">
        <v>46</v>
      </c>
      <c r="J402" s="49" t="s">
        <v>24</v>
      </c>
      <c r="K402" s="49" t="s">
        <v>2143</v>
      </c>
      <c r="L402" s="33">
        <v>0</v>
      </c>
      <c r="M402" s="34">
        <v>1</v>
      </c>
      <c r="N402" s="34">
        <v>0.01</v>
      </c>
      <c r="O402" s="27" t="s">
        <v>36</v>
      </c>
      <c r="P402" s="236" t="s">
        <v>2179</v>
      </c>
      <c r="Q402" s="27" t="s">
        <v>250</v>
      </c>
      <c r="R402" s="205" t="s">
        <v>251</v>
      </c>
      <c r="S402" s="27" t="s">
        <v>172</v>
      </c>
      <c r="T402" s="29"/>
    </row>
    <row r="403" spans="1:20" ht="28.5">
      <c r="A403" s="140" t="s">
        <v>9</v>
      </c>
      <c r="B403" s="140" t="s">
        <v>2783</v>
      </c>
      <c r="C403" s="140" t="s">
        <v>2360</v>
      </c>
      <c r="D403" s="27" t="s">
        <v>142</v>
      </c>
      <c r="E403" s="27" t="s">
        <v>2361</v>
      </c>
      <c r="F403" s="9" t="s">
        <v>2375</v>
      </c>
      <c r="G403" s="27" t="s">
        <v>2367</v>
      </c>
      <c r="H403" s="28">
        <v>381</v>
      </c>
      <c r="I403" s="27" t="s">
        <v>47</v>
      </c>
      <c r="J403" s="140" t="s">
        <v>2783</v>
      </c>
      <c r="K403" s="49" t="s">
        <v>2374</v>
      </c>
      <c r="L403" s="33">
        <v>0</v>
      </c>
      <c r="M403" s="33">
        <v>1</v>
      </c>
      <c r="N403" s="34">
        <v>0.01</v>
      </c>
      <c r="O403" s="27" t="s">
        <v>2373</v>
      </c>
      <c r="P403" s="238"/>
      <c r="Q403" s="27" t="s">
        <v>252</v>
      </c>
      <c r="R403" s="205" t="s">
        <v>2806</v>
      </c>
      <c r="S403" s="27"/>
      <c r="T403" s="27"/>
    </row>
    <row r="404" spans="1:20" ht="142.5">
      <c r="A404" s="47" t="str">
        <f t="shared" ref="A404:C435" si="94">A$403</f>
        <v>Industry</v>
      </c>
      <c r="B404" s="47" t="str">
        <f t="shared" si="94"/>
        <v>Electrification + Hydrogen</v>
      </c>
      <c r="C404" s="47" t="str">
        <f t="shared" si="94"/>
        <v>Fraction of Industrial Fuel Use Shifted to Other Fuels</v>
      </c>
      <c r="D404" s="27" t="s">
        <v>142</v>
      </c>
      <c r="E404" s="27" t="s">
        <v>2362</v>
      </c>
      <c r="F404" s="9" t="s">
        <v>2375</v>
      </c>
      <c r="G404" s="27" t="s">
        <v>2370</v>
      </c>
      <c r="H404" s="28">
        <v>382</v>
      </c>
      <c r="I404" s="27" t="s">
        <v>46</v>
      </c>
      <c r="J404" s="47" t="str">
        <f t="shared" ref="J404:O408" si="95">J$403</f>
        <v>Electrification + Hydrogen</v>
      </c>
      <c r="K404" s="47" t="str">
        <f t="shared" si="95"/>
        <v>indst fuel type shifting</v>
      </c>
      <c r="L404" s="150">
        <f t="shared" si="95"/>
        <v>0</v>
      </c>
      <c r="M404" s="150">
        <f t="shared" si="95"/>
        <v>1</v>
      </c>
      <c r="N404" s="150">
        <f t="shared" si="95"/>
        <v>0.01</v>
      </c>
      <c r="O404" s="47" t="str">
        <f t="shared" si="95"/>
        <v>% of fuel shifted</v>
      </c>
      <c r="P404" s="236" t="s">
        <v>3149</v>
      </c>
      <c r="Q404" s="47" t="str">
        <f t="shared" ref="Q404:R478" si="96">Q$403</f>
        <v>industry-ag-main.html#fuel-switching</v>
      </c>
      <c r="R404" s="194" t="str">
        <f t="shared" si="96"/>
        <v>industry-elec-and-hydrogen.html</v>
      </c>
      <c r="S404" s="27"/>
      <c r="T404" s="27"/>
    </row>
    <row r="405" spans="1:20" ht="142.5">
      <c r="A405" s="47" t="str">
        <f>A$403</f>
        <v>Industry</v>
      </c>
      <c r="B405" s="47" t="str">
        <f t="shared" si="94"/>
        <v>Electrification + Hydrogen</v>
      </c>
      <c r="C405" s="47" t="str">
        <f t="shared" si="94"/>
        <v>Fraction of Industrial Fuel Use Shifted to Other Fuels</v>
      </c>
      <c r="D405" s="27" t="s">
        <v>142</v>
      </c>
      <c r="E405" s="27" t="s">
        <v>2363</v>
      </c>
      <c r="F405" s="9" t="s">
        <v>2375</v>
      </c>
      <c r="G405" s="27" t="s">
        <v>2371</v>
      </c>
      <c r="H405" s="28">
        <v>383</v>
      </c>
      <c r="I405" s="27" t="s">
        <v>46</v>
      </c>
      <c r="J405" s="47" t="str">
        <f t="shared" si="95"/>
        <v>Electrification + Hydrogen</v>
      </c>
      <c r="K405" s="47" t="str">
        <f t="shared" si="95"/>
        <v>indst fuel type shifting</v>
      </c>
      <c r="L405" s="150">
        <f t="shared" si="95"/>
        <v>0</v>
      </c>
      <c r="M405" s="150">
        <f t="shared" si="95"/>
        <v>1</v>
      </c>
      <c r="N405" s="150">
        <f t="shared" si="95"/>
        <v>0.01</v>
      </c>
      <c r="O405" s="47" t="str">
        <f t="shared" si="95"/>
        <v>% of fuel shifted</v>
      </c>
      <c r="P405" s="236" t="s">
        <v>3150</v>
      </c>
      <c r="Q405" s="47" t="str">
        <f t="shared" si="96"/>
        <v>industry-ag-main.html#fuel-switching</v>
      </c>
      <c r="R405" s="194" t="str">
        <f t="shared" si="96"/>
        <v>industry-elec-and-hydrogen.html</v>
      </c>
      <c r="S405" s="27"/>
      <c r="T405" s="27"/>
    </row>
    <row r="406" spans="1:20" ht="142.5">
      <c r="A406" s="47" t="str">
        <f t="shared" ref="A406:C437" si="97">A$403</f>
        <v>Industry</v>
      </c>
      <c r="B406" s="47" t="str">
        <f t="shared" si="94"/>
        <v>Electrification + Hydrogen</v>
      </c>
      <c r="C406" s="47" t="str">
        <f t="shared" si="94"/>
        <v>Fraction of Industrial Fuel Use Shifted to Other Fuels</v>
      </c>
      <c r="D406" s="27" t="s">
        <v>142</v>
      </c>
      <c r="E406" s="27" t="s">
        <v>2364</v>
      </c>
      <c r="F406" s="9" t="s">
        <v>2375</v>
      </c>
      <c r="G406" s="27" t="s">
        <v>2368</v>
      </c>
      <c r="H406" s="28">
        <v>384</v>
      </c>
      <c r="I406" s="27" t="s">
        <v>46</v>
      </c>
      <c r="J406" s="47" t="str">
        <f t="shared" si="95"/>
        <v>Electrification + Hydrogen</v>
      </c>
      <c r="K406" s="47" t="str">
        <f t="shared" si="95"/>
        <v>indst fuel type shifting</v>
      </c>
      <c r="L406" s="150">
        <f t="shared" si="95"/>
        <v>0</v>
      </c>
      <c r="M406" s="150">
        <f t="shared" si="95"/>
        <v>1</v>
      </c>
      <c r="N406" s="150">
        <f t="shared" si="95"/>
        <v>0.01</v>
      </c>
      <c r="O406" s="47" t="str">
        <f t="shared" si="95"/>
        <v>% of fuel shifted</v>
      </c>
      <c r="P406" s="236" t="s">
        <v>3151</v>
      </c>
      <c r="Q406" s="47" t="str">
        <f t="shared" si="96"/>
        <v>industry-ag-main.html#fuel-switching</v>
      </c>
      <c r="R406" s="194" t="str">
        <f t="shared" si="96"/>
        <v>industry-elec-and-hydrogen.html</v>
      </c>
      <c r="S406" s="27"/>
      <c r="T406" s="27"/>
    </row>
    <row r="407" spans="1:20" ht="142.5">
      <c r="A407" s="47" t="str">
        <f t="shared" si="97"/>
        <v>Industry</v>
      </c>
      <c r="B407" s="47" t="str">
        <f t="shared" si="94"/>
        <v>Electrification + Hydrogen</v>
      </c>
      <c r="C407" s="47" t="str">
        <f t="shared" si="94"/>
        <v>Fraction of Industrial Fuel Use Shifted to Other Fuels</v>
      </c>
      <c r="D407" s="27" t="s">
        <v>142</v>
      </c>
      <c r="E407" s="27" t="s">
        <v>2365</v>
      </c>
      <c r="F407" s="9" t="s">
        <v>2375</v>
      </c>
      <c r="G407" s="27" t="s">
        <v>2369</v>
      </c>
      <c r="H407" s="28">
        <v>385</v>
      </c>
      <c r="I407" s="27" t="s">
        <v>46</v>
      </c>
      <c r="J407" s="47" t="str">
        <f t="shared" si="95"/>
        <v>Electrification + Hydrogen</v>
      </c>
      <c r="K407" s="47" t="str">
        <f t="shared" si="95"/>
        <v>indst fuel type shifting</v>
      </c>
      <c r="L407" s="150">
        <f t="shared" si="95"/>
        <v>0</v>
      </c>
      <c r="M407" s="150">
        <f t="shared" si="95"/>
        <v>1</v>
      </c>
      <c r="N407" s="150">
        <f t="shared" si="95"/>
        <v>0.01</v>
      </c>
      <c r="O407" s="47" t="str">
        <f t="shared" si="95"/>
        <v>% of fuel shifted</v>
      </c>
      <c r="P407" s="236" t="s">
        <v>3152</v>
      </c>
      <c r="Q407" s="47" t="str">
        <f t="shared" si="96"/>
        <v>industry-ag-main.html#fuel-switching</v>
      </c>
      <c r="R407" s="194" t="str">
        <f t="shared" si="96"/>
        <v>industry-elec-and-hydrogen.html</v>
      </c>
      <c r="S407" s="27"/>
      <c r="T407" s="27"/>
    </row>
    <row r="408" spans="1:20" ht="28.5">
      <c r="A408" s="47" t="str">
        <f t="shared" si="97"/>
        <v>Industry</v>
      </c>
      <c r="B408" s="47" t="str">
        <f t="shared" si="94"/>
        <v>Electrification + Hydrogen</v>
      </c>
      <c r="C408" s="47" t="str">
        <f t="shared" si="94"/>
        <v>Fraction of Industrial Fuel Use Shifted to Other Fuels</v>
      </c>
      <c r="D408" s="27" t="s">
        <v>142</v>
      </c>
      <c r="E408" s="27" t="s">
        <v>2366</v>
      </c>
      <c r="F408" s="9" t="s">
        <v>2375</v>
      </c>
      <c r="G408" s="27" t="s">
        <v>2372</v>
      </c>
      <c r="H408" s="28">
        <v>386</v>
      </c>
      <c r="I408" s="27" t="s">
        <v>47</v>
      </c>
      <c r="J408" s="47" t="str">
        <f t="shared" si="95"/>
        <v>Electrification + Hydrogen</v>
      </c>
      <c r="K408" s="47" t="str">
        <f t="shared" si="95"/>
        <v>indst fuel type shifting</v>
      </c>
      <c r="L408" s="150">
        <f t="shared" si="95"/>
        <v>0</v>
      </c>
      <c r="M408" s="150">
        <f t="shared" si="95"/>
        <v>1</v>
      </c>
      <c r="N408" s="150">
        <f t="shared" si="95"/>
        <v>0.01</v>
      </c>
      <c r="O408" s="47" t="str">
        <f t="shared" si="95"/>
        <v>% of fuel shifted</v>
      </c>
      <c r="P408" s="236"/>
      <c r="Q408" s="47" t="str">
        <f t="shared" si="96"/>
        <v>industry-ag-main.html#fuel-switching</v>
      </c>
      <c r="R408" s="194" t="str">
        <f t="shared" si="96"/>
        <v>industry-elec-and-hydrogen.html</v>
      </c>
      <c r="S408" s="27"/>
      <c r="T408" s="27"/>
    </row>
    <row r="409" spans="1:20" ht="28.5">
      <c r="A409" s="47" t="str">
        <f t="shared" si="97"/>
        <v>Industry</v>
      </c>
      <c r="B409" s="47" t="str">
        <f t="shared" si="94"/>
        <v>Electrification + Hydrogen</v>
      </c>
      <c r="C409" s="47" t="str">
        <f t="shared" si="94"/>
        <v>Fraction of Industrial Fuel Use Shifted to Other Fuels</v>
      </c>
      <c r="D409" s="27" t="s">
        <v>142</v>
      </c>
      <c r="E409" s="27" t="s">
        <v>2810</v>
      </c>
      <c r="F409" s="9" t="s">
        <v>2375</v>
      </c>
      <c r="G409" s="27" t="s">
        <v>2813</v>
      </c>
      <c r="H409" s="28">
        <v>387</v>
      </c>
      <c r="I409" s="27" t="s">
        <v>47</v>
      </c>
      <c r="J409" s="47" t="str">
        <f t="shared" ref="J409:O451" si="98">J$403</f>
        <v>Electrification + Hydrogen</v>
      </c>
      <c r="K409" s="47" t="str">
        <f t="shared" si="98"/>
        <v>indst fuel type shifting</v>
      </c>
      <c r="L409" s="150">
        <f t="shared" si="98"/>
        <v>0</v>
      </c>
      <c r="M409" s="150">
        <f t="shared" si="98"/>
        <v>1</v>
      </c>
      <c r="N409" s="150">
        <f t="shared" si="98"/>
        <v>0.01</v>
      </c>
      <c r="O409" s="47" t="str">
        <f t="shared" si="98"/>
        <v>% of fuel shifted</v>
      </c>
      <c r="P409" s="236"/>
      <c r="Q409" s="47" t="str">
        <f t="shared" si="96"/>
        <v>industry-ag-main.html#fuel-switching</v>
      </c>
      <c r="R409" s="194" t="str">
        <f t="shared" si="96"/>
        <v>industry-elec-and-hydrogen.html</v>
      </c>
      <c r="S409" s="27"/>
      <c r="T409" s="27"/>
    </row>
    <row r="410" spans="1:20" ht="142.5">
      <c r="A410" s="47" t="str">
        <f t="shared" si="97"/>
        <v>Industry</v>
      </c>
      <c r="B410" s="47" t="str">
        <f t="shared" si="94"/>
        <v>Electrification + Hydrogen</v>
      </c>
      <c r="C410" s="47" t="str">
        <f t="shared" si="94"/>
        <v>Fraction of Industrial Fuel Use Shifted to Other Fuels</v>
      </c>
      <c r="D410" s="27" t="s">
        <v>142</v>
      </c>
      <c r="E410" s="27" t="s">
        <v>2811</v>
      </c>
      <c r="F410" s="9" t="s">
        <v>2375</v>
      </c>
      <c r="G410" s="27" t="s">
        <v>2815</v>
      </c>
      <c r="H410" s="28">
        <v>388</v>
      </c>
      <c r="I410" s="27" t="s">
        <v>46</v>
      </c>
      <c r="J410" s="47" t="str">
        <f t="shared" si="98"/>
        <v>Electrification + Hydrogen</v>
      </c>
      <c r="K410" s="47" t="str">
        <f t="shared" si="98"/>
        <v>indst fuel type shifting</v>
      </c>
      <c r="L410" s="150">
        <f t="shared" si="98"/>
        <v>0</v>
      </c>
      <c r="M410" s="150">
        <f t="shared" si="98"/>
        <v>1</v>
      </c>
      <c r="N410" s="150">
        <f t="shared" si="98"/>
        <v>0.01</v>
      </c>
      <c r="O410" s="47" t="str">
        <f t="shared" si="98"/>
        <v>% of fuel shifted</v>
      </c>
      <c r="P410" s="236" t="s">
        <v>3153</v>
      </c>
      <c r="Q410" s="47" t="str">
        <f t="shared" si="96"/>
        <v>industry-ag-main.html#fuel-switching</v>
      </c>
      <c r="R410" s="194" t="str">
        <f t="shared" si="96"/>
        <v>industry-elec-and-hydrogen.html</v>
      </c>
      <c r="S410" s="27"/>
      <c r="T410" s="27"/>
    </row>
    <row r="411" spans="1:20" ht="142.5">
      <c r="A411" s="47" t="str">
        <f t="shared" si="97"/>
        <v>Industry</v>
      </c>
      <c r="B411" s="47" t="str">
        <f t="shared" si="94"/>
        <v>Electrification + Hydrogen</v>
      </c>
      <c r="C411" s="47" t="str">
        <f t="shared" si="94"/>
        <v>Fraction of Industrial Fuel Use Shifted to Other Fuels</v>
      </c>
      <c r="D411" s="27" t="s">
        <v>142</v>
      </c>
      <c r="E411" s="27" t="s">
        <v>2812</v>
      </c>
      <c r="F411" s="9" t="s">
        <v>2375</v>
      </c>
      <c r="G411" s="27" t="s">
        <v>2816</v>
      </c>
      <c r="H411" s="28">
        <v>389</v>
      </c>
      <c r="I411" s="27" t="s">
        <v>46</v>
      </c>
      <c r="J411" s="47" t="str">
        <f t="shared" si="98"/>
        <v>Electrification + Hydrogen</v>
      </c>
      <c r="K411" s="47" t="str">
        <f t="shared" si="98"/>
        <v>indst fuel type shifting</v>
      </c>
      <c r="L411" s="150">
        <f t="shared" si="98"/>
        <v>0</v>
      </c>
      <c r="M411" s="150">
        <f t="shared" si="98"/>
        <v>1</v>
      </c>
      <c r="N411" s="150">
        <f t="shared" si="98"/>
        <v>0.01</v>
      </c>
      <c r="O411" s="47" t="str">
        <f t="shared" si="98"/>
        <v>% of fuel shifted</v>
      </c>
      <c r="P411" s="236" t="s">
        <v>3154</v>
      </c>
      <c r="Q411" s="47" t="str">
        <f t="shared" si="96"/>
        <v>industry-ag-main.html#fuel-switching</v>
      </c>
      <c r="R411" s="194" t="str">
        <f t="shared" si="96"/>
        <v>industry-elec-and-hydrogen.html</v>
      </c>
      <c r="S411" s="27"/>
      <c r="T411" s="27"/>
    </row>
    <row r="412" spans="1:20" ht="28.5">
      <c r="A412" s="47" t="str">
        <f t="shared" si="97"/>
        <v>Industry</v>
      </c>
      <c r="B412" s="47" t="str">
        <f t="shared" si="94"/>
        <v>Electrification + Hydrogen</v>
      </c>
      <c r="C412" s="47" t="str">
        <f t="shared" si="94"/>
        <v>Fraction of Industrial Fuel Use Shifted to Other Fuels</v>
      </c>
      <c r="D412" s="27" t="s">
        <v>142</v>
      </c>
      <c r="E412" s="27" t="s">
        <v>2809</v>
      </c>
      <c r="F412" s="9" t="s">
        <v>2375</v>
      </c>
      <c r="G412" s="27" t="s">
        <v>2814</v>
      </c>
      <c r="H412" s="28">
        <v>390</v>
      </c>
      <c r="I412" s="27" t="s">
        <v>47</v>
      </c>
      <c r="J412" s="47" t="str">
        <f t="shared" si="98"/>
        <v>Electrification + Hydrogen</v>
      </c>
      <c r="K412" s="47" t="str">
        <f t="shared" si="98"/>
        <v>indst fuel type shifting</v>
      </c>
      <c r="L412" s="150">
        <f t="shared" si="98"/>
        <v>0</v>
      </c>
      <c r="M412" s="150">
        <f t="shared" si="98"/>
        <v>1</v>
      </c>
      <c r="N412" s="150">
        <f t="shared" si="98"/>
        <v>0.01</v>
      </c>
      <c r="O412" s="47" t="str">
        <f t="shared" si="98"/>
        <v>% of fuel shifted</v>
      </c>
      <c r="P412" s="236"/>
      <c r="Q412" s="47" t="str">
        <f t="shared" si="96"/>
        <v>industry-ag-main.html#fuel-switching</v>
      </c>
      <c r="R412" s="194" t="str">
        <f t="shared" si="96"/>
        <v>industry-elec-and-hydrogen.html</v>
      </c>
      <c r="S412" s="27"/>
      <c r="T412" s="27"/>
    </row>
    <row r="413" spans="1:20" ht="28.5">
      <c r="A413" s="47" t="str">
        <f t="shared" si="97"/>
        <v>Industry</v>
      </c>
      <c r="B413" s="47" t="str">
        <f t="shared" si="94"/>
        <v>Electrification + Hydrogen</v>
      </c>
      <c r="C413" s="47" t="str">
        <f t="shared" si="94"/>
        <v>Fraction of Industrial Fuel Use Shifted to Other Fuels</v>
      </c>
      <c r="D413" s="9" t="s">
        <v>143</v>
      </c>
      <c r="E413" s="27" t="s">
        <v>2361</v>
      </c>
      <c r="F413" s="9" t="s">
        <v>2376</v>
      </c>
      <c r="G413" s="27" t="s">
        <v>2367</v>
      </c>
      <c r="H413" s="28">
        <v>391</v>
      </c>
      <c r="I413" s="27" t="s">
        <v>47</v>
      </c>
      <c r="J413" s="47" t="str">
        <f t="shared" si="98"/>
        <v>Electrification + Hydrogen</v>
      </c>
      <c r="K413" s="47" t="str">
        <f t="shared" si="98"/>
        <v>indst fuel type shifting</v>
      </c>
      <c r="L413" s="150">
        <f t="shared" si="98"/>
        <v>0</v>
      </c>
      <c r="M413" s="150">
        <f t="shared" si="98"/>
        <v>1</v>
      </c>
      <c r="N413" s="150">
        <f t="shared" si="98"/>
        <v>0.01</v>
      </c>
      <c r="O413" s="47" t="str">
        <f t="shared" si="98"/>
        <v>% of fuel shifted</v>
      </c>
      <c r="P413" s="236"/>
      <c r="Q413" s="47" t="str">
        <f t="shared" si="96"/>
        <v>industry-ag-main.html#fuel-switching</v>
      </c>
      <c r="R413" s="194" t="str">
        <f t="shared" si="96"/>
        <v>industry-elec-and-hydrogen.html</v>
      </c>
      <c r="S413" s="27"/>
      <c r="T413" s="27"/>
    </row>
    <row r="414" spans="1:20" ht="128.25">
      <c r="A414" s="47" t="str">
        <f t="shared" si="97"/>
        <v>Industry</v>
      </c>
      <c r="B414" s="47" t="str">
        <f t="shared" si="94"/>
        <v>Electrification + Hydrogen</v>
      </c>
      <c r="C414" s="47" t="str">
        <f t="shared" si="94"/>
        <v>Fraction of Industrial Fuel Use Shifted to Other Fuels</v>
      </c>
      <c r="D414" s="9" t="s">
        <v>143</v>
      </c>
      <c r="E414" s="27" t="s">
        <v>2362</v>
      </c>
      <c r="F414" s="9" t="s">
        <v>2376</v>
      </c>
      <c r="G414" s="27" t="s">
        <v>2370</v>
      </c>
      <c r="H414" s="28">
        <v>392</v>
      </c>
      <c r="I414" s="27" t="s">
        <v>46</v>
      </c>
      <c r="J414" s="47" t="str">
        <f t="shared" si="98"/>
        <v>Electrification + Hydrogen</v>
      </c>
      <c r="K414" s="47" t="str">
        <f t="shared" si="98"/>
        <v>indst fuel type shifting</v>
      </c>
      <c r="L414" s="150">
        <f t="shared" si="98"/>
        <v>0</v>
      </c>
      <c r="M414" s="150">
        <f t="shared" si="98"/>
        <v>1</v>
      </c>
      <c r="N414" s="150">
        <f t="shared" si="98"/>
        <v>0.01</v>
      </c>
      <c r="O414" s="47" t="str">
        <f t="shared" si="98"/>
        <v>% of fuel shifted</v>
      </c>
      <c r="P414" s="236" t="s">
        <v>3155</v>
      </c>
      <c r="Q414" s="47" t="str">
        <f t="shared" si="96"/>
        <v>industry-ag-main.html#fuel-switching</v>
      </c>
      <c r="R414" s="194" t="str">
        <f t="shared" si="96"/>
        <v>industry-elec-and-hydrogen.html</v>
      </c>
      <c r="S414" s="27"/>
      <c r="T414" s="27"/>
    </row>
    <row r="415" spans="1:20" ht="142.5">
      <c r="A415" s="47" t="str">
        <f t="shared" si="97"/>
        <v>Industry</v>
      </c>
      <c r="B415" s="47" t="str">
        <f t="shared" si="94"/>
        <v>Electrification + Hydrogen</v>
      </c>
      <c r="C415" s="47" t="str">
        <f t="shared" si="94"/>
        <v>Fraction of Industrial Fuel Use Shifted to Other Fuels</v>
      </c>
      <c r="D415" s="9" t="s">
        <v>143</v>
      </c>
      <c r="E415" s="27" t="s">
        <v>2363</v>
      </c>
      <c r="F415" s="9" t="s">
        <v>2376</v>
      </c>
      <c r="G415" s="27" t="s">
        <v>2371</v>
      </c>
      <c r="H415" s="28">
        <v>393</v>
      </c>
      <c r="I415" s="27" t="s">
        <v>46</v>
      </c>
      <c r="J415" s="47" t="str">
        <f t="shared" si="98"/>
        <v>Electrification + Hydrogen</v>
      </c>
      <c r="K415" s="47" t="str">
        <f t="shared" si="98"/>
        <v>indst fuel type shifting</v>
      </c>
      <c r="L415" s="150">
        <f t="shared" si="98"/>
        <v>0</v>
      </c>
      <c r="M415" s="150">
        <f t="shared" si="98"/>
        <v>1</v>
      </c>
      <c r="N415" s="150">
        <f t="shared" si="98"/>
        <v>0.01</v>
      </c>
      <c r="O415" s="47" t="str">
        <f t="shared" si="98"/>
        <v>% of fuel shifted</v>
      </c>
      <c r="P415" s="236" t="s">
        <v>3156</v>
      </c>
      <c r="Q415" s="47" t="str">
        <f t="shared" si="96"/>
        <v>industry-ag-main.html#fuel-switching</v>
      </c>
      <c r="R415" s="194" t="str">
        <f t="shared" si="96"/>
        <v>industry-elec-and-hydrogen.html</v>
      </c>
      <c r="S415" s="27"/>
      <c r="T415" s="27"/>
    </row>
    <row r="416" spans="1:20" ht="142.5">
      <c r="A416" s="47" t="str">
        <f t="shared" si="97"/>
        <v>Industry</v>
      </c>
      <c r="B416" s="47" t="str">
        <f t="shared" si="94"/>
        <v>Electrification + Hydrogen</v>
      </c>
      <c r="C416" s="47" t="str">
        <f t="shared" si="94"/>
        <v>Fraction of Industrial Fuel Use Shifted to Other Fuels</v>
      </c>
      <c r="D416" s="9" t="s">
        <v>143</v>
      </c>
      <c r="E416" s="27" t="s">
        <v>2364</v>
      </c>
      <c r="F416" s="9" t="s">
        <v>2376</v>
      </c>
      <c r="G416" s="27" t="s">
        <v>2368</v>
      </c>
      <c r="H416" s="28">
        <v>394</v>
      </c>
      <c r="I416" s="27" t="s">
        <v>46</v>
      </c>
      <c r="J416" s="47" t="str">
        <f t="shared" si="98"/>
        <v>Electrification + Hydrogen</v>
      </c>
      <c r="K416" s="47" t="str">
        <f t="shared" si="98"/>
        <v>indst fuel type shifting</v>
      </c>
      <c r="L416" s="150">
        <f t="shared" si="98"/>
        <v>0</v>
      </c>
      <c r="M416" s="150">
        <f t="shared" si="98"/>
        <v>1</v>
      </c>
      <c r="N416" s="150">
        <f t="shared" si="98"/>
        <v>0.01</v>
      </c>
      <c r="O416" s="47" t="str">
        <f t="shared" si="98"/>
        <v>% of fuel shifted</v>
      </c>
      <c r="P416" s="236" t="s">
        <v>3157</v>
      </c>
      <c r="Q416" s="47" t="str">
        <f t="shared" si="96"/>
        <v>industry-ag-main.html#fuel-switching</v>
      </c>
      <c r="R416" s="194" t="str">
        <f t="shared" si="96"/>
        <v>industry-elec-and-hydrogen.html</v>
      </c>
      <c r="S416" s="27"/>
      <c r="T416" s="27"/>
    </row>
    <row r="417" spans="1:20" ht="28.5">
      <c r="A417" s="47" t="str">
        <f t="shared" si="97"/>
        <v>Industry</v>
      </c>
      <c r="B417" s="47" t="str">
        <f t="shared" si="94"/>
        <v>Electrification + Hydrogen</v>
      </c>
      <c r="C417" s="47" t="str">
        <f t="shared" si="94"/>
        <v>Fraction of Industrial Fuel Use Shifted to Other Fuels</v>
      </c>
      <c r="D417" s="9" t="s">
        <v>143</v>
      </c>
      <c r="E417" s="27" t="s">
        <v>2365</v>
      </c>
      <c r="F417" s="9" t="s">
        <v>2376</v>
      </c>
      <c r="G417" s="27" t="s">
        <v>2369</v>
      </c>
      <c r="H417" s="28">
        <v>395</v>
      </c>
      <c r="I417" s="27" t="s">
        <v>47</v>
      </c>
      <c r="J417" s="47" t="str">
        <f t="shared" si="98"/>
        <v>Electrification + Hydrogen</v>
      </c>
      <c r="K417" s="47" t="str">
        <f t="shared" si="98"/>
        <v>indst fuel type shifting</v>
      </c>
      <c r="L417" s="150">
        <f t="shared" si="98"/>
        <v>0</v>
      </c>
      <c r="M417" s="150">
        <f t="shared" si="98"/>
        <v>1</v>
      </c>
      <c r="N417" s="150">
        <f t="shared" si="98"/>
        <v>0.01</v>
      </c>
      <c r="O417" s="47" t="str">
        <f t="shared" si="98"/>
        <v>% of fuel shifted</v>
      </c>
      <c r="P417" s="236"/>
      <c r="Q417" s="47" t="str">
        <f t="shared" si="96"/>
        <v>industry-ag-main.html#fuel-switching</v>
      </c>
      <c r="R417" s="194" t="str">
        <f t="shared" si="96"/>
        <v>industry-elec-and-hydrogen.html</v>
      </c>
      <c r="S417" s="27"/>
      <c r="T417" s="27"/>
    </row>
    <row r="418" spans="1:20" ht="28.5">
      <c r="A418" s="47" t="str">
        <f t="shared" si="97"/>
        <v>Industry</v>
      </c>
      <c r="B418" s="47" t="str">
        <f t="shared" si="94"/>
        <v>Electrification + Hydrogen</v>
      </c>
      <c r="C418" s="47" t="str">
        <f t="shared" si="94"/>
        <v>Fraction of Industrial Fuel Use Shifted to Other Fuels</v>
      </c>
      <c r="D418" s="9" t="s">
        <v>143</v>
      </c>
      <c r="E418" s="27" t="s">
        <v>2366</v>
      </c>
      <c r="F418" s="9" t="s">
        <v>2376</v>
      </c>
      <c r="G418" s="27" t="s">
        <v>2372</v>
      </c>
      <c r="H418" s="28">
        <v>396</v>
      </c>
      <c r="I418" s="27" t="s">
        <v>47</v>
      </c>
      <c r="J418" s="47" t="str">
        <f t="shared" si="98"/>
        <v>Electrification + Hydrogen</v>
      </c>
      <c r="K418" s="47" t="str">
        <f t="shared" si="98"/>
        <v>indst fuel type shifting</v>
      </c>
      <c r="L418" s="150">
        <f t="shared" si="98"/>
        <v>0</v>
      </c>
      <c r="M418" s="150">
        <f t="shared" si="98"/>
        <v>1</v>
      </c>
      <c r="N418" s="150">
        <f t="shared" si="98"/>
        <v>0.01</v>
      </c>
      <c r="O418" s="47" t="str">
        <f t="shared" si="98"/>
        <v>% of fuel shifted</v>
      </c>
      <c r="P418" s="236"/>
      <c r="Q418" s="47" t="str">
        <f t="shared" si="96"/>
        <v>industry-ag-main.html#fuel-switching</v>
      </c>
      <c r="R418" s="194" t="str">
        <f t="shared" si="96"/>
        <v>industry-elec-and-hydrogen.html</v>
      </c>
      <c r="S418" s="27"/>
      <c r="T418" s="27"/>
    </row>
    <row r="419" spans="1:20" ht="142.5">
      <c r="A419" s="47" t="str">
        <f t="shared" si="97"/>
        <v>Industry</v>
      </c>
      <c r="B419" s="47" t="str">
        <f t="shared" si="94"/>
        <v>Electrification + Hydrogen</v>
      </c>
      <c r="C419" s="47" t="str">
        <f t="shared" si="94"/>
        <v>Fraction of Industrial Fuel Use Shifted to Other Fuels</v>
      </c>
      <c r="D419" s="9" t="s">
        <v>143</v>
      </c>
      <c r="E419" s="27" t="s">
        <v>2810</v>
      </c>
      <c r="F419" s="9" t="s">
        <v>2376</v>
      </c>
      <c r="G419" s="27" t="s">
        <v>2813</v>
      </c>
      <c r="H419" s="28">
        <v>397</v>
      </c>
      <c r="I419" s="27" t="s">
        <v>46</v>
      </c>
      <c r="J419" s="47" t="str">
        <f t="shared" si="98"/>
        <v>Electrification + Hydrogen</v>
      </c>
      <c r="K419" s="47" t="str">
        <f t="shared" si="98"/>
        <v>indst fuel type shifting</v>
      </c>
      <c r="L419" s="150">
        <f t="shared" si="98"/>
        <v>0</v>
      </c>
      <c r="M419" s="150">
        <f t="shared" si="98"/>
        <v>1</v>
      </c>
      <c r="N419" s="150">
        <f t="shared" si="98"/>
        <v>0.01</v>
      </c>
      <c r="O419" s="47" t="str">
        <f t="shared" si="98"/>
        <v>% of fuel shifted</v>
      </c>
      <c r="P419" s="236" t="s">
        <v>3158</v>
      </c>
      <c r="Q419" s="47" t="str">
        <f t="shared" si="96"/>
        <v>industry-ag-main.html#fuel-switching</v>
      </c>
      <c r="R419" s="194" t="str">
        <f t="shared" si="96"/>
        <v>industry-elec-and-hydrogen.html</v>
      </c>
      <c r="S419" s="27"/>
      <c r="T419" s="27"/>
    </row>
    <row r="420" spans="1:20" ht="28.5">
      <c r="A420" s="47" t="str">
        <f t="shared" si="97"/>
        <v>Industry</v>
      </c>
      <c r="B420" s="47" t="str">
        <f t="shared" si="94"/>
        <v>Electrification + Hydrogen</v>
      </c>
      <c r="C420" s="47" t="str">
        <f t="shared" si="94"/>
        <v>Fraction of Industrial Fuel Use Shifted to Other Fuels</v>
      </c>
      <c r="D420" s="9" t="s">
        <v>143</v>
      </c>
      <c r="E420" s="27" t="s">
        <v>2811</v>
      </c>
      <c r="F420" s="9" t="s">
        <v>2376</v>
      </c>
      <c r="G420" s="27" t="s">
        <v>2815</v>
      </c>
      <c r="H420" s="28">
        <v>398</v>
      </c>
      <c r="I420" s="27" t="s">
        <v>47</v>
      </c>
      <c r="J420" s="47" t="str">
        <f t="shared" si="98"/>
        <v>Electrification + Hydrogen</v>
      </c>
      <c r="K420" s="47" t="str">
        <f t="shared" si="98"/>
        <v>indst fuel type shifting</v>
      </c>
      <c r="L420" s="150">
        <f t="shared" si="98"/>
        <v>0</v>
      </c>
      <c r="M420" s="150">
        <f t="shared" si="98"/>
        <v>1</v>
      </c>
      <c r="N420" s="150">
        <f t="shared" si="98"/>
        <v>0.01</v>
      </c>
      <c r="O420" s="47" t="str">
        <f t="shared" si="98"/>
        <v>% of fuel shifted</v>
      </c>
      <c r="P420" s="236"/>
      <c r="Q420" s="47" t="str">
        <f t="shared" si="96"/>
        <v>industry-ag-main.html#fuel-switching</v>
      </c>
      <c r="R420" s="194" t="str">
        <f t="shared" si="96"/>
        <v>industry-elec-and-hydrogen.html</v>
      </c>
      <c r="S420" s="27"/>
      <c r="T420" s="27"/>
    </row>
    <row r="421" spans="1:20" ht="28.5">
      <c r="A421" s="47" t="str">
        <f t="shared" si="97"/>
        <v>Industry</v>
      </c>
      <c r="B421" s="47" t="str">
        <f t="shared" si="94"/>
        <v>Electrification + Hydrogen</v>
      </c>
      <c r="C421" s="47" t="str">
        <f t="shared" si="94"/>
        <v>Fraction of Industrial Fuel Use Shifted to Other Fuels</v>
      </c>
      <c r="D421" s="9" t="s">
        <v>143</v>
      </c>
      <c r="E421" s="27" t="s">
        <v>2812</v>
      </c>
      <c r="F421" s="9" t="s">
        <v>2376</v>
      </c>
      <c r="G421" s="27" t="s">
        <v>2816</v>
      </c>
      <c r="H421" s="28">
        <v>399</v>
      </c>
      <c r="I421" s="27" t="s">
        <v>47</v>
      </c>
      <c r="J421" s="47" t="str">
        <f t="shared" si="98"/>
        <v>Electrification + Hydrogen</v>
      </c>
      <c r="K421" s="47" t="str">
        <f t="shared" si="98"/>
        <v>indst fuel type shifting</v>
      </c>
      <c r="L421" s="150">
        <f t="shared" si="98"/>
        <v>0</v>
      </c>
      <c r="M421" s="150">
        <f t="shared" si="98"/>
        <v>1</v>
      </c>
      <c r="N421" s="150">
        <f t="shared" si="98"/>
        <v>0.01</v>
      </c>
      <c r="O421" s="47" t="str">
        <f t="shared" si="98"/>
        <v>% of fuel shifted</v>
      </c>
      <c r="P421" s="236"/>
      <c r="Q421" s="47" t="str">
        <f t="shared" si="96"/>
        <v>industry-ag-main.html#fuel-switching</v>
      </c>
      <c r="R421" s="194" t="str">
        <f t="shared" si="96"/>
        <v>industry-elec-and-hydrogen.html</v>
      </c>
      <c r="S421" s="27"/>
      <c r="T421" s="27"/>
    </row>
    <row r="422" spans="1:20" ht="28.5">
      <c r="A422" s="47" t="str">
        <f t="shared" si="97"/>
        <v>Industry</v>
      </c>
      <c r="B422" s="47" t="str">
        <f t="shared" si="94"/>
        <v>Electrification + Hydrogen</v>
      </c>
      <c r="C422" s="47" t="str">
        <f t="shared" si="94"/>
        <v>Fraction of Industrial Fuel Use Shifted to Other Fuels</v>
      </c>
      <c r="D422" s="9" t="s">
        <v>143</v>
      </c>
      <c r="E422" s="27" t="s">
        <v>2809</v>
      </c>
      <c r="F422" s="9" t="s">
        <v>2376</v>
      </c>
      <c r="G422" s="27" t="s">
        <v>2814</v>
      </c>
      <c r="H422" s="28">
        <v>400</v>
      </c>
      <c r="I422" s="27" t="s">
        <v>47</v>
      </c>
      <c r="J422" s="47" t="str">
        <f t="shared" si="98"/>
        <v>Electrification + Hydrogen</v>
      </c>
      <c r="K422" s="47" t="str">
        <f t="shared" si="98"/>
        <v>indst fuel type shifting</v>
      </c>
      <c r="L422" s="150">
        <f t="shared" si="98"/>
        <v>0</v>
      </c>
      <c r="M422" s="150">
        <f t="shared" si="98"/>
        <v>1</v>
      </c>
      <c r="N422" s="150">
        <f t="shared" si="98"/>
        <v>0.01</v>
      </c>
      <c r="O422" s="47" t="str">
        <f t="shared" si="98"/>
        <v>% of fuel shifted</v>
      </c>
      <c r="P422" s="236"/>
      <c r="Q422" s="47" t="str">
        <f t="shared" si="96"/>
        <v>industry-ag-main.html#fuel-switching</v>
      </c>
      <c r="R422" s="194" t="str">
        <f t="shared" si="96"/>
        <v>industry-elec-and-hydrogen.html</v>
      </c>
      <c r="S422" s="27"/>
      <c r="T422" s="27"/>
    </row>
    <row r="423" spans="1:20" ht="28.5">
      <c r="A423" s="47" t="str">
        <f t="shared" si="97"/>
        <v>Industry</v>
      </c>
      <c r="B423" s="47" t="str">
        <f t="shared" si="94"/>
        <v>Electrification + Hydrogen</v>
      </c>
      <c r="C423" s="47" t="str">
        <f t="shared" si="94"/>
        <v>Fraction of Industrial Fuel Use Shifted to Other Fuels</v>
      </c>
      <c r="D423" s="9" t="s">
        <v>144</v>
      </c>
      <c r="E423" s="27" t="s">
        <v>2361</v>
      </c>
      <c r="F423" s="9" t="s">
        <v>2377</v>
      </c>
      <c r="G423" s="27" t="s">
        <v>2367</v>
      </c>
      <c r="H423" s="28">
        <v>401</v>
      </c>
      <c r="I423" s="27" t="s">
        <v>47</v>
      </c>
      <c r="J423" s="47" t="str">
        <f t="shared" si="98"/>
        <v>Electrification + Hydrogen</v>
      </c>
      <c r="K423" s="47" t="str">
        <f t="shared" si="98"/>
        <v>indst fuel type shifting</v>
      </c>
      <c r="L423" s="150">
        <f t="shared" si="98"/>
        <v>0</v>
      </c>
      <c r="M423" s="150">
        <f t="shared" si="98"/>
        <v>1</v>
      </c>
      <c r="N423" s="150">
        <f t="shared" si="98"/>
        <v>0.01</v>
      </c>
      <c r="O423" s="47" t="str">
        <f t="shared" si="98"/>
        <v>% of fuel shifted</v>
      </c>
      <c r="P423" s="236"/>
      <c r="Q423" s="47" t="str">
        <f t="shared" si="96"/>
        <v>industry-ag-main.html#fuel-switching</v>
      </c>
      <c r="R423" s="194" t="str">
        <f t="shared" si="96"/>
        <v>industry-elec-and-hydrogen.html</v>
      </c>
      <c r="S423" s="27"/>
      <c r="T423" s="27"/>
    </row>
    <row r="424" spans="1:20" ht="128.25">
      <c r="A424" s="47" t="str">
        <f t="shared" si="97"/>
        <v>Industry</v>
      </c>
      <c r="B424" s="47" t="str">
        <f t="shared" si="94"/>
        <v>Electrification + Hydrogen</v>
      </c>
      <c r="C424" s="47" t="str">
        <f t="shared" si="94"/>
        <v>Fraction of Industrial Fuel Use Shifted to Other Fuels</v>
      </c>
      <c r="D424" s="9" t="s">
        <v>144</v>
      </c>
      <c r="E424" s="27" t="s">
        <v>2362</v>
      </c>
      <c r="F424" s="9" t="s">
        <v>2377</v>
      </c>
      <c r="G424" s="27" t="s">
        <v>2370</v>
      </c>
      <c r="H424" s="28">
        <v>402</v>
      </c>
      <c r="I424" s="27" t="s">
        <v>46</v>
      </c>
      <c r="J424" s="47" t="str">
        <f t="shared" si="98"/>
        <v>Electrification + Hydrogen</v>
      </c>
      <c r="K424" s="47" t="str">
        <f t="shared" si="98"/>
        <v>indst fuel type shifting</v>
      </c>
      <c r="L424" s="150">
        <f t="shared" si="98"/>
        <v>0</v>
      </c>
      <c r="M424" s="150">
        <f t="shared" si="98"/>
        <v>1</v>
      </c>
      <c r="N424" s="150">
        <f t="shared" si="98"/>
        <v>0.01</v>
      </c>
      <c r="O424" s="47" t="str">
        <f t="shared" si="98"/>
        <v>% of fuel shifted</v>
      </c>
      <c r="P424" s="236" t="s">
        <v>3159</v>
      </c>
      <c r="Q424" s="47" t="str">
        <f t="shared" si="96"/>
        <v>industry-ag-main.html#fuel-switching</v>
      </c>
      <c r="R424" s="194" t="str">
        <f t="shared" si="96"/>
        <v>industry-elec-and-hydrogen.html</v>
      </c>
      <c r="S424" s="27"/>
      <c r="T424" s="27"/>
    </row>
    <row r="425" spans="1:20" ht="142.5">
      <c r="A425" s="47" t="str">
        <f t="shared" si="97"/>
        <v>Industry</v>
      </c>
      <c r="B425" s="47" t="str">
        <f t="shared" si="94"/>
        <v>Electrification + Hydrogen</v>
      </c>
      <c r="C425" s="47" t="str">
        <f t="shared" si="94"/>
        <v>Fraction of Industrial Fuel Use Shifted to Other Fuels</v>
      </c>
      <c r="D425" s="9" t="s">
        <v>144</v>
      </c>
      <c r="E425" s="27" t="s">
        <v>2363</v>
      </c>
      <c r="F425" s="9" t="s">
        <v>2377</v>
      </c>
      <c r="G425" s="27" t="s">
        <v>2371</v>
      </c>
      <c r="H425" s="28">
        <v>403</v>
      </c>
      <c r="I425" s="27" t="s">
        <v>46</v>
      </c>
      <c r="J425" s="47" t="str">
        <f t="shared" si="98"/>
        <v>Electrification + Hydrogen</v>
      </c>
      <c r="K425" s="47" t="str">
        <f t="shared" si="98"/>
        <v>indst fuel type shifting</v>
      </c>
      <c r="L425" s="150">
        <f t="shared" si="98"/>
        <v>0</v>
      </c>
      <c r="M425" s="150">
        <f t="shared" si="98"/>
        <v>1</v>
      </c>
      <c r="N425" s="150">
        <f t="shared" si="98"/>
        <v>0.01</v>
      </c>
      <c r="O425" s="47" t="str">
        <f t="shared" si="98"/>
        <v>% of fuel shifted</v>
      </c>
      <c r="P425" s="236" t="s">
        <v>3160</v>
      </c>
      <c r="Q425" s="47" t="str">
        <f t="shared" si="96"/>
        <v>industry-ag-main.html#fuel-switching</v>
      </c>
      <c r="R425" s="194" t="str">
        <f t="shared" si="96"/>
        <v>industry-elec-and-hydrogen.html</v>
      </c>
      <c r="S425" s="27"/>
      <c r="T425" s="27"/>
    </row>
    <row r="426" spans="1:20" ht="28.5">
      <c r="A426" s="47" t="str">
        <f t="shared" si="97"/>
        <v>Industry</v>
      </c>
      <c r="B426" s="47" t="str">
        <f t="shared" si="94"/>
        <v>Electrification + Hydrogen</v>
      </c>
      <c r="C426" s="47" t="str">
        <f t="shared" si="94"/>
        <v>Fraction of Industrial Fuel Use Shifted to Other Fuels</v>
      </c>
      <c r="D426" s="9" t="s">
        <v>144</v>
      </c>
      <c r="E426" s="27" t="s">
        <v>2364</v>
      </c>
      <c r="F426" s="9" t="s">
        <v>2377</v>
      </c>
      <c r="G426" s="27" t="s">
        <v>2368</v>
      </c>
      <c r="H426" s="28">
        <v>404</v>
      </c>
      <c r="I426" s="27" t="s">
        <v>47</v>
      </c>
      <c r="J426" s="47" t="str">
        <f t="shared" si="98"/>
        <v>Electrification + Hydrogen</v>
      </c>
      <c r="K426" s="47" t="str">
        <f t="shared" si="98"/>
        <v>indst fuel type shifting</v>
      </c>
      <c r="L426" s="150">
        <f t="shared" si="98"/>
        <v>0</v>
      </c>
      <c r="M426" s="150">
        <f t="shared" si="98"/>
        <v>1</v>
      </c>
      <c r="N426" s="150">
        <f t="shared" si="98"/>
        <v>0.01</v>
      </c>
      <c r="O426" s="47" t="str">
        <f t="shared" si="98"/>
        <v>% of fuel shifted</v>
      </c>
      <c r="P426" s="236"/>
      <c r="Q426" s="47" t="str">
        <f t="shared" si="96"/>
        <v>industry-ag-main.html#fuel-switching</v>
      </c>
      <c r="R426" s="194" t="str">
        <f t="shared" si="96"/>
        <v>industry-elec-and-hydrogen.html</v>
      </c>
      <c r="S426" s="27"/>
      <c r="T426" s="27"/>
    </row>
    <row r="427" spans="1:20" ht="142.5">
      <c r="A427" s="47" t="str">
        <f t="shared" si="97"/>
        <v>Industry</v>
      </c>
      <c r="B427" s="47" t="str">
        <f t="shared" si="94"/>
        <v>Electrification + Hydrogen</v>
      </c>
      <c r="C427" s="47" t="str">
        <f t="shared" si="94"/>
        <v>Fraction of Industrial Fuel Use Shifted to Other Fuels</v>
      </c>
      <c r="D427" s="9" t="s">
        <v>144</v>
      </c>
      <c r="E427" s="27" t="s">
        <v>2365</v>
      </c>
      <c r="F427" s="9" t="s">
        <v>2377</v>
      </c>
      <c r="G427" s="27" t="s">
        <v>2369</v>
      </c>
      <c r="H427" s="28">
        <v>405</v>
      </c>
      <c r="I427" s="27" t="s">
        <v>46</v>
      </c>
      <c r="J427" s="47" t="str">
        <f t="shared" si="98"/>
        <v>Electrification + Hydrogen</v>
      </c>
      <c r="K427" s="47" t="str">
        <f t="shared" si="98"/>
        <v>indst fuel type shifting</v>
      </c>
      <c r="L427" s="150">
        <f t="shared" si="98"/>
        <v>0</v>
      </c>
      <c r="M427" s="150">
        <f t="shared" si="98"/>
        <v>1</v>
      </c>
      <c r="N427" s="150">
        <f t="shared" si="98"/>
        <v>0.01</v>
      </c>
      <c r="O427" s="47" t="str">
        <f t="shared" si="98"/>
        <v>% of fuel shifted</v>
      </c>
      <c r="P427" s="236" t="s">
        <v>3161</v>
      </c>
      <c r="Q427" s="47" t="str">
        <f t="shared" si="96"/>
        <v>industry-ag-main.html#fuel-switching</v>
      </c>
      <c r="R427" s="194" t="str">
        <f t="shared" si="96"/>
        <v>industry-elec-and-hydrogen.html</v>
      </c>
      <c r="S427" s="27"/>
      <c r="T427" s="27"/>
    </row>
    <row r="428" spans="1:20" ht="28.5">
      <c r="A428" s="47" t="str">
        <f t="shared" si="97"/>
        <v>Industry</v>
      </c>
      <c r="B428" s="47" t="str">
        <f t="shared" si="94"/>
        <v>Electrification + Hydrogen</v>
      </c>
      <c r="C428" s="47" t="str">
        <f t="shared" si="94"/>
        <v>Fraction of Industrial Fuel Use Shifted to Other Fuels</v>
      </c>
      <c r="D428" s="9" t="s">
        <v>144</v>
      </c>
      <c r="E428" s="27" t="s">
        <v>2366</v>
      </c>
      <c r="F428" s="9" t="s">
        <v>2377</v>
      </c>
      <c r="G428" s="27" t="s">
        <v>2372</v>
      </c>
      <c r="H428" s="28">
        <v>406</v>
      </c>
      <c r="I428" s="27" t="s">
        <v>47</v>
      </c>
      <c r="J428" s="47" t="str">
        <f t="shared" si="98"/>
        <v>Electrification + Hydrogen</v>
      </c>
      <c r="K428" s="47" t="str">
        <f t="shared" si="98"/>
        <v>indst fuel type shifting</v>
      </c>
      <c r="L428" s="150">
        <f t="shared" si="98"/>
        <v>0</v>
      </c>
      <c r="M428" s="150">
        <f t="shared" si="98"/>
        <v>1</v>
      </c>
      <c r="N428" s="150">
        <f t="shared" si="98"/>
        <v>0.01</v>
      </c>
      <c r="O428" s="47" t="str">
        <f t="shared" si="98"/>
        <v>% of fuel shifted</v>
      </c>
      <c r="P428" s="236"/>
      <c r="Q428" s="47" t="str">
        <f t="shared" si="96"/>
        <v>industry-ag-main.html#fuel-switching</v>
      </c>
      <c r="R428" s="194" t="str">
        <f t="shared" si="96"/>
        <v>industry-elec-and-hydrogen.html</v>
      </c>
      <c r="S428" s="27"/>
      <c r="T428" s="27"/>
    </row>
    <row r="429" spans="1:20" ht="28.5">
      <c r="A429" s="47" t="str">
        <f t="shared" si="97"/>
        <v>Industry</v>
      </c>
      <c r="B429" s="47" t="str">
        <f t="shared" si="94"/>
        <v>Electrification + Hydrogen</v>
      </c>
      <c r="C429" s="47" t="str">
        <f t="shared" si="94"/>
        <v>Fraction of Industrial Fuel Use Shifted to Other Fuels</v>
      </c>
      <c r="D429" s="9" t="s">
        <v>144</v>
      </c>
      <c r="E429" s="27" t="s">
        <v>2810</v>
      </c>
      <c r="F429" s="9" t="s">
        <v>2377</v>
      </c>
      <c r="G429" s="27" t="s">
        <v>2813</v>
      </c>
      <c r="H429" s="28">
        <v>407</v>
      </c>
      <c r="I429" s="27" t="s">
        <v>47</v>
      </c>
      <c r="J429" s="47" t="str">
        <f t="shared" si="98"/>
        <v>Electrification + Hydrogen</v>
      </c>
      <c r="K429" s="47" t="str">
        <f t="shared" si="98"/>
        <v>indst fuel type shifting</v>
      </c>
      <c r="L429" s="150">
        <f t="shared" si="98"/>
        <v>0</v>
      </c>
      <c r="M429" s="150">
        <f t="shared" si="98"/>
        <v>1</v>
      </c>
      <c r="N429" s="150">
        <f t="shared" si="98"/>
        <v>0.01</v>
      </c>
      <c r="O429" s="47" t="str">
        <f t="shared" si="98"/>
        <v>% of fuel shifted</v>
      </c>
      <c r="P429" s="236"/>
      <c r="Q429" s="47" t="str">
        <f t="shared" si="96"/>
        <v>industry-ag-main.html#fuel-switching</v>
      </c>
      <c r="R429" s="194" t="str">
        <f t="shared" si="96"/>
        <v>industry-elec-and-hydrogen.html</v>
      </c>
      <c r="S429" s="27"/>
      <c r="T429" s="27"/>
    </row>
    <row r="430" spans="1:20" ht="142.5">
      <c r="A430" s="47" t="str">
        <f t="shared" si="97"/>
        <v>Industry</v>
      </c>
      <c r="B430" s="47" t="str">
        <f t="shared" si="94"/>
        <v>Electrification + Hydrogen</v>
      </c>
      <c r="C430" s="47" t="str">
        <f t="shared" si="94"/>
        <v>Fraction of Industrial Fuel Use Shifted to Other Fuels</v>
      </c>
      <c r="D430" s="9" t="s">
        <v>144</v>
      </c>
      <c r="E430" s="27" t="s">
        <v>2811</v>
      </c>
      <c r="F430" s="9" t="s">
        <v>2377</v>
      </c>
      <c r="G430" s="27" t="s">
        <v>2815</v>
      </c>
      <c r="H430" s="28">
        <v>408</v>
      </c>
      <c r="I430" s="27" t="s">
        <v>46</v>
      </c>
      <c r="J430" s="47" t="str">
        <f t="shared" si="98"/>
        <v>Electrification + Hydrogen</v>
      </c>
      <c r="K430" s="47" t="str">
        <f t="shared" si="98"/>
        <v>indst fuel type shifting</v>
      </c>
      <c r="L430" s="150">
        <f t="shared" si="98"/>
        <v>0</v>
      </c>
      <c r="M430" s="150">
        <f t="shared" si="98"/>
        <v>1</v>
      </c>
      <c r="N430" s="150">
        <f t="shared" si="98"/>
        <v>0.01</v>
      </c>
      <c r="O430" s="47" t="str">
        <f t="shared" si="98"/>
        <v>% of fuel shifted</v>
      </c>
      <c r="P430" s="236" t="s">
        <v>3162</v>
      </c>
      <c r="Q430" s="47" t="str">
        <f t="shared" si="96"/>
        <v>industry-ag-main.html#fuel-switching</v>
      </c>
      <c r="R430" s="194" t="str">
        <f t="shared" si="96"/>
        <v>industry-elec-and-hydrogen.html</v>
      </c>
      <c r="S430" s="27"/>
      <c r="T430" s="27"/>
    </row>
    <row r="431" spans="1:20" ht="142.5">
      <c r="A431" s="47" t="str">
        <f t="shared" si="97"/>
        <v>Industry</v>
      </c>
      <c r="B431" s="47" t="str">
        <f t="shared" si="94"/>
        <v>Electrification + Hydrogen</v>
      </c>
      <c r="C431" s="47" t="str">
        <f t="shared" si="94"/>
        <v>Fraction of Industrial Fuel Use Shifted to Other Fuels</v>
      </c>
      <c r="D431" s="9" t="s">
        <v>144</v>
      </c>
      <c r="E431" s="27" t="s">
        <v>2812</v>
      </c>
      <c r="F431" s="9" t="s">
        <v>2377</v>
      </c>
      <c r="G431" s="27" t="s">
        <v>2816</v>
      </c>
      <c r="H431" s="28">
        <v>409</v>
      </c>
      <c r="I431" s="27" t="s">
        <v>46</v>
      </c>
      <c r="J431" s="47" t="str">
        <f t="shared" si="98"/>
        <v>Electrification + Hydrogen</v>
      </c>
      <c r="K431" s="47" t="str">
        <f t="shared" si="98"/>
        <v>indst fuel type shifting</v>
      </c>
      <c r="L431" s="150">
        <f t="shared" si="98"/>
        <v>0</v>
      </c>
      <c r="M431" s="150">
        <f t="shared" si="98"/>
        <v>1</v>
      </c>
      <c r="N431" s="150">
        <f t="shared" si="98"/>
        <v>0.01</v>
      </c>
      <c r="O431" s="47" t="str">
        <f t="shared" si="98"/>
        <v>% of fuel shifted</v>
      </c>
      <c r="P431" s="236" t="s">
        <v>3163</v>
      </c>
      <c r="Q431" s="47" t="str">
        <f t="shared" si="96"/>
        <v>industry-ag-main.html#fuel-switching</v>
      </c>
      <c r="R431" s="194" t="str">
        <f t="shared" si="96"/>
        <v>industry-elec-and-hydrogen.html</v>
      </c>
      <c r="S431" s="27"/>
      <c r="T431" s="27"/>
    </row>
    <row r="432" spans="1:20" ht="28.5">
      <c r="A432" s="47" t="str">
        <f t="shared" si="97"/>
        <v>Industry</v>
      </c>
      <c r="B432" s="47" t="str">
        <f t="shared" si="94"/>
        <v>Electrification + Hydrogen</v>
      </c>
      <c r="C432" s="47" t="str">
        <f t="shared" si="94"/>
        <v>Fraction of Industrial Fuel Use Shifted to Other Fuels</v>
      </c>
      <c r="D432" s="9" t="s">
        <v>144</v>
      </c>
      <c r="E432" s="27" t="s">
        <v>2809</v>
      </c>
      <c r="F432" s="9" t="s">
        <v>2377</v>
      </c>
      <c r="G432" s="27" t="s">
        <v>2814</v>
      </c>
      <c r="H432" s="28">
        <v>410</v>
      </c>
      <c r="I432" s="27" t="s">
        <v>47</v>
      </c>
      <c r="J432" s="47" t="str">
        <f t="shared" si="98"/>
        <v>Electrification + Hydrogen</v>
      </c>
      <c r="K432" s="47" t="str">
        <f t="shared" si="98"/>
        <v>indst fuel type shifting</v>
      </c>
      <c r="L432" s="150">
        <f t="shared" si="98"/>
        <v>0</v>
      </c>
      <c r="M432" s="150">
        <f t="shared" si="98"/>
        <v>1</v>
      </c>
      <c r="N432" s="150">
        <f t="shared" si="98"/>
        <v>0.01</v>
      </c>
      <c r="O432" s="47" t="str">
        <f t="shared" si="98"/>
        <v>% of fuel shifted</v>
      </c>
      <c r="P432" s="236"/>
      <c r="Q432" s="47" t="str">
        <f t="shared" si="96"/>
        <v>industry-ag-main.html#fuel-switching</v>
      </c>
      <c r="R432" s="194" t="str">
        <f t="shared" si="96"/>
        <v>industry-elec-and-hydrogen.html</v>
      </c>
      <c r="S432" s="27"/>
      <c r="T432" s="27"/>
    </row>
    <row r="433" spans="1:20" ht="28.5">
      <c r="A433" s="47" t="str">
        <f t="shared" si="97"/>
        <v>Industry</v>
      </c>
      <c r="B433" s="47" t="str">
        <f t="shared" si="94"/>
        <v>Electrification + Hydrogen</v>
      </c>
      <c r="C433" s="47" t="str">
        <f t="shared" si="94"/>
        <v>Fraction of Industrial Fuel Use Shifted to Other Fuels</v>
      </c>
      <c r="D433" s="9" t="s">
        <v>145</v>
      </c>
      <c r="E433" s="27" t="s">
        <v>2361</v>
      </c>
      <c r="F433" s="9" t="s">
        <v>2378</v>
      </c>
      <c r="G433" s="27" t="s">
        <v>2367</v>
      </c>
      <c r="H433" s="28">
        <v>411</v>
      </c>
      <c r="I433" s="27" t="s">
        <v>47</v>
      </c>
      <c r="J433" s="47" t="str">
        <f t="shared" si="98"/>
        <v>Electrification + Hydrogen</v>
      </c>
      <c r="K433" s="47" t="str">
        <f t="shared" si="98"/>
        <v>indst fuel type shifting</v>
      </c>
      <c r="L433" s="150">
        <f t="shared" si="98"/>
        <v>0</v>
      </c>
      <c r="M433" s="150">
        <f t="shared" si="98"/>
        <v>1</v>
      </c>
      <c r="N433" s="150">
        <f t="shared" si="98"/>
        <v>0.01</v>
      </c>
      <c r="O433" s="47" t="str">
        <f t="shared" si="98"/>
        <v>% of fuel shifted</v>
      </c>
      <c r="P433" s="236"/>
      <c r="Q433" s="47" t="str">
        <f t="shared" si="96"/>
        <v>industry-ag-main.html#fuel-switching</v>
      </c>
      <c r="R433" s="194" t="str">
        <f t="shared" si="96"/>
        <v>industry-elec-and-hydrogen.html</v>
      </c>
      <c r="S433" s="27"/>
      <c r="T433" s="27"/>
    </row>
    <row r="434" spans="1:20" ht="128.25">
      <c r="A434" s="47" t="str">
        <f t="shared" si="97"/>
        <v>Industry</v>
      </c>
      <c r="B434" s="47" t="str">
        <f t="shared" si="94"/>
        <v>Electrification + Hydrogen</v>
      </c>
      <c r="C434" s="47" t="str">
        <f t="shared" si="94"/>
        <v>Fraction of Industrial Fuel Use Shifted to Other Fuels</v>
      </c>
      <c r="D434" s="9" t="s">
        <v>145</v>
      </c>
      <c r="E434" s="27" t="s">
        <v>2362</v>
      </c>
      <c r="F434" s="9" t="s">
        <v>2378</v>
      </c>
      <c r="G434" s="27" t="s">
        <v>2370</v>
      </c>
      <c r="H434" s="28">
        <v>412</v>
      </c>
      <c r="I434" s="27" t="s">
        <v>46</v>
      </c>
      <c r="J434" s="47" t="str">
        <f t="shared" si="98"/>
        <v>Electrification + Hydrogen</v>
      </c>
      <c r="K434" s="47" t="str">
        <f t="shared" si="98"/>
        <v>indst fuel type shifting</v>
      </c>
      <c r="L434" s="150">
        <f t="shared" si="98"/>
        <v>0</v>
      </c>
      <c r="M434" s="150">
        <f t="shared" si="98"/>
        <v>1</v>
      </c>
      <c r="N434" s="150">
        <f t="shared" si="98"/>
        <v>0.01</v>
      </c>
      <c r="O434" s="47" t="str">
        <f t="shared" si="98"/>
        <v>% of fuel shifted</v>
      </c>
      <c r="P434" s="236" t="s">
        <v>3164</v>
      </c>
      <c r="Q434" s="47" t="str">
        <f t="shared" si="96"/>
        <v>industry-ag-main.html#fuel-switching</v>
      </c>
      <c r="R434" s="194" t="str">
        <f t="shared" si="96"/>
        <v>industry-elec-and-hydrogen.html</v>
      </c>
      <c r="S434" s="27"/>
      <c r="T434" s="27"/>
    </row>
    <row r="435" spans="1:20" ht="142.5">
      <c r="A435" s="47" t="str">
        <f t="shared" si="97"/>
        <v>Industry</v>
      </c>
      <c r="B435" s="47" t="str">
        <f t="shared" si="94"/>
        <v>Electrification + Hydrogen</v>
      </c>
      <c r="C435" s="47" t="str">
        <f t="shared" si="94"/>
        <v>Fraction of Industrial Fuel Use Shifted to Other Fuels</v>
      </c>
      <c r="D435" s="9" t="s">
        <v>145</v>
      </c>
      <c r="E435" s="27" t="s">
        <v>2363</v>
      </c>
      <c r="F435" s="9" t="s">
        <v>2378</v>
      </c>
      <c r="G435" s="27" t="s">
        <v>2371</v>
      </c>
      <c r="H435" s="28">
        <v>413</v>
      </c>
      <c r="I435" s="27" t="s">
        <v>46</v>
      </c>
      <c r="J435" s="47" t="str">
        <f t="shared" si="98"/>
        <v>Electrification + Hydrogen</v>
      </c>
      <c r="K435" s="47" t="str">
        <f t="shared" si="98"/>
        <v>indst fuel type shifting</v>
      </c>
      <c r="L435" s="150">
        <f t="shared" si="98"/>
        <v>0</v>
      </c>
      <c r="M435" s="150">
        <f t="shared" si="98"/>
        <v>1</v>
      </c>
      <c r="N435" s="150">
        <f t="shared" si="98"/>
        <v>0.01</v>
      </c>
      <c r="O435" s="47" t="str">
        <f t="shared" si="98"/>
        <v>% of fuel shifted</v>
      </c>
      <c r="P435" s="236" t="s">
        <v>3165</v>
      </c>
      <c r="Q435" s="47" t="str">
        <f t="shared" si="96"/>
        <v>industry-ag-main.html#fuel-switching</v>
      </c>
      <c r="R435" s="194" t="str">
        <f t="shared" si="96"/>
        <v>industry-elec-and-hydrogen.html</v>
      </c>
      <c r="S435" s="27"/>
      <c r="T435" s="27"/>
    </row>
    <row r="436" spans="1:20" ht="28.5">
      <c r="A436" s="47" t="str">
        <f t="shared" si="97"/>
        <v>Industry</v>
      </c>
      <c r="B436" s="47" t="str">
        <f t="shared" si="97"/>
        <v>Electrification + Hydrogen</v>
      </c>
      <c r="C436" s="47" t="str">
        <f t="shared" si="97"/>
        <v>Fraction of Industrial Fuel Use Shifted to Other Fuels</v>
      </c>
      <c r="D436" s="9" t="s">
        <v>145</v>
      </c>
      <c r="E436" s="27" t="s">
        <v>2364</v>
      </c>
      <c r="F436" s="9" t="s">
        <v>2378</v>
      </c>
      <c r="G436" s="27" t="s">
        <v>2368</v>
      </c>
      <c r="H436" s="28">
        <v>414</v>
      </c>
      <c r="I436" s="27" t="s">
        <v>47</v>
      </c>
      <c r="J436" s="47" t="str">
        <f t="shared" si="98"/>
        <v>Electrification + Hydrogen</v>
      </c>
      <c r="K436" s="47" t="str">
        <f t="shared" si="98"/>
        <v>indst fuel type shifting</v>
      </c>
      <c r="L436" s="150">
        <f t="shared" si="98"/>
        <v>0</v>
      </c>
      <c r="M436" s="150">
        <f t="shared" si="98"/>
        <v>1</v>
      </c>
      <c r="N436" s="150">
        <f t="shared" si="98"/>
        <v>0.01</v>
      </c>
      <c r="O436" s="47" t="str">
        <f t="shared" si="98"/>
        <v>% of fuel shifted</v>
      </c>
      <c r="P436" s="236"/>
      <c r="Q436" s="47" t="str">
        <f t="shared" si="96"/>
        <v>industry-ag-main.html#fuel-switching</v>
      </c>
      <c r="R436" s="194" t="str">
        <f t="shared" si="96"/>
        <v>industry-elec-and-hydrogen.html</v>
      </c>
      <c r="S436" s="27"/>
      <c r="T436" s="27"/>
    </row>
    <row r="437" spans="1:20" ht="142.5">
      <c r="A437" s="47" t="str">
        <f t="shared" si="97"/>
        <v>Industry</v>
      </c>
      <c r="B437" s="47" t="str">
        <f t="shared" si="97"/>
        <v>Electrification + Hydrogen</v>
      </c>
      <c r="C437" s="47" t="str">
        <f t="shared" si="97"/>
        <v>Fraction of Industrial Fuel Use Shifted to Other Fuels</v>
      </c>
      <c r="D437" s="9" t="s">
        <v>145</v>
      </c>
      <c r="E437" s="27" t="s">
        <v>2365</v>
      </c>
      <c r="F437" s="9" t="s">
        <v>2378</v>
      </c>
      <c r="G437" s="27" t="s">
        <v>2369</v>
      </c>
      <c r="H437" s="28">
        <v>415</v>
      </c>
      <c r="I437" s="27" t="s">
        <v>46</v>
      </c>
      <c r="J437" s="47" t="str">
        <f t="shared" si="98"/>
        <v>Electrification + Hydrogen</v>
      </c>
      <c r="K437" s="47" t="str">
        <f t="shared" si="98"/>
        <v>indst fuel type shifting</v>
      </c>
      <c r="L437" s="150">
        <f t="shared" si="98"/>
        <v>0</v>
      </c>
      <c r="M437" s="150">
        <f t="shared" si="98"/>
        <v>1</v>
      </c>
      <c r="N437" s="150">
        <f t="shared" si="98"/>
        <v>0.01</v>
      </c>
      <c r="O437" s="47" t="str">
        <f t="shared" si="98"/>
        <v>% of fuel shifted</v>
      </c>
      <c r="P437" s="236" t="s">
        <v>3166</v>
      </c>
      <c r="Q437" s="47" t="str">
        <f t="shared" si="96"/>
        <v>industry-ag-main.html#fuel-switching</v>
      </c>
      <c r="R437" s="194" t="str">
        <f t="shared" si="96"/>
        <v>industry-elec-and-hydrogen.html</v>
      </c>
      <c r="S437" s="27"/>
      <c r="T437" s="27"/>
    </row>
    <row r="438" spans="1:20" ht="28.5">
      <c r="A438" s="47" t="str">
        <f t="shared" ref="A438:C482" si="99">A$403</f>
        <v>Industry</v>
      </c>
      <c r="B438" s="47" t="str">
        <f t="shared" si="99"/>
        <v>Electrification + Hydrogen</v>
      </c>
      <c r="C438" s="47" t="str">
        <f t="shared" si="99"/>
        <v>Fraction of Industrial Fuel Use Shifted to Other Fuels</v>
      </c>
      <c r="D438" s="9" t="s">
        <v>145</v>
      </c>
      <c r="E438" s="27" t="s">
        <v>2366</v>
      </c>
      <c r="F438" s="9" t="s">
        <v>2378</v>
      </c>
      <c r="G438" s="27" t="s">
        <v>2372</v>
      </c>
      <c r="H438" s="28">
        <v>416</v>
      </c>
      <c r="I438" s="27" t="s">
        <v>47</v>
      </c>
      <c r="J438" s="47" t="str">
        <f t="shared" si="98"/>
        <v>Electrification + Hydrogen</v>
      </c>
      <c r="K438" s="47" t="str">
        <f t="shared" si="98"/>
        <v>indst fuel type shifting</v>
      </c>
      <c r="L438" s="150">
        <f t="shared" si="98"/>
        <v>0</v>
      </c>
      <c r="M438" s="150">
        <f t="shared" si="98"/>
        <v>1</v>
      </c>
      <c r="N438" s="150">
        <f t="shared" si="98"/>
        <v>0.01</v>
      </c>
      <c r="O438" s="47" t="str">
        <f t="shared" si="98"/>
        <v>% of fuel shifted</v>
      </c>
      <c r="P438" s="236"/>
      <c r="Q438" s="47" t="str">
        <f t="shared" si="96"/>
        <v>industry-ag-main.html#fuel-switching</v>
      </c>
      <c r="R438" s="194" t="str">
        <f t="shared" si="96"/>
        <v>industry-elec-and-hydrogen.html</v>
      </c>
      <c r="S438" s="27"/>
      <c r="T438" s="27"/>
    </row>
    <row r="439" spans="1:20" ht="28.5">
      <c r="A439" s="47" t="str">
        <f t="shared" si="99"/>
        <v>Industry</v>
      </c>
      <c r="B439" s="47" t="str">
        <f t="shared" si="99"/>
        <v>Electrification + Hydrogen</v>
      </c>
      <c r="C439" s="47" t="str">
        <f t="shared" si="99"/>
        <v>Fraction of Industrial Fuel Use Shifted to Other Fuels</v>
      </c>
      <c r="D439" s="9" t="s">
        <v>145</v>
      </c>
      <c r="E439" s="27" t="s">
        <v>2810</v>
      </c>
      <c r="F439" s="9" t="s">
        <v>2378</v>
      </c>
      <c r="G439" s="27" t="s">
        <v>2813</v>
      </c>
      <c r="H439" s="28">
        <v>417</v>
      </c>
      <c r="I439" s="27" t="s">
        <v>47</v>
      </c>
      <c r="J439" s="47" t="str">
        <f t="shared" si="98"/>
        <v>Electrification + Hydrogen</v>
      </c>
      <c r="K439" s="47" t="str">
        <f t="shared" si="98"/>
        <v>indst fuel type shifting</v>
      </c>
      <c r="L439" s="150">
        <f t="shared" si="98"/>
        <v>0</v>
      </c>
      <c r="M439" s="150">
        <f t="shared" si="98"/>
        <v>1</v>
      </c>
      <c r="N439" s="150">
        <f t="shared" si="98"/>
        <v>0.01</v>
      </c>
      <c r="O439" s="47" t="str">
        <f t="shared" si="98"/>
        <v>% of fuel shifted</v>
      </c>
      <c r="P439" s="236"/>
      <c r="Q439" s="47" t="str">
        <f t="shared" si="96"/>
        <v>industry-ag-main.html#fuel-switching</v>
      </c>
      <c r="R439" s="194" t="str">
        <f t="shared" si="96"/>
        <v>industry-elec-and-hydrogen.html</v>
      </c>
      <c r="S439" s="27"/>
      <c r="T439" s="27"/>
    </row>
    <row r="440" spans="1:20" ht="142.5">
      <c r="A440" s="47" t="str">
        <f t="shared" si="99"/>
        <v>Industry</v>
      </c>
      <c r="B440" s="47" t="str">
        <f t="shared" si="99"/>
        <v>Electrification + Hydrogen</v>
      </c>
      <c r="C440" s="47" t="str">
        <f t="shared" si="99"/>
        <v>Fraction of Industrial Fuel Use Shifted to Other Fuels</v>
      </c>
      <c r="D440" s="9" t="s">
        <v>145</v>
      </c>
      <c r="E440" s="27" t="s">
        <v>2811</v>
      </c>
      <c r="F440" s="9" t="s">
        <v>2378</v>
      </c>
      <c r="G440" s="27" t="s">
        <v>2815</v>
      </c>
      <c r="H440" s="28">
        <v>418</v>
      </c>
      <c r="I440" s="27" t="s">
        <v>46</v>
      </c>
      <c r="J440" s="47" t="str">
        <f t="shared" si="98"/>
        <v>Electrification + Hydrogen</v>
      </c>
      <c r="K440" s="47" t="str">
        <f t="shared" si="98"/>
        <v>indst fuel type shifting</v>
      </c>
      <c r="L440" s="150">
        <f t="shared" si="98"/>
        <v>0</v>
      </c>
      <c r="M440" s="150">
        <f t="shared" si="98"/>
        <v>1</v>
      </c>
      <c r="N440" s="150">
        <f t="shared" si="98"/>
        <v>0.01</v>
      </c>
      <c r="O440" s="47" t="str">
        <f t="shared" si="98"/>
        <v>% of fuel shifted</v>
      </c>
      <c r="P440" s="236" t="s">
        <v>3167</v>
      </c>
      <c r="Q440" s="47" t="str">
        <f t="shared" si="96"/>
        <v>industry-ag-main.html#fuel-switching</v>
      </c>
      <c r="R440" s="194" t="str">
        <f t="shared" si="96"/>
        <v>industry-elec-and-hydrogen.html</v>
      </c>
      <c r="S440" s="27"/>
      <c r="T440" s="27"/>
    </row>
    <row r="441" spans="1:20" ht="142.5">
      <c r="A441" s="47" t="str">
        <f t="shared" si="99"/>
        <v>Industry</v>
      </c>
      <c r="B441" s="47" t="str">
        <f t="shared" si="99"/>
        <v>Electrification + Hydrogen</v>
      </c>
      <c r="C441" s="47" t="str">
        <f t="shared" si="99"/>
        <v>Fraction of Industrial Fuel Use Shifted to Other Fuels</v>
      </c>
      <c r="D441" s="9" t="s">
        <v>145</v>
      </c>
      <c r="E441" s="27" t="s">
        <v>2812</v>
      </c>
      <c r="F441" s="9" t="s">
        <v>2378</v>
      </c>
      <c r="G441" s="27" t="s">
        <v>2816</v>
      </c>
      <c r="H441" s="28">
        <v>419</v>
      </c>
      <c r="I441" s="27" t="s">
        <v>46</v>
      </c>
      <c r="J441" s="47" t="str">
        <f t="shared" si="98"/>
        <v>Electrification + Hydrogen</v>
      </c>
      <c r="K441" s="47" t="str">
        <f t="shared" si="98"/>
        <v>indst fuel type shifting</v>
      </c>
      <c r="L441" s="150">
        <f t="shared" si="98"/>
        <v>0</v>
      </c>
      <c r="M441" s="150">
        <f t="shared" si="98"/>
        <v>1</v>
      </c>
      <c r="N441" s="150">
        <f t="shared" si="98"/>
        <v>0.01</v>
      </c>
      <c r="O441" s="47" t="str">
        <f t="shared" si="98"/>
        <v>% of fuel shifted</v>
      </c>
      <c r="P441" s="236" t="s">
        <v>3168</v>
      </c>
      <c r="Q441" s="47" t="str">
        <f t="shared" si="96"/>
        <v>industry-ag-main.html#fuel-switching</v>
      </c>
      <c r="R441" s="194" t="str">
        <f t="shared" si="96"/>
        <v>industry-elec-and-hydrogen.html</v>
      </c>
      <c r="S441" s="27"/>
      <c r="T441" s="27"/>
    </row>
    <row r="442" spans="1:20" ht="28.5">
      <c r="A442" s="47" t="str">
        <f t="shared" si="99"/>
        <v>Industry</v>
      </c>
      <c r="B442" s="47" t="str">
        <f t="shared" si="99"/>
        <v>Electrification + Hydrogen</v>
      </c>
      <c r="C442" s="47" t="str">
        <f t="shared" si="99"/>
        <v>Fraction of Industrial Fuel Use Shifted to Other Fuels</v>
      </c>
      <c r="D442" s="9" t="s">
        <v>145</v>
      </c>
      <c r="E442" s="27" t="s">
        <v>2809</v>
      </c>
      <c r="F442" s="9" t="s">
        <v>2378</v>
      </c>
      <c r="G442" s="27" t="s">
        <v>2814</v>
      </c>
      <c r="H442" s="28">
        <v>420</v>
      </c>
      <c r="I442" s="27" t="s">
        <v>47</v>
      </c>
      <c r="J442" s="47" t="str">
        <f t="shared" si="98"/>
        <v>Electrification + Hydrogen</v>
      </c>
      <c r="K442" s="47" t="str">
        <f t="shared" si="98"/>
        <v>indst fuel type shifting</v>
      </c>
      <c r="L442" s="150">
        <f t="shared" si="98"/>
        <v>0</v>
      </c>
      <c r="M442" s="150">
        <f t="shared" si="98"/>
        <v>1</v>
      </c>
      <c r="N442" s="150">
        <f t="shared" si="98"/>
        <v>0.01</v>
      </c>
      <c r="O442" s="47" t="str">
        <f t="shared" si="98"/>
        <v>% of fuel shifted</v>
      </c>
      <c r="P442" s="236"/>
      <c r="Q442" s="47" t="str">
        <f t="shared" si="96"/>
        <v>industry-ag-main.html#fuel-switching</v>
      </c>
      <c r="R442" s="194" t="str">
        <f t="shared" si="96"/>
        <v>industry-elec-and-hydrogen.html</v>
      </c>
      <c r="S442" s="27"/>
      <c r="T442" s="27"/>
    </row>
    <row r="443" spans="1:20" ht="28.5">
      <c r="A443" s="47" t="str">
        <f t="shared" si="99"/>
        <v>Industry</v>
      </c>
      <c r="B443" s="47" t="str">
        <f t="shared" si="99"/>
        <v>Electrification + Hydrogen</v>
      </c>
      <c r="C443" s="47" t="str">
        <f t="shared" si="99"/>
        <v>Fraction of Industrial Fuel Use Shifted to Other Fuels</v>
      </c>
      <c r="D443" s="9" t="s">
        <v>2450</v>
      </c>
      <c r="E443" s="27" t="s">
        <v>2361</v>
      </c>
      <c r="F443" s="27" t="s">
        <v>2890</v>
      </c>
      <c r="G443" s="27" t="s">
        <v>2367</v>
      </c>
      <c r="H443" s="28">
        <v>421</v>
      </c>
      <c r="I443" s="27" t="s">
        <v>47</v>
      </c>
      <c r="J443" s="47" t="str">
        <f t="shared" si="98"/>
        <v>Electrification + Hydrogen</v>
      </c>
      <c r="K443" s="47" t="str">
        <f t="shared" si="98"/>
        <v>indst fuel type shifting</v>
      </c>
      <c r="L443" s="150">
        <f t="shared" si="98"/>
        <v>0</v>
      </c>
      <c r="M443" s="150">
        <f t="shared" si="98"/>
        <v>1</v>
      </c>
      <c r="N443" s="150">
        <f t="shared" si="98"/>
        <v>0.01</v>
      </c>
      <c r="O443" s="47" t="str">
        <f t="shared" si="98"/>
        <v>% of fuel shifted</v>
      </c>
      <c r="P443" s="236"/>
      <c r="Q443" s="47" t="str">
        <f t="shared" si="96"/>
        <v>industry-ag-main.html#fuel-switching</v>
      </c>
      <c r="R443" s="194" t="str">
        <f t="shared" si="96"/>
        <v>industry-elec-and-hydrogen.html</v>
      </c>
      <c r="S443" s="27"/>
      <c r="T443" s="27"/>
    </row>
    <row r="444" spans="1:20" ht="128.25">
      <c r="A444" s="47" t="str">
        <f t="shared" si="99"/>
        <v>Industry</v>
      </c>
      <c r="B444" s="47" t="str">
        <f t="shared" si="99"/>
        <v>Electrification + Hydrogen</v>
      </c>
      <c r="C444" s="47" t="str">
        <f t="shared" si="99"/>
        <v>Fraction of Industrial Fuel Use Shifted to Other Fuels</v>
      </c>
      <c r="D444" s="9" t="s">
        <v>2450</v>
      </c>
      <c r="E444" s="27" t="s">
        <v>2362</v>
      </c>
      <c r="F444" s="27" t="s">
        <v>2890</v>
      </c>
      <c r="G444" s="27" t="s">
        <v>2370</v>
      </c>
      <c r="H444" s="28">
        <v>422</v>
      </c>
      <c r="I444" s="27" t="s">
        <v>46</v>
      </c>
      <c r="J444" s="47" t="str">
        <f t="shared" si="98"/>
        <v>Electrification + Hydrogen</v>
      </c>
      <c r="K444" s="47" t="str">
        <f t="shared" si="98"/>
        <v>indst fuel type shifting</v>
      </c>
      <c r="L444" s="150">
        <f t="shared" si="98"/>
        <v>0</v>
      </c>
      <c r="M444" s="150">
        <f t="shared" si="98"/>
        <v>1</v>
      </c>
      <c r="N444" s="150">
        <f t="shared" si="98"/>
        <v>0.01</v>
      </c>
      <c r="O444" s="47" t="str">
        <f t="shared" si="98"/>
        <v>% of fuel shifted</v>
      </c>
      <c r="P444" s="236" t="s">
        <v>3169</v>
      </c>
      <c r="Q444" s="47" t="str">
        <f t="shared" si="96"/>
        <v>industry-ag-main.html#fuel-switching</v>
      </c>
      <c r="R444" s="194" t="str">
        <f t="shared" si="96"/>
        <v>industry-elec-and-hydrogen.html</v>
      </c>
      <c r="S444" s="27"/>
      <c r="T444" s="27"/>
    </row>
    <row r="445" spans="1:20" ht="142.5">
      <c r="A445" s="47" t="str">
        <f t="shared" si="99"/>
        <v>Industry</v>
      </c>
      <c r="B445" s="47" t="str">
        <f t="shared" si="99"/>
        <v>Electrification + Hydrogen</v>
      </c>
      <c r="C445" s="47" t="str">
        <f t="shared" si="99"/>
        <v>Fraction of Industrial Fuel Use Shifted to Other Fuels</v>
      </c>
      <c r="D445" s="9" t="s">
        <v>2450</v>
      </c>
      <c r="E445" s="27" t="s">
        <v>2363</v>
      </c>
      <c r="F445" s="27" t="s">
        <v>2890</v>
      </c>
      <c r="G445" s="27" t="s">
        <v>2371</v>
      </c>
      <c r="H445" s="28">
        <v>423</v>
      </c>
      <c r="I445" s="27" t="s">
        <v>46</v>
      </c>
      <c r="J445" s="47" t="str">
        <f t="shared" si="98"/>
        <v>Electrification + Hydrogen</v>
      </c>
      <c r="K445" s="47" t="str">
        <f t="shared" si="98"/>
        <v>indst fuel type shifting</v>
      </c>
      <c r="L445" s="150">
        <f t="shared" si="98"/>
        <v>0</v>
      </c>
      <c r="M445" s="150">
        <f t="shared" si="98"/>
        <v>1</v>
      </c>
      <c r="N445" s="150">
        <f t="shared" si="98"/>
        <v>0.01</v>
      </c>
      <c r="O445" s="47" t="str">
        <f t="shared" si="98"/>
        <v>% of fuel shifted</v>
      </c>
      <c r="P445" s="236" t="s">
        <v>3170</v>
      </c>
      <c r="Q445" s="47" t="str">
        <f t="shared" si="96"/>
        <v>industry-ag-main.html#fuel-switching</v>
      </c>
      <c r="R445" s="194" t="str">
        <f t="shared" si="96"/>
        <v>industry-elec-and-hydrogen.html</v>
      </c>
      <c r="S445" s="27"/>
      <c r="T445" s="27"/>
    </row>
    <row r="446" spans="1:20" ht="28.5">
      <c r="A446" s="47" t="str">
        <f t="shared" si="99"/>
        <v>Industry</v>
      </c>
      <c r="B446" s="47" t="str">
        <f t="shared" si="99"/>
        <v>Electrification + Hydrogen</v>
      </c>
      <c r="C446" s="47" t="str">
        <f t="shared" si="99"/>
        <v>Fraction of Industrial Fuel Use Shifted to Other Fuels</v>
      </c>
      <c r="D446" s="9" t="s">
        <v>2450</v>
      </c>
      <c r="E446" s="27" t="s">
        <v>2364</v>
      </c>
      <c r="F446" s="27" t="s">
        <v>2890</v>
      </c>
      <c r="G446" s="27" t="s">
        <v>2368</v>
      </c>
      <c r="H446" s="28">
        <v>424</v>
      </c>
      <c r="I446" s="27" t="s">
        <v>47</v>
      </c>
      <c r="J446" s="47" t="str">
        <f t="shared" si="98"/>
        <v>Electrification + Hydrogen</v>
      </c>
      <c r="K446" s="47" t="str">
        <f t="shared" si="98"/>
        <v>indst fuel type shifting</v>
      </c>
      <c r="L446" s="150">
        <f t="shared" si="98"/>
        <v>0</v>
      </c>
      <c r="M446" s="150">
        <f t="shared" si="98"/>
        <v>1</v>
      </c>
      <c r="N446" s="150">
        <f t="shared" si="98"/>
        <v>0.01</v>
      </c>
      <c r="O446" s="47" t="str">
        <f t="shared" si="98"/>
        <v>% of fuel shifted</v>
      </c>
      <c r="P446" s="236"/>
      <c r="Q446" s="47" t="str">
        <f t="shared" si="96"/>
        <v>industry-ag-main.html#fuel-switching</v>
      </c>
      <c r="R446" s="194" t="str">
        <f t="shared" si="96"/>
        <v>industry-elec-and-hydrogen.html</v>
      </c>
      <c r="S446" s="27"/>
      <c r="T446" s="27"/>
    </row>
    <row r="447" spans="1:20" ht="142.5">
      <c r="A447" s="47" t="str">
        <f t="shared" si="99"/>
        <v>Industry</v>
      </c>
      <c r="B447" s="47" t="str">
        <f t="shared" si="99"/>
        <v>Electrification + Hydrogen</v>
      </c>
      <c r="C447" s="47" t="str">
        <f t="shared" si="99"/>
        <v>Fraction of Industrial Fuel Use Shifted to Other Fuels</v>
      </c>
      <c r="D447" s="9" t="s">
        <v>2450</v>
      </c>
      <c r="E447" s="27" t="s">
        <v>2365</v>
      </c>
      <c r="F447" s="27" t="s">
        <v>2890</v>
      </c>
      <c r="G447" s="27" t="s">
        <v>2369</v>
      </c>
      <c r="H447" s="28">
        <v>425</v>
      </c>
      <c r="I447" s="27" t="s">
        <v>46</v>
      </c>
      <c r="J447" s="47" t="str">
        <f t="shared" si="98"/>
        <v>Electrification + Hydrogen</v>
      </c>
      <c r="K447" s="47" t="str">
        <f t="shared" si="98"/>
        <v>indst fuel type shifting</v>
      </c>
      <c r="L447" s="150">
        <f t="shared" si="98"/>
        <v>0</v>
      </c>
      <c r="M447" s="150">
        <f t="shared" si="98"/>
        <v>1</v>
      </c>
      <c r="N447" s="150">
        <f t="shared" si="98"/>
        <v>0.01</v>
      </c>
      <c r="O447" s="47" t="str">
        <f t="shared" si="98"/>
        <v>% of fuel shifted</v>
      </c>
      <c r="P447" s="236" t="s">
        <v>3171</v>
      </c>
      <c r="Q447" s="47" t="str">
        <f t="shared" si="96"/>
        <v>industry-ag-main.html#fuel-switching</v>
      </c>
      <c r="R447" s="194" t="str">
        <f t="shared" si="96"/>
        <v>industry-elec-and-hydrogen.html</v>
      </c>
      <c r="S447" s="27"/>
      <c r="T447" s="27"/>
    </row>
    <row r="448" spans="1:20" ht="28.5">
      <c r="A448" s="47" t="str">
        <f t="shared" si="99"/>
        <v>Industry</v>
      </c>
      <c r="B448" s="47" t="str">
        <f t="shared" si="99"/>
        <v>Electrification + Hydrogen</v>
      </c>
      <c r="C448" s="47" t="str">
        <f t="shared" si="99"/>
        <v>Fraction of Industrial Fuel Use Shifted to Other Fuels</v>
      </c>
      <c r="D448" s="9" t="s">
        <v>2450</v>
      </c>
      <c r="E448" s="27" t="s">
        <v>2366</v>
      </c>
      <c r="F448" s="27" t="s">
        <v>2890</v>
      </c>
      <c r="G448" s="27" t="s">
        <v>2372</v>
      </c>
      <c r="H448" s="28">
        <v>426</v>
      </c>
      <c r="I448" s="27" t="s">
        <v>47</v>
      </c>
      <c r="J448" s="47" t="str">
        <f t="shared" si="98"/>
        <v>Electrification + Hydrogen</v>
      </c>
      <c r="K448" s="47" t="str">
        <f t="shared" si="98"/>
        <v>indst fuel type shifting</v>
      </c>
      <c r="L448" s="150">
        <f t="shared" si="98"/>
        <v>0</v>
      </c>
      <c r="M448" s="150">
        <f t="shared" si="98"/>
        <v>1</v>
      </c>
      <c r="N448" s="150">
        <f t="shared" si="98"/>
        <v>0.01</v>
      </c>
      <c r="O448" s="47" t="str">
        <f t="shared" si="98"/>
        <v>% of fuel shifted</v>
      </c>
      <c r="P448" s="236"/>
      <c r="Q448" s="47" t="str">
        <f t="shared" si="96"/>
        <v>industry-ag-main.html#fuel-switching</v>
      </c>
      <c r="R448" s="194" t="str">
        <f t="shared" si="96"/>
        <v>industry-elec-and-hydrogen.html</v>
      </c>
      <c r="S448" s="27"/>
      <c r="T448" s="27"/>
    </row>
    <row r="449" spans="1:20" ht="28.5">
      <c r="A449" s="47" t="str">
        <f t="shared" si="99"/>
        <v>Industry</v>
      </c>
      <c r="B449" s="47" t="str">
        <f t="shared" si="99"/>
        <v>Electrification + Hydrogen</v>
      </c>
      <c r="C449" s="47" t="str">
        <f t="shared" si="99"/>
        <v>Fraction of Industrial Fuel Use Shifted to Other Fuels</v>
      </c>
      <c r="D449" s="9" t="s">
        <v>2450</v>
      </c>
      <c r="E449" s="27" t="s">
        <v>2810</v>
      </c>
      <c r="F449" s="27" t="s">
        <v>2890</v>
      </c>
      <c r="G449" s="27" t="s">
        <v>2813</v>
      </c>
      <c r="H449" s="28">
        <v>427</v>
      </c>
      <c r="I449" s="27" t="s">
        <v>47</v>
      </c>
      <c r="J449" s="47" t="str">
        <f t="shared" si="98"/>
        <v>Electrification + Hydrogen</v>
      </c>
      <c r="K449" s="47" t="str">
        <f t="shared" si="98"/>
        <v>indst fuel type shifting</v>
      </c>
      <c r="L449" s="150">
        <f t="shared" si="98"/>
        <v>0</v>
      </c>
      <c r="M449" s="150">
        <f t="shared" si="98"/>
        <v>1</v>
      </c>
      <c r="N449" s="150">
        <f t="shared" si="98"/>
        <v>0.01</v>
      </c>
      <c r="O449" s="47" t="str">
        <f t="shared" si="98"/>
        <v>% of fuel shifted</v>
      </c>
      <c r="P449" s="236"/>
      <c r="Q449" s="47" t="str">
        <f t="shared" si="96"/>
        <v>industry-ag-main.html#fuel-switching</v>
      </c>
      <c r="R449" s="194" t="str">
        <f t="shared" si="96"/>
        <v>industry-elec-and-hydrogen.html</v>
      </c>
      <c r="S449" s="27"/>
      <c r="T449" s="27"/>
    </row>
    <row r="450" spans="1:20" ht="142.5">
      <c r="A450" s="47" t="str">
        <f t="shared" si="99"/>
        <v>Industry</v>
      </c>
      <c r="B450" s="47" t="str">
        <f t="shared" si="99"/>
        <v>Electrification + Hydrogen</v>
      </c>
      <c r="C450" s="47" t="str">
        <f t="shared" si="99"/>
        <v>Fraction of Industrial Fuel Use Shifted to Other Fuels</v>
      </c>
      <c r="D450" s="9" t="s">
        <v>2450</v>
      </c>
      <c r="E450" s="27" t="s">
        <v>2811</v>
      </c>
      <c r="F450" s="27" t="s">
        <v>2890</v>
      </c>
      <c r="G450" s="27" t="s">
        <v>2815</v>
      </c>
      <c r="H450" s="28">
        <v>428</v>
      </c>
      <c r="I450" s="27" t="s">
        <v>46</v>
      </c>
      <c r="J450" s="47" t="str">
        <f t="shared" si="98"/>
        <v>Electrification + Hydrogen</v>
      </c>
      <c r="K450" s="47" t="str">
        <f t="shared" si="98"/>
        <v>indst fuel type shifting</v>
      </c>
      <c r="L450" s="150">
        <f t="shared" si="98"/>
        <v>0</v>
      </c>
      <c r="M450" s="150">
        <f t="shared" si="98"/>
        <v>1</v>
      </c>
      <c r="N450" s="150">
        <f t="shared" si="98"/>
        <v>0.01</v>
      </c>
      <c r="O450" s="47" t="str">
        <f t="shared" si="98"/>
        <v>% of fuel shifted</v>
      </c>
      <c r="P450" s="236" t="s">
        <v>3172</v>
      </c>
      <c r="Q450" s="47" t="str">
        <f t="shared" si="96"/>
        <v>industry-ag-main.html#fuel-switching</v>
      </c>
      <c r="R450" s="194" t="str">
        <f t="shared" si="96"/>
        <v>industry-elec-and-hydrogen.html</v>
      </c>
      <c r="S450" s="27"/>
      <c r="T450" s="27"/>
    </row>
    <row r="451" spans="1:20" ht="28.5">
      <c r="A451" s="47" t="str">
        <f t="shared" si="99"/>
        <v>Industry</v>
      </c>
      <c r="B451" s="47" t="str">
        <f t="shared" si="99"/>
        <v>Electrification + Hydrogen</v>
      </c>
      <c r="C451" s="47" t="str">
        <f t="shared" si="99"/>
        <v>Fraction of Industrial Fuel Use Shifted to Other Fuels</v>
      </c>
      <c r="D451" s="9" t="s">
        <v>2450</v>
      </c>
      <c r="E451" s="27" t="s">
        <v>2812</v>
      </c>
      <c r="F451" s="27" t="s">
        <v>2890</v>
      </c>
      <c r="G451" s="27" t="s">
        <v>2816</v>
      </c>
      <c r="H451" s="28">
        <v>464</v>
      </c>
      <c r="I451" s="27" t="s">
        <v>47</v>
      </c>
      <c r="J451" s="47" t="str">
        <f t="shared" si="98"/>
        <v>Electrification + Hydrogen</v>
      </c>
      <c r="K451" s="47" t="str">
        <f t="shared" si="98"/>
        <v>indst fuel type shifting</v>
      </c>
      <c r="L451" s="150">
        <f t="shared" si="98"/>
        <v>0</v>
      </c>
      <c r="M451" s="150">
        <f t="shared" ref="J451:O482" si="100">M$403</f>
        <v>1</v>
      </c>
      <c r="N451" s="150">
        <f t="shared" si="100"/>
        <v>0.01</v>
      </c>
      <c r="O451" s="47" t="str">
        <f t="shared" si="100"/>
        <v>% of fuel shifted</v>
      </c>
      <c r="P451" s="236"/>
      <c r="Q451" s="47" t="str">
        <f t="shared" si="96"/>
        <v>industry-ag-main.html#fuel-switching</v>
      </c>
      <c r="R451" s="194" t="str">
        <f t="shared" si="96"/>
        <v>industry-elec-and-hydrogen.html</v>
      </c>
      <c r="S451" s="27"/>
      <c r="T451" s="27"/>
    </row>
    <row r="452" spans="1:20" ht="28.5">
      <c r="A452" s="47" t="str">
        <f t="shared" si="99"/>
        <v>Industry</v>
      </c>
      <c r="B452" s="47" t="str">
        <f t="shared" si="99"/>
        <v>Electrification + Hydrogen</v>
      </c>
      <c r="C452" s="47" t="str">
        <f t="shared" si="99"/>
        <v>Fraction of Industrial Fuel Use Shifted to Other Fuels</v>
      </c>
      <c r="D452" s="9" t="s">
        <v>2450</v>
      </c>
      <c r="E452" s="27" t="s">
        <v>2809</v>
      </c>
      <c r="F452" s="27" t="s">
        <v>2890</v>
      </c>
      <c r="G452" s="27" t="s">
        <v>2814</v>
      </c>
      <c r="H452" s="28">
        <v>465</v>
      </c>
      <c r="I452" s="27" t="s">
        <v>47</v>
      </c>
      <c r="J452" s="47" t="str">
        <f t="shared" si="100"/>
        <v>Electrification + Hydrogen</v>
      </c>
      <c r="K452" s="47" t="str">
        <f t="shared" si="100"/>
        <v>indst fuel type shifting</v>
      </c>
      <c r="L452" s="150">
        <f t="shared" si="100"/>
        <v>0</v>
      </c>
      <c r="M452" s="150">
        <f t="shared" si="100"/>
        <v>1</v>
      </c>
      <c r="N452" s="150">
        <f t="shared" si="100"/>
        <v>0.01</v>
      </c>
      <c r="O452" s="47" t="str">
        <f t="shared" si="100"/>
        <v>% of fuel shifted</v>
      </c>
      <c r="P452" s="236"/>
      <c r="Q452" s="47" t="str">
        <f t="shared" si="96"/>
        <v>industry-ag-main.html#fuel-switching</v>
      </c>
      <c r="R452" s="194" t="str">
        <f t="shared" si="96"/>
        <v>industry-elec-and-hydrogen.html</v>
      </c>
      <c r="S452" s="27"/>
      <c r="T452" s="27"/>
    </row>
    <row r="453" spans="1:20" ht="28.5">
      <c r="A453" s="47" t="str">
        <f t="shared" si="99"/>
        <v>Industry</v>
      </c>
      <c r="B453" s="47" t="str">
        <f t="shared" si="99"/>
        <v>Electrification + Hydrogen</v>
      </c>
      <c r="C453" s="47" t="str">
        <f t="shared" si="99"/>
        <v>Fraction of Industrial Fuel Use Shifted to Other Fuels</v>
      </c>
      <c r="D453" s="9" t="s">
        <v>146</v>
      </c>
      <c r="E453" s="27" t="s">
        <v>2361</v>
      </c>
      <c r="F453" s="9" t="s">
        <v>2449</v>
      </c>
      <c r="G453" s="27" t="s">
        <v>2367</v>
      </c>
      <c r="H453" s="28">
        <v>466</v>
      </c>
      <c r="I453" s="27" t="s">
        <v>47</v>
      </c>
      <c r="J453" s="47" t="str">
        <f t="shared" si="100"/>
        <v>Electrification + Hydrogen</v>
      </c>
      <c r="K453" s="47" t="str">
        <f t="shared" si="100"/>
        <v>indst fuel type shifting</v>
      </c>
      <c r="L453" s="150">
        <f t="shared" si="100"/>
        <v>0</v>
      </c>
      <c r="M453" s="150">
        <f t="shared" si="100"/>
        <v>1</v>
      </c>
      <c r="N453" s="150">
        <f t="shared" si="100"/>
        <v>0.01</v>
      </c>
      <c r="O453" s="47" t="str">
        <f t="shared" si="100"/>
        <v>% of fuel shifted</v>
      </c>
      <c r="P453" s="236"/>
      <c r="Q453" s="47" t="str">
        <f t="shared" si="96"/>
        <v>industry-ag-main.html#fuel-switching</v>
      </c>
      <c r="R453" s="194" t="str">
        <f t="shared" si="96"/>
        <v>industry-elec-and-hydrogen.html</v>
      </c>
      <c r="S453" s="27"/>
      <c r="T453" s="27"/>
    </row>
    <row r="454" spans="1:20" ht="28.5">
      <c r="A454" s="47" t="str">
        <f t="shared" si="99"/>
        <v>Industry</v>
      </c>
      <c r="B454" s="47" t="str">
        <f t="shared" si="99"/>
        <v>Electrification + Hydrogen</v>
      </c>
      <c r="C454" s="47" t="str">
        <f t="shared" si="99"/>
        <v>Fraction of Industrial Fuel Use Shifted to Other Fuels</v>
      </c>
      <c r="D454" s="9" t="s">
        <v>146</v>
      </c>
      <c r="E454" s="27" t="s">
        <v>2362</v>
      </c>
      <c r="F454" s="9" t="s">
        <v>2449</v>
      </c>
      <c r="G454" s="27" t="s">
        <v>2370</v>
      </c>
      <c r="H454" s="28">
        <v>467</v>
      </c>
      <c r="I454" s="27" t="s">
        <v>47</v>
      </c>
      <c r="J454" s="47" t="str">
        <f t="shared" si="100"/>
        <v>Electrification + Hydrogen</v>
      </c>
      <c r="K454" s="47" t="str">
        <f t="shared" si="100"/>
        <v>indst fuel type shifting</v>
      </c>
      <c r="L454" s="150">
        <f t="shared" si="100"/>
        <v>0</v>
      </c>
      <c r="M454" s="150">
        <f t="shared" si="100"/>
        <v>1</v>
      </c>
      <c r="N454" s="150">
        <f t="shared" si="100"/>
        <v>0.01</v>
      </c>
      <c r="O454" s="47" t="str">
        <f t="shared" si="100"/>
        <v>% of fuel shifted</v>
      </c>
      <c r="P454" s="236"/>
      <c r="Q454" s="47" t="str">
        <f t="shared" si="96"/>
        <v>industry-ag-main.html#fuel-switching</v>
      </c>
      <c r="R454" s="194" t="str">
        <f t="shared" si="96"/>
        <v>industry-elec-and-hydrogen.html</v>
      </c>
      <c r="S454" s="27"/>
      <c r="T454" s="27"/>
    </row>
    <row r="455" spans="1:20" ht="28.5">
      <c r="A455" s="47" t="str">
        <f t="shared" si="99"/>
        <v>Industry</v>
      </c>
      <c r="B455" s="47" t="str">
        <f t="shared" si="99"/>
        <v>Electrification + Hydrogen</v>
      </c>
      <c r="C455" s="47" t="str">
        <f t="shared" si="99"/>
        <v>Fraction of Industrial Fuel Use Shifted to Other Fuels</v>
      </c>
      <c r="D455" s="9" t="s">
        <v>146</v>
      </c>
      <c r="E455" s="27" t="s">
        <v>2363</v>
      </c>
      <c r="F455" s="9" t="s">
        <v>2449</v>
      </c>
      <c r="G455" s="27" t="s">
        <v>2371</v>
      </c>
      <c r="H455" s="28">
        <v>468</v>
      </c>
      <c r="I455" s="27" t="s">
        <v>47</v>
      </c>
      <c r="J455" s="47" t="str">
        <f t="shared" si="100"/>
        <v>Electrification + Hydrogen</v>
      </c>
      <c r="K455" s="47" t="str">
        <f t="shared" si="100"/>
        <v>indst fuel type shifting</v>
      </c>
      <c r="L455" s="150">
        <f t="shared" si="100"/>
        <v>0</v>
      </c>
      <c r="M455" s="150">
        <f t="shared" si="100"/>
        <v>1</v>
      </c>
      <c r="N455" s="150">
        <f t="shared" si="100"/>
        <v>0.01</v>
      </c>
      <c r="O455" s="47" t="str">
        <f t="shared" si="100"/>
        <v>% of fuel shifted</v>
      </c>
      <c r="P455" s="236"/>
      <c r="Q455" s="47" t="str">
        <f t="shared" si="96"/>
        <v>industry-ag-main.html#fuel-switching</v>
      </c>
      <c r="R455" s="194" t="str">
        <f t="shared" si="96"/>
        <v>industry-elec-and-hydrogen.html</v>
      </c>
      <c r="S455" s="27"/>
      <c r="T455" s="27"/>
    </row>
    <row r="456" spans="1:20" ht="28.5">
      <c r="A456" s="47" t="str">
        <f t="shared" si="99"/>
        <v>Industry</v>
      </c>
      <c r="B456" s="47" t="str">
        <f t="shared" si="99"/>
        <v>Electrification + Hydrogen</v>
      </c>
      <c r="C456" s="47" t="str">
        <f t="shared" si="99"/>
        <v>Fraction of Industrial Fuel Use Shifted to Other Fuels</v>
      </c>
      <c r="D456" s="9" t="s">
        <v>146</v>
      </c>
      <c r="E456" s="27" t="s">
        <v>2364</v>
      </c>
      <c r="F456" s="9" t="s">
        <v>2449</v>
      </c>
      <c r="G456" s="27" t="s">
        <v>2368</v>
      </c>
      <c r="H456" s="28">
        <v>469</v>
      </c>
      <c r="I456" s="27" t="s">
        <v>47</v>
      </c>
      <c r="J456" s="47" t="str">
        <f t="shared" si="100"/>
        <v>Electrification + Hydrogen</v>
      </c>
      <c r="K456" s="47" t="str">
        <f t="shared" si="100"/>
        <v>indst fuel type shifting</v>
      </c>
      <c r="L456" s="150">
        <f t="shared" si="100"/>
        <v>0</v>
      </c>
      <c r="M456" s="150">
        <f t="shared" si="100"/>
        <v>1</v>
      </c>
      <c r="N456" s="150">
        <f t="shared" si="100"/>
        <v>0.01</v>
      </c>
      <c r="O456" s="47" t="str">
        <f t="shared" si="100"/>
        <v>% of fuel shifted</v>
      </c>
      <c r="P456" s="236"/>
      <c r="Q456" s="47" t="str">
        <f t="shared" si="96"/>
        <v>industry-ag-main.html#fuel-switching</v>
      </c>
      <c r="R456" s="194" t="str">
        <f t="shared" si="96"/>
        <v>industry-elec-and-hydrogen.html</v>
      </c>
      <c r="S456" s="27"/>
      <c r="T456" s="27"/>
    </row>
    <row r="457" spans="1:20" ht="28.5">
      <c r="A457" s="47" t="str">
        <f t="shared" si="99"/>
        <v>Industry</v>
      </c>
      <c r="B457" s="47" t="str">
        <f t="shared" si="99"/>
        <v>Electrification + Hydrogen</v>
      </c>
      <c r="C457" s="47" t="str">
        <f t="shared" si="99"/>
        <v>Fraction of Industrial Fuel Use Shifted to Other Fuels</v>
      </c>
      <c r="D457" s="9" t="s">
        <v>146</v>
      </c>
      <c r="E457" s="27" t="s">
        <v>2365</v>
      </c>
      <c r="F457" s="9" t="s">
        <v>2449</v>
      </c>
      <c r="G457" s="27" t="s">
        <v>2369</v>
      </c>
      <c r="H457" s="28">
        <v>470</v>
      </c>
      <c r="I457" s="27" t="s">
        <v>47</v>
      </c>
      <c r="J457" s="47" t="str">
        <f t="shared" si="100"/>
        <v>Electrification + Hydrogen</v>
      </c>
      <c r="K457" s="47" t="str">
        <f t="shared" si="100"/>
        <v>indst fuel type shifting</v>
      </c>
      <c r="L457" s="150">
        <f t="shared" si="100"/>
        <v>0</v>
      </c>
      <c r="M457" s="150">
        <f t="shared" si="100"/>
        <v>1</v>
      </c>
      <c r="N457" s="150">
        <f t="shared" si="100"/>
        <v>0.01</v>
      </c>
      <c r="O457" s="47" t="str">
        <f t="shared" si="100"/>
        <v>% of fuel shifted</v>
      </c>
      <c r="P457" s="236"/>
      <c r="Q457" s="47" t="str">
        <f t="shared" si="96"/>
        <v>industry-ag-main.html#fuel-switching</v>
      </c>
      <c r="R457" s="194" t="str">
        <f t="shared" si="96"/>
        <v>industry-elec-and-hydrogen.html</v>
      </c>
      <c r="S457" s="27"/>
      <c r="T457" s="27"/>
    </row>
    <row r="458" spans="1:20" ht="28.5">
      <c r="A458" s="47" t="str">
        <f t="shared" si="99"/>
        <v>Industry</v>
      </c>
      <c r="B458" s="47" t="str">
        <f t="shared" si="99"/>
        <v>Electrification + Hydrogen</v>
      </c>
      <c r="C458" s="47" t="str">
        <f t="shared" si="99"/>
        <v>Fraction of Industrial Fuel Use Shifted to Other Fuels</v>
      </c>
      <c r="D458" s="9" t="s">
        <v>146</v>
      </c>
      <c r="E458" s="27" t="s">
        <v>2366</v>
      </c>
      <c r="F458" s="9" t="s">
        <v>2449</v>
      </c>
      <c r="G458" s="27" t="s">
        <v>2372</v>
      </c>
      <c r="H458" s="28">
        <v>471</v>
      </c>
      <c r="I458" s="27" t="s">
        <v>47</v>
      </c>
      <c r="J458" s="47" t="str">
        <f t="shared" si="100"/>
        <v>Electrification + Hydrogen</v>
      </c>
      <c r="K458" s="47" t="str">
        <f t="shared" si="100"/>
        <v>indst fuel type shifting</v>
      </c>
      <c r="L458" s="150">
        <f t="shared" si="100"/>
        <v>0</v>
      </c>
      <c r="M458" s="150">
        <f t="shared" si="100"/>
        <v>1</v>
      </c>
      <c r="N458" s="150">
        <f t="shared" si="100"/>
        <v>0.01</v>
      </c>
      <c r="O458" s="47" t="str">
        <f t="shared" si="100"/>
        <v>% of fuel shifted</v>
      </c>
      <c r="P458" s="236"/>
      <c r="Q458" s="47" t="str">
        <f t="shared" si="96"/>
        <v>industry-ag-main.html#fuel-switching</v>
      </c>
      <c r="R458" s="194" t="str">
        <f t="shared" si="96"/>
        <v>industry-elec-and-hydrogen.html</v>
      </c>
      <c r="S458" s="27"/>
      <c r="T458" s="27"/>
    </row>
    <row r="459" spans="1:20" ht="28.5">
      <c r="A459" s="47" t="str">
        <f t="shared" si="99"/>
        <v>Industry</v>
      </c>
      <c r="B459" s="47" t="str">
        <f t="shared" si="99"/>
        <v>Electrification + Hydrogen</v>
      </c>
      <c r="C459" s="47" t="str">
        <f t="shared" si="99"/>
        <v>Fraction of Industrial Fuel Use Shifted to Other Fuels</v>
      </c>
      <c r="D459" s="9" t="s">
        <v>146</v>
      </c>
      <c r="E459" s="27" t="s">
        <v>2810</v>
      </c>
      <c r="F459" s="9" t="s">
        <v>2449</v>
      </c>
      <c r="G459" s="27" t="s">
        <v>2813</v>
      </c>
      <c r="H459" s="28">
        <v>472</v>
      </c>
      <c r="I459" s="27" t="s">
        <v>47</v>
      </c>
      <c r="J459" s="47" t="str">
        <f t="shared" si="100"/>
        <v>Electrification + Hydrogen</v>
      </c>
      <c r="K459" s="47" t="str">
        <f t="shared" si="100"/>
        <v>indst fuel type shifting</v>
      </c>
      <c r="L459" s="150">
        <f t="shared" si="100"/>
        <v>0</v>
      </c>
      <c r="M459" s="150">
        <f t="shared" si="100"/>
        <v>1</v>
      </c>
      <c r="N459" s="150">
        <f t="shared" si="100"/>
        <v>0.01</v>
      </c>
      <c r="O459" s="47" t="str">
        <f t="shared" si="100"/>
        <v>% of fuel shifted</v>
      </c>
      <c r="P459" s="236"/>
      <c r="Q459" s="47" t="str">
        <f t="shared" si="96"/>
        <v>industry-ag-main.html#fuel-switching</v>
      </c>
      <c r="R459" s="194" t="str">
        <f t="shared" si="96"/>
        <v>industry-elec-and-hydrogen.html</v>
      </c>
      <c r="S459" s="27"/>
      <c r="T459" s="27"/>
    </row>
    <row r="460" spans="1:20" ht="28.5">
      <c r="A460" s="47" t="str">
        <f t="shared" si="99"/>
        <v>Industry</v>
      </c>
      <c r="B460" s="47" t="str">
        <f t="shared" si="99"/>
        <v>Electrification + Hydrogen</v>
      </c>
      <c r="C460" s="47" t="str">
        <f t="shared" si="99"/>
        <v>Fraction of Industrial Fuel Use Shifted to Other Fuels</v>
      </c>
      <c r="D460" s="9" t="s">
        <v>146</v>
      </c>
      <c r="E460" s="27" t="s">
        <v>2811</v>
      </c>
      <c r="F460" s="9" t="s">
        <v>2449</v>
      </c>
      <c r="G460" s="27" t="s">
        <v>2815</v>
      </c>
      <c r="H460" s="28">
        <v>473</v>
      </c>
      <c r="I460" s="27" t="s">
        <v>47</v>
      </c>
      <c r="J460" s="47" t="str">
        <f t="shared" si="100"/>
        <v>Electrification + Hydrogen</v>
      </c>
      <c r="K460" s="47" t="str">
        <f t="shared" si="100"/>
        <v>indst fuel type shifting</v>
      </c>
      <c r="L460" s="150">
        <f t="shared" si="100"/>
        <v>0</v>
      </c>
      <c r="M460" s="150">
        <f t="shared" si="100"/>
        <v>1</v>
      </c>
      <c r="N460" s="150">
        <f t="shared" si="100"/>
        <v>0.01</v>
      </c>
      <c r="O460" s="47" t="str">
        <f t="shared" si="100"/>
        <v>% of fuel shifted</v>
      </c>
      <c r="P460" s="236"/>
      <c r="Q460" s="47" t="str">
        <f t="shared" si="96"/>
        <v>industry-ag-main.html#fuel-switching</v>
      </c>
      <c r="R460" s="194" t="str">
        <f t="shared" si="96"/>
        <v>industry-elec-and-hydrogen.html</v>
      </c>
      <c r="S460" s="27"/>
      <c r="T460" s="27"/>
    </row>
    <row r="461" spans="1:20" ht="28.5">
      <c r="A461" s="47" t="str">
        <f t="shared" si="99"/>
        <v>Industry</v>
      </c>
      <c r="B461" s="47" t="str">
        <f t="shared" si="99"/>
        <v>Electrification + Hydrogen</v>
      </c>
      <c r="C461" s="47" t="str">
        <f t="shared" si="99"/>
        <v>Fraction of Industrial Fuel Use Shifted to Other Fuels</v>
      </c>
      <c r="D461" s="9" t="s">
        <v>146</v>
      </c>
      <c r="E461" s="27" t="s">
        <v>2812</v>
      </c>
      <c r="F461" s="9" t="s">
        <v>2449</v>
      </c>
      <c r="G461" s="27" t="s">
        <v>2816</v>
      </c>
      <c r="H461" s="28">
        <v>474</v>
      </c>
      <c r="I461" s="27" t="s">
        <v>47</v>
      </c>
      <c r="J461" s="47" t="str">
        <f t="shared" si="100"/>
        <v>Electrification + Hydrogen</v>
      </c>
      <c r="K461" s="47" t="str">
        <f t="shared" si="100"/>
        <v>indst fuel type shifting</v>
      </c>
      <c r="L461" s="150">
        <f t="shared" si="100"/>
        <v>0</v>
      </c>
      <c r="M461" s="150">
        <f t="shared" si="100"/>
        <v>1</v>
      </c>
      <c r="N461" s="150">
        <f t="shared" si="100"/>
        <v>0.01</v>
      </c>
      <c r="O461" s="47" t="str">
        <f t="shared" si="100"/>
        <v>% of fuel shifted</v>
      </c>
      <c r="P461" s="236"/>
      <c r="Q461" s="47" t="str">
        <f t="shared" si="96"/>
        <v>industry-ag-main.html#fuel-switching</v>
      </c>
      <c r="R461" s="194" t="str">
        <f t="shared" si="96"/>
        <v>industry-elec-and-hydrogen.html</v>
      </c>
      <c r="S461" s="27"/>
      <c r="T461" s="27"/>
    </row>
    <row r="462" spans="1:20" ht="28.5">
      <c r="A462" s="47" t="str">
        <f t="shared" si="99"/>
        <v>Industry</v>
      </c>
      <c r="B462" s="47" t="str">
        <f t="shared" si="99"/>
        <v>Electrification + Hydrogen</v>
      </c>
      <c r="C462" s="47" t="str">
        <f t="shared" si="99"/>
        <v>Fraction of Industrial Fuel Use Shifted to Other Fuels</v>
      </c>
      <c r="D462" s="9" t="s">
        <v>146</v>
      </c>
      <c r="E462" s="27" t="s">
        <v>2809</v>
      </c>
      <c r="F462" s="9" t="s">
        <v>2449</v>
      </c>
      <c r="G462" s="27" t="s">
        <v>2814</v>
      </c>
      <c r="H462" s="28">
        <v>475</v>
      </c>
      <c r="I462" s="27" t="s">
        <v>47</v>
      </c>
      <c r="J462" s="47" t="str">
        <f t="shared" si="100"/>
        <v>Electrification + Hydrogen</v>
      </c>
      <c r="K462" s="47" t="str">
        <f t="shared" si="100"/>
        <v>indst fuel type shifting</v>
      </c>
      <c r="L462" s="150">
        <f t="shared" si="100"/>
        <v>0</v>
      </c>
      <c r="M462" s="150">
        <f t="shared" si="100"/>
        <v>1</v>
      </c>
      <c r="N462" s="150">
        <f t="shared" si="100"/>
        <v>0.01</v>
      </c>
      <c r="O462" s="47" t="str">
        <f t="shared" si="100"/>
        <v>% of fuel shifted</v>
      </c>
      <c r="P462" s="236"/>
      <c r="Q462" s="47" t="str">
        <f t="shared" si="96"/>
        <v>industry-ag-main.html#fuel-switching</v>
      </c>
      <c r="R462" s="194" t="str">
        <f t="shared" si="96"/>
        <v>industry-elec-and-hydrogen.html</v>
      </c>
      <c r="S462" s="27"/>
      <c r="T462" s="27"/>
    </row>
    <row r="463" spans="1:20" ht="28.5">
      <c r="A463" s="47" t="str">
        <f t="shared" si="99"/>
        <v>Industry</v>
      </c>
      <c r="B463" s="47" t="str">
        <f t="shared" si="99"/>
        <v>Electrification + Hydrogen</v>
      </c>
      <c r="C463" s="47" t="str">
        <f t="shared" si="99"/>
        <v>Fraction of Industrial Fuel Use Shifted to Other Fuels</v>
      </c>
      <c r="D463" s="9" t="s">
        <v>147</v>
      </c>
      <c r="E463" s="27" t="s">
        <v>2361</v>
      </c>
      <c r="F463" s="9" t="s">
        <v>149</v>
      </c>
      <c r="G463" s="27" t="s">
        <v>2367</v>
      </c>
      <c r="H463" s="28">
        <v>476</v>
      </c>
      <c r="I463" s="27" t="s">
        <v>47</v>
      </c>
      <c r="J463" s="47" t="str">
        <f t="shared" si="100"/>
        <v>Electrification + Hydrogen</v>
      </c>
      <c r="K463" s="47" t="str">
        <f t="shared" si="100"/>
        <v>indst fuel type shifting</v>
      </c>
      <c r="L463" s="150">
        <f t="shared" si="100"/>
        <v>0</v>
      </c>
      <c r="M463" s="150">
        <f t="shared" si="100"/>
        <v>1</v>
      </c>
      <c r="N463" s="150">
        <f t="shared" si="100"/>
        <v>0.01</v>
      </c>
      <c r="O463" s="47" t="str">
        <f t="shared" si="100"/>
        <v>% of fuel shifted</v>
      </c>
      <c r="P463" s="236"/>
      <c r="Q463" s="47" t="str">
        <f t="shared" si="96"/>
        <v>industry-ag-main.html#fuel-switching</v>
      </c>
      <c r="R463" s="194" t="str">
        <f t="shared" si="96"/>
        <v>industry-elec-and-hydrogen.html</v>
      </c>
      <c r="S463" s="27"/>
      <c r="T463" s="27"/>
    </row>
    <row r="464" spans="1:20" ht="28.5">
      <c r="A464" s="47" t="str">
        <f t="shared" si="99"/>
        <v>Industry</v>
      </c>
      <c r="B464" s="47" t="str">
        <f t="shared" si="99"/>
        <v>Electrification + Hydrogen</v>
      </c>
      <c r="C464" s="47" t="str">
        <f t="shared" si="99"/>
        <v>Fraction of Industrial Fuel Use Shifted to Other Fuels</v>
      </c>
      <c r="D464" s="9" t="s">
        <v>147</v>
      </c>
      <c r="E464" s="27" t="s">
        <v>2362</v>
      </c>
      <c r="F464" s="9" t="s">
        <v>149</v>
      </c>
      <c r="G464" s="27" t="s">
        <v>2370</v>
      </c>
      <c r="H464" s="28">
        <v>477</v>
      </c>
      <c r="I464" s="27" t="s">
        <v>47</v>
      </c>
      <c r="J464" s="47" t="str">
        <f t="shared" si="100"/>
        <v>Electrification + Hydrogen</v>
      </c>
      <c r="K464" s="47" t="str">
        <f t="shared" si="100"/>
        <v>indst fuel type shifting</v>
      </c>
      <c r="L464" s="150">
        <f t="shared" si="100"/>
        <v>0</v>
      </c>
      <c r="M464" s="150">
        <f t="shared" si="100"/>
        <v>1</v>
      </c>
      <c r="N464" s="150">
        <f t="shared" si="100"/>
        <v>0.01</v>
      </c>
      <c r="O464" s="47" t="str">
        <f t="shared" si="100"/>
        <v>% of fuel shifted</v>
      </c>
      <c r="P464" s="236"/>
      <c r="Q464" s="47" t="str">
        <f t="shared" si="96"/>
        <v>industry-ag-main.html#fuel-switching</v>
      </c>
      <c r="R464" s="194" t="str">
        <f t="shared" si="96"/>
        <v>industry-elec-and-hydrogen.html</v>
      </c>
      <c r="S464" s="27"/>
      <c r="T464" s="27"/>
    </row>
    <row r="465" spans="1:20" ht="142.5">
      <c r="A465" s="47" t="str">
        <f t="shared" si="99"/>
        <v>Industry</v>
      </c>
      <c r="B465" s="47" t="str">
        <f t="shared" si="99"/>
        <v>Electrification + Hydrogen</v>
      </c>
      <c r="C465" s="47" t="str">
        <f t="shared" si="99"/>
        <v>Fraction of Industrial Fuel Use Shifted to Other Fuels</v>
      </c>
      <c r="D465" s="9" t="s">
        <v>147</v>
      </c>
      <c r="E465" s="27" t="s">
        <v>2363</v>
      </c>
      <c r="F465" s="9" t="s">
        <v>149</v>
      </c>
      <c r="G465" s="27" t="s">
        <v>2371</v>
      </c>
      <c r="H465" s="28">
        <v>478</v>
      </c>
      <c r="I465" s="27" t="s">
        <v>46</v>
      </c>
      <c r="J465" s="47" t="str">
        <f t="shared" si="100"/>
        <v>Electrification + Hydrogen</v>
      </c>
      <c r="K465" s="47" t="str">
        <f t="shared" si="100"/>
        <v>indst fuel type shifting</v>
      </c>
      <c r="L465" s="150">
        <f t="shared" si="100"/>
        <v>0</v>
      </c>
      <c r="M465" s="150">
        <f t="shared" si="100"/>
        <v>1</v>
      </c>
      <c r="N465" s="150">
        <f t="shared" si="100"/>
        <v>0.01</v>
      </c>
      <c r="O465" s="47" t="str">
        <f t="shared" si="100"/>
        <v>% of fuel shifted</v>
      </c>
      <c r="P465" s="236" t="s">
        <v>3173</v>
      </c>
      <c r="Q465" s="47" t="str">
        <f t="shared" si="96"/>
        <v>industry-ag-main.html#fuel-switching</v>
      </c>
      <c r="R465" s="194" t="str">
        <f t="shared" si="96"/>
        <v>industry-elec-and-hydrogen.html</v>
      </c>
      <c r="S465" s="27"/>
      <c r="T465" s="27"/>
    </row>
    <row r="466" spans="1:20" ht="28.5">
      <c r="A466" s="47" t="str">
        <f t="shared" si="99"/>
        <v>Industry</v>
      </c>
      <c r="B466" s="47" t="str">
        <f t="shared" si="99"/>
        <v>Electrification + Hydrogen</v>
      </c>
      <c r="C466" s="47" t="str">
        <f t="shared" si="99"/>
        <v>Fraction of Industrial Fuel Use Shifted to Other Fuels</v>
      </c>
      <c r="D466" s="9" t="s">
        <v>147</v>
      </c>
      <c r="E466" s="27" t="s">
        <v>2364</v>
      </c>
      <c r="F466" s="9" t="s">
        <v>149</v>
      </c>
      <c r="G466" s="27" t="s">
        <v>2368</v>
      </c>
      <c r="H466" s="28">
        <v>479</v>
      </c>
      <c r="I466" s="27" t="s">
        <v>47</v>
      </c>
      <c r="J466" s="47" t="str">
        <f t="shared" si="100"/>
        <v>Electrification + Hydrogen</v>
      </c>
      <c r="K466" s="47" t="str">
        <f t="shared" si="100"/>
        <v>indst fuel type shifting</v>
      </c>
      <c r="L466" s="150">
        <f t="shared" si="100"/>
        <v>0</v>
      </c>
      <c r="M466" s="150">
        <f t="shared" si="100"/>
        <v>1</v>
      </c>
      <c r="N466" s="150">
        <f t="shared" si="100"/>
        <v>0.01</v>
      </c>
      <c r="O466" s="47" t="str">
        <f t="shared" si="100"/>
        <v>% of fuel shifted</v>
      </c>
      <c r="P466" s="236"/>
      <c r="Q466" s="47" t="str">
        <f t="shared" si="96"/>
        <v>industry-ag-main.html#fuel-switching</v>
      </c>
      <c r="R466" s="194" t="str">
        <f t="shared" si="96"/>
        <v>industry-elec-and-hydrogen.html</v>
      </c>
      <c r="S466" s="27"/>
      <c r="T466" s="27"/>
    </row>
    <row r="467" spans="1:20" ht="142.5">
      <c r="A467" s="47" t="str">
        <f t="shared" si="99"/>
        <v>Industry</v>
      </c>
      <c r="B467" s="47" t="str">
        <f t="shared" si="99"/>
        <v>Electrification + Hydrogen</v>
      </c>
      <c r="C467" s="47" t="str">
        <f t="shared" si="99"/>
        <v>Fraction of Industrial Fuel Use Shifted to Other Fuels</v>
      </c>
      <c r="D467" s="9" t="s">
        <v>147</v>
      </c>
      <c r="E467" s="27" t="s">
        <v>2365</v>
      </c>
      <c r="F467" s="9" t="s">
        <v>149</v>
      </c>
      <c r="G467" s="27" t="s">
        <v>2369</v>
      </c>
      <c r="H467" s="28">
        <v>480</v>
      </c>
      <c r="I467" s="27" t="s">
        <v>46</v>
      </c>
      <c r="J467" s="47" t="str">
        <f t="shared" si="100"/>
        <v>Electrification + Hydrogen</v>
      </c>
      <c r="K467" s="47" t="str">
        <f t="shared" si="100"/>
        <v>indst fuel type shifting</v>
      </c>
      <c r="L467" s="150">
        <f t="shared" si="100"/>
        <v>0</v>
      </c>
      <c r="M467" s="150">
        <f t="shared" si="100"/>
        <v>1</v>
      </c>
      <c r="N467" s="150">
        <f t="shared" si="100"/>
        <v>0.01</v>
      </c>
      <c r="O467" s="47" t="str">
        <f t="shared" si="100"/>
        <v>% of fuel shifted</v>
      </c>
      <c r="P467" s="236" t="s">
        <v>3174</v>
      </c>
      <c r="Q467" s="47" t="str">
        <f t="shared" si="96"/>
        <v>industry-ag-main.html#fuel-switching</v>
      </c>
      <c r="R467" s="194" t="str">
        <f t="shared" si="96"/>
        <v>industry-elec-and-hydrogen.html</v>
      </c>
      <c r="S467" s="27"/>
      <c r="T467" s="27"/>
    </row>
    <row r="468" spans="1:20" ht="28.5">
      <c r="A468" s="47" t="str">
        <f t="shared" si="99"/>
        <v>Industry</v>
      </c>
      <c r="B468" s="47" t="str">
        <f t="shared" si="99"/>
        <v>Electrification + Hydrogen</v>
      </c>
      <c r="C468" s="47" t="str">
        <f t="shared" si="99"/>
        <v>Fraction of Industrial Fuel Use Shifted to Other Fuels</v>
      </c>
      <c r="D468" s="9" t="s">
        <v>147</v>
      </c>
      <c r="E468" s="27" t="s">
        <v>2366</v>
      </c>
      <c r="F468" s="9" t="s">
        <v>149</v>
      </c>
      <c r="G468" s="27" t="s">
        <v>2372</v>
      </c>
      <c r="H468" s="28">
        <v>481</v>
      </c>
      <c r="I468" s="27" t="s">
        <v>47</v>
      </c>
      <c r="J468" s="47" t="str">
        <f t="shared" si="100"/>
        <v>Electrification + Hydrogen</v>
      </c>
      <c r="K468" s="47" t="str">
        <f t="shared" si="100"/>
        <v>indst fuel type shifting</v>
      </c>
      <c r="L468" s="150">
        <f t="shared" si="100"/>
        <v>0</v>
      </c>
      <c r="M468" s="150">
        <f t="shared" si="100"/>
        <v>1</v>
      </c>
      <c r="N468" s="150">
        <f t="shared" si="100"/>
        <v>0.01</v>
      </c>
      <c r="O468" s="47" t="str">
        <f t="shared" si="100"/>
        <v>% of fuel shifted</v>
      </c>
      <c r="P468" s="236"/>
      <c r="Q468" s="47" t="str">
        <f t="shared" si="96"/>
        <v>industry-ag-main.html#fuel-switching</v>
      </c>
      <c r="R468" s="194" t="str">
        <f t="shared" si="96"/>
        <v>industry-elec-and-hydrogen.html</v>
      </c>
      <c r="S468" s="27"/>
      <c r="T468" s="27"/>
    </row>
    <row r="469" spans="1:20" ht="28.5">
      <c r="A469" s="47" t="str">
        <f t="shared" si="99"/>
        <v>Industry</v>
      </c>
      <c r="B469" s="47" t="str">
        <f t="shared" si="99"/>
        <v>Electrification + Hydrogen</v>
      </c>
      <c r="C469" s="47" t="str">
        <f t="shared" si="99"/>
        <v>Fraction of Industrial Fuel Use Shifted to Other Fuels</v>
      </c>
      <c r="D469" s="9" t="s">
        <v>147</v>
      </c>
      <c r="E469" s="27" t="s">
        <v>2810</v>
      </c>
      <c r="F469" s="9" t="s">
        <v>149</v>
      </c>
      <c r="G469" s="27" t="s">
        <v>2813</v>
      </c>
      <c r="H469" s="28">
        <v>482</v>
      </c>
      <c r="I469" s="27" t="s">
        <v>47</v>
      </c>
      <c r="J469" s="47" t="str">
        <f t="shared" si="100"/>
        <v>Electrification + Hydrogen</v>
      </c>
      <c r="K469" s="47" t="str">
        <f t="shared" si="100"/>
        <v>indst fuel type shifting</v>
      </c>
      <c r="L469" s="150">
        <f t="shared" si="100"/>
        <v>0</v>
      </c>
      <c r="M469" s="150">
        <f t="shared" si="100"/>
        <v>1</v>
      </c>
      <c r="N469" s="150">
        <f t="shared" si="100"/>
        <v>0.01</v>
      </c>
      <c r="O469" s="47" t="str">
        <f t="shared" si="100"/>
        <v>% of fuel shifted</v>
      </c>
      <c r="P469" s="236"/>
      <c r="Q469" s="47" t="str">
        <f t="shared" si="96"/>
        <v>industry-ag-main.html#fuel-switching</v>
      </c>
      <c r="R469" s="194" t="str">
        <f t="shared" si="96"/>
        <v>industry-elec-and-hydrogen.html</v>
      </c>
      <c r="S469" s="27"/>
      <c r="T469" s="27"/>
    </row>
    <row r="470" spans="1:20" ht="142.5">
      <c r="A470" s="47" t="str">
        <f t="shared" si="99"/>
        <v>Industry</v>
      </c>
      <c r="B470" s="47" t="str">
        <f t="shared" si="99"/>
        <v>Electrification + Hydrogen</v>
      </c>
      <c r="C470" s="47" t="str">
        <f t="shared" si="99"/>
        <v>Fraction of Industrial Fuel Use Shifted to Other Fuels</v>
      </c>
      <c r="D470" s="9" t="s">
        <v>147</v>
      </c>
      <c r="E470" s="27" t="s">
        <v>2811</v>
      </c>
      <c r="F470" s="9" t="s">
        <v>149</v>
      </c>
      <c r="G470" s="27" t="s">
        <v>2815</v>
      </c>
      <c r="H470" s="28">
        <v>483</v>
      </c>
      <c r="I470" s="27" t="s">
        <v>46</v>
      </c>
      <c r="J470" s="47" t="str">
        <f t="shared" si="100"/>
        <v>Electrification + Hydrogen</v>
      </c>
      <c r="K470" s="47" t="str">
        <f t="shared" si="100"/>
        <v>indst fuel type shifting</v>
      </c>
      <c r="L470" s="150">
        <f t="shared" si="100"/>
        <v>0</v>
      </c>
      <c r="M470" s="150">
        <f t="shared" si="100"/>
        <v>1</v>
      </c>
      <c r="N470" s="150">
        <f t="shared" si="100"/>
        <v>0.01</v>
      </c>
      <c r="O470" s="47" t="str">
        <f t="shared" si="100"/>
        <v>% of fuel shifted</v>
      </c>
      <c r="P470" s="236" t="s">
        <v>3175</v>
      </c>
      <c r="Q470" s="47" t="str">
        <f t="shared" si="96"/>
        <v>industry-ag-main.html#fuel-switching</v>
      </c>
      <c r="R470" s="194" t="str">
        <f t="shared" si="96"/>
        <v>industry-elec-and-hydrogen.html</v>
      </c>
      <c r="S470" s="27"/>
      <c r="T470" s="27"/>
    </row>
    <row r="471" spans="1:20" ht="142.5">
      <c r="A471" s="47" t="str">
        <f t="shared" si="99"/>
        <v>Industry</v>
      </c>
      <c r="B471" s="47" t="str">
        <f t="shared" si="99"/>
        <v>Electrification + Hydrogen</v>
      </c>
      <c r="C471" s="47" t="str">
        <f t="shared" si="99"/>
        <v>Fraction of Industrial Fuel Use Shifted to Other Fuels</v>
      </c>
      <c r="D471" s="9" t="s">
        <v>147</v>
      </c>
      <c r="E471" s="27" t="s">
        <v>2812</v>
      </c>
      <c r="F471" s="9" t="s">
        <v>149</v>
      </c>
      <c r="G471" s="27" t="s">
        <v>2816</v>
      </c>
      <c r="H471" s="28">
        <v>484</v>
      </c>
      <c r="I471" s="27" t="s">
        <v>46</v>
      </c>
      <c r="J471" s="47" t="str">
        <f t="shared" si="100"/>
        <v>Electrification + Hydrogen</v>
      </c>
      <c r="K471" s="47" t="str">
        <f t="shared" si="100"/>
        <v>indst fuel type shifting</v>
      </c>
      <c r="L471" s="150">
        <f t="shared" si="100"/>
        <v>0</v>
      </c>
      <c r="M471" s="150">
        <f t="shared" si="100"/>
        <v>1</v>
      </c>
      <c r="N471" s="150">
        <f t="shared" si="100"/>
        <v>0.01</v>
      </c>
      <c r="O471" s="47" t="str">
        <f t="shared" si="100"/>
        <v>% of fuel shifted</v>
      </c>
      <c r="P471" s="236" t="s">
        <v>3176</v>
      </c>
      <c r="Q471" s="47" t="str">
        <f t="shared" si="96"/>
        <v>industry-ag-main.html#fuel-switching</v>
      </c>
      <c r="R471" s="194" t="str">
        <f t="shared" si="96"/>
        <v>industry-elec-and-hydrogen.html</v>
      </c>
      <c r="S471" s="27"/>
      <c r="T471" s="27"/>
    </row>
    <row r="472" spans="1:20" ht="28.5">
      <c r="A472" s="47" t="str">
        <f t="shared" si="99"/>
        <v>Industry</v>
      </c>
      <c r="B472" s="47" t="str">
        <f t="shared" si="99"/>
        <v>Electrification + Hydrogen</v>
      </c>
      <c r="C472" s="47" t="str">
        <f t="shared" si="99"/>
        <v>Fraction of Industrial Fuel Use Shifted to Other Fuels</v>
      </c>
      <c r="D472" s="9" t="s">
        <v>147</v>
      </c>
      <c r="E472" s="27" t="s">
        <v>2809</v>
      </c>
      <c r="F472" s="9" t="s">
        <v>149</v>
      </c>
      <c r="G472" s="27" t="s">
        <v>2814</v>
      </c>
      <c r="H472" s="28">
        <v>485</v>
      </c>
      <c r="I472" s="27" t="s">
        <v>47</v>
      </c>
      <c r="J472" s="47" t="str">
        <f t="shared" si="100"/>
        <v>Electrification + Hydrogen</v>
      </c>
      <c r="K472" s="47" t="str">
        <f t="shared" si="100"/>
        <v>indst fuel type shifting</v>
      </c>
      <c r="L472" s="150">
        <f t="shared" si="100"/>
        <v>0</v>
      </c>
      <c r="M472" s="150">
        <f t="shared" si="100"/>
        <v>1</v>
      </c>
      <c r="N472" s="150">
        <f t="shared" si="100"/>
        <v>0.01</v>
      </c>
      <c r="O472" s="47" t="str">
        <f t="shared" si="100"/>
        <v>% of fuel shifted</v>
      </c>
      <c r="P472" s="236"/>
      <c r="Q472" s="47" t="str">
        <f t="shared" si="96"/>
        <v>industry-ag-main.html#fuel-switching</v>
      </c>
      <c r="R472" s="194" t="str">
        <f t="shared" si="96"/>
        <v>industry-elec-and-hydrogen.html</v>
      </c>
      <c r="S472" s="27"/>
      <c r="T472" s="27"/>
    </row>
    <row r="473" spans="1:20" ht="28.5">
      <c r="A473" s="47" t="str">
        <f t="shared" si="99"/>
        <v>Industry</v>
      </c>
      <c r="B473" s="47" t="str">
        <f t="shared" si="99"/>
        <v>Electrification + Hydrogen</v>
      </c>
      <c r="C473" s="47" t="str">
        <f t="shared" si="99"/>
        <v>Fraction of Industrial Fuel Use Shifted to Other Fuels</v>
      </c>
      <c r="D473" s="9" t="s">
        <v>148</v>
      </c>
      <c r="E473" s="27" t="s">
        <v>2361</v>
      </c>
      <c r="F473" s="9" t="s">
        <v>150</v>
      </c>
      <c r="G473" s="27" t="s">
        <v>2367</v>
      </c>
      <c r="H473" s="28">
        <v>486</v>
      </c>
      <c r="I473" s="27" t="s">
        <v>47</v>
      </c>
      <c r="J473" s="47" t="str">
        <f t="shared" si="100"/>
        <v>Electrification + Hydrogen</v>
      </c>
      <c r="K473" s="47" t="str">
        <f t="shared" si="100"/>
        <v>indst fuel type shifting</v>
      </c>
      <c r="L473" s="150">
        <f t="shared" si="100"/>
        <v>0</v>
      </c>
      <c r="M473" s="150">
        <f t="shared" si="100"/>
        <v>1</v>
      </c>
      <c r="N473" s="150">
        <f t="shared" si="100"/>
        <v>0.01</v>
      </c>
      <c r="O473" s="47" t="str">
        <f t="shared" si="100"/>
        <v>% of fuel shifted</v>
      </c>
      <c r="P473" s="236"/>
      <c r="Q473" s="47" t="str">
        <f t="shared" si="96"/>
        <v>industry-ag-main.html#fuel-switching</v>
      </c>
      <c r="R473" s="194" t="str">
        <f t="shared" si="96"/>
        <v>industry-elec-and-hydrogen.html</v>
      </c>
      <c r="S473" s="27"/>
      <c r="T473" s="27"/>
    </row>
    <row r="474" spans="1:20" ht="128.25">
      <c r="A474" s="47" t="str">
        <f t="shared" si="99"/>
        <v>Industry</v>
      </c>
      <c r="B474" s="47" t="str">
        <f t="shared" si="99"/>
        <v>Electrification + Hydrogen</v>
      </c>
      <c r="C474" s="47" t="str">
        <f t="shared" si="99"/>
        <v>Fraction of Industrial Fuel Use Shifted to Other Fuels</v>
      </c>
      <c r="D474" s="9" t="s">
        <v>148</v>
      </c>
      <c r="E474" s="27" t="s">
        <v>2362</v>
      </c>
      <c r="F474" s="9" t="s">
        <v>150</v>
      </c>
      <c r="G474" s="27" t="s">
        <v>2370</v>
      </c>
      <c r="H474" s="28">
        <v>487</v>
      </c>
      <c r="I474" s="27" t="s">
        <v>46</v>
      </c>
      <c r="J474" s="47" t="str">
        <f t="shared" si="100"/>
        <v>Electrification + Hydrogen</v>
      </c>
      <c r="K474" s="47" t="str">
        <f t="shared" si="100"/>
        <v>indst fuel type shifting</v>
      </c>
      <c r="L474" s="150">
        <f t="shared" si="100"/>
        <v>0</v>
      </c>
      <c r="M474" s="150">
        <f t="shared" si="100"/>
        <v>1</v>
      </c>
      <c r="N474" s="150">
        <f t="shared" si="100"/>
        <v>0.01</v>
      </c>
      <c r="O474" s="47" t="str">
        <f t="shared" si="100"/>
        <v>% of fuel shifted</v>
      </c>
      <c r="P474" s="236" t="s">
        <v>3177</v>
      </c>
      <c r="Q474" s="47" t="str">
        <f t="shared" si="96"/>
        <v>industry-ag-main.html#fuel-switching</v>
      </c>
      <c r="R474" s="194" t="str">
        <f t="shared" si="96"/>
        <v>industry-elec-and-hydrogen.html</v>
      </c>
      <c r="S474" s="27"/>
      <c r="T474" s="27"/>
    </row>
    <row r="475" spans="1:20" ht="142.5">
      <c r="A475" s="47" t="str">
        <f t="shared" si="99"/>
        <v>Industry</v>
      </c>
      <c r="B475" s="47" t="str">
        <f t="shared" si="99"/>
        <v>Electrification + Hydrogen</v>
      </c>
      <c r="C475" s="47" t="str">
        <f t="shared" si="99"/>
        <v>Fraction of Industrial Fuel Use Shifted to Other Fuels</v>
      </c>
      <c r="D475" s="9" t="s">
        <v>148</v>
      </c>
      <c r="E475" s="27" t="s">
        <v>2363</v>
      </c>
      <c r="F475" s="9" t="s">
        <v>150</v>
      </c>
      <c r="G475" s="27" t="s">
        <v>2371</v>
      </c>
      <c r="H475" s="28">
        <v>488</v>
      </c>
      <c r="I475" s="27" t="s">
        <v>46</v>
      </c>
      <c r="J475" s="47" t="str">
        <f t="shared" si="100"/>
        <v>Electrification + Hydrogen</v>
      </c>
      <c r="K475" s="47" t="str">
        <f t="shared" si="100"/>
        <v>indst fuel type shifting</v>
      </c>
      <c r="L475" s="150">
        <f t="shared" si="100"/>
        <v>0</v>
      </c>
      <c r="M475" s="150">
        <f t="shared" si="100"/>
        <v>1</v>
      </c>
      <c r="N475" s="150">
        <f t="shared" si="100"/>
        <v>0.01</v>
      </c>
      <c r="O475" s="47" t="str">
        <f t="shared" si="100"/>
        <v>% of fuel shifted</v>
      </c>
      <c r="P475" s="236" t="s">
        <v>3178</v>
      </c>
      <c r="Q475" s="47" t="str">
        <f t="shared" si="96"/>
        <v>industry-ag-main.html#fuel-switching</v>
      </c>
      <c r="R475" s="194" t="str">
        <f t="shared" si="96"/>
        <v>industry-elec-and-hydrogen.html</v>
      </c>
      <c r="S475" s="27"/>
      <c r="T475" s="27"/>
    </row>
    <row r="476" spans="1:20" ht="28.5">
      <c r="A476" s="47" t="str">
        <f t="shared" si="99"/>
        <v>Industry</v>
      </c>
      <c r="B476" s="47" t="str">
        <f t="shared" si="99"/>
        <v>Electrification + Hydrogen</v>
      </c>
      <c r="C476" s="47" t="str">
        <f t="shared" si="99"/>
        <v>Fraction of Industrial Fuel Use Shifted to Other Fuels</v>
      </c>
      <c r="D476" s="9" t="s">
        <v>148</v>
      </c>
      <c r="E476" s="27" t="s">
        <v>2364</v>
      </c>
      <c r="F476" s="9" t="s">
        <v>150</v>
      </c>
      <c r="G476" s="27" t="s">
        <v>2368</v>
      </c>
      <c r="H476" s="28">
        <v>489</v>
      </c>
      <c r="I476" s="27" t="s">
        <v>47</v>
      </c>
      <c r="J476" s="47" t="str">
        <f t="shared" si="100"/>
        <v>Electrification + Hydrogen</v>
      </c>
      <c r="K476" s="47" t="str">
        <f t="shared" si="100"/>
        <v>indst fuel type shifting</v>
      </c>
      <c r="L476" s="150">
        <f t="shared" si="100"/>
        <v>0</v>
      </c>
      <c r="M476" s="150">
        <f t="shared" si="100"/>
        <v>1</v>
      </c>
      <c r="N476" s="150">
        <f t="shared" si="100"/>
        <v>0.01</v>
      </c>
      <c r="O476" s="47" t="str">
        <f t="shared" si="100"/>
        <v>% of fuel shifted</v>
      </c>
      <c r="P476" s="236"/>
      <c r="Q476" s="47" t="str">
        <f t="shared" si="96"/>
        <v>industry-ag-main.html#fuel-switching</v>
      </c>
      <c r="R476" s="194" t="str">
        <f t="shared" si="96"/>
        <v>industry-elec-and-hydrogen.html</v>
      </c>
      <c r="S476" s="27"/>
      <c r="T476" s="27"/>
    </row>
    <row r="477" spans="1:20" ht="142.5">
      <c r="A477" s="47" t="str">
        <f t="shared" si="99"/>
        <v>Industry</v>
      </c>
      <c r="B477" s="47" t="str">
        <f t="shared" si="99"/>
        <v>Electrification + Hydrogen</v>
      </c>
      <c r="C477" s="47" t="str">
        <f t="shared" si="99"/>
        <v>Fraction of Industrial Fuel Use Shifted to Other Fuels</v>
      </c>
      <c r="D477" s="9" t="s">
        <v>148</v>
      </c>
      <c r="E477" s="27" t="s">
        <v>2365</v>
      </c>
      <c r="F477" s="9" t="s">
        <v>150</v>
      </c>
      <c r="G477" s="27" t="s">
        <v>2369</v>
      </c>
      <c r="H477" s="28">
        <v>490</v>
      </c>
      <c r="I477" s="27" t="s">
        <v>46</v>
      </c>
      <c r="J477" s="47" t="str">
        <f t="shared" si="100"/>
        <v>Electrification + Hydrogen</v>
      </c>
      <c r="K477" s="47" t="str">
        <f t="shared" si="100"/>
        <v>indst fuel type shifting</v>
      </c>
      <c r="L477" s="150">
        <f t="shared" si="100"/>
        <v>0</v>
      </c>
      <c r="M477" s="150">
        <f t="shared" si="100"/>
        <v>1</v>
      </c>
      <c r="N477" s="150">
        <f t="shared" si="100"/>
        <v>0.01</v>
      </c>
      <c r="O477" s="47" t="str">
        <f t="shared" si="100"/>
        <v>% of fuel shifted</v>
      </c>
      <c r="P477" s="236" t="s">
        <v>3179</v>
      </c>
      <c r="Q477" s="47" t="str">
        <f t="shared" si="96"/>
        <v>industry-ag-main.html#fuel-switching</v>
      </c>
      <c r="R477" s="194" t="str">
        <f t="shared" si="96"/>
        <v>industry-elec-and-hydrogen.html</v>
      </c>
      <c r="S477" s="27"/>
      <c r="T477" s="27"/>
    </row>
    <row r="478" spans="1:20" ht="28.5">
      <c r="A478" s="47" t="str">
        <f t="shared" si="99"/>
        <v>Industry</v>
      </c>
      <c r="B478" s="47" t="str">
        <f t="shared" si="99"/>
        <v>Electrification + Hydrogen</v>
      </c>
      <c r="C478" s="47" t="str">
        <f t="shared" si="99"/>
        <v>Fraction of Industrial Fuel Use Shifted to Other Fuels</v>
      </c>
      <c r="D478" s="9" t="s">
        <v>148</v>
      </c>
      <c r="E478" s="27" t="s">
        <v>2366</v>
      </c>
      <c r="F478" s="9" t="s">
        <v>150</v>
      </c>
      <c r="G478" s="27" t="s">
        <v>2372</v>
      </c>
      <c r="H478" s="28">
        <v>491</v>
      </c>
      <c r="I478" s="27" t="s">
        <v>47</v>
      </c>
      <c r="J478" s="47" t="str">
        <f t="shared" si="100"/>
        <v>Electrification + Hydrogen</v>
      </c>
      <c r="K478" s="47" t="str">
        <f t="shared" si="100"/>
        <v>indst fuel type shifting</v>
      </c>
      <c r="L478" s="150">
        <f t="shared" si="100"/>
        <v>0</v>
      </c>
      <c r="M478" s="150">
        <f t="shared" si="100"/>
        <v>1</v>
      </c>
      <c r="N478" s="150">
        <f t="shared" si="100"/>
        <v>0.01</v>
      </c>
      <c r="O478" s="47" t="str">
        <f t="shared" si="100"/>
        <v>% of fuel shifted</v>
      </c>
      <c r="P478" s="236"/>
      <c r="Q478" s="47" t="str">
        <f t="shared" si="96"/>
        <v>industry-ag-main.html#fuel-switching</v>
      </c>
      <c r="R478" s="194" t="str">
        <f t="shared" si="96"/>
        <v>industry-elec-and-hydrogen.html</v>
      </c>
      <c r="S478" s="27"/>
      <c r="T478" s="27"/>
    </row>
    <row r="479" spans="1:20" ht="28.5">
      <c r="A479" s="47" t="str">
        <f t="shared" si="99"/>
        <v>Industry</v>
      </c>
      <c r="B479" s="47" t="str">
        <f t="shared" si="99"/>
        <v>Electrification + Hydrogen</v>
      </c>
      <c r="C479" s="47" t="str">
        <f t="shared" si="99"/>
        <v>Fraction of Industrial Fuel Use Shifted to Other Fuels</v>
      </c>
      <c r="D479" s="9" t="s">
        <v>148</v>
      </c>
      <c r="E479" s="27" t="s">
        <v>2810</v>
      </c>
      <c r="F479" s="9" t="s">
        <v>150</v>
      </c>
      <c r="G479" s="27" t="s">
        <v>2813</v>
      </c>
      <c r="H479" s="28">
        <v>492</v>
      </c>
      <c r="I479" s="27" t="s">
        <v>47</v>
      </c>
      <c r="J479" s="47" t="str">
        <f t="shared" si="100"/>
        <v>Electrification + Hydrogen</v>
      </c>
      <c r="K479" s="47" t="str">
        <f t="shared" si="100"/>
        <v>indst fuel type shifting</v>
      </c>
      <c r="L479" s="150">
        <f t="shared" si="100"/>
        <v>0</v>
      </c>
      <c r="M479" s="150">
        <f t="shared" si="100"/>
        <v>1</v>
      </c>
      <c r="N479" s="150">
        <f t="shared" si="100"/>
        <v>0.01</v>
      </c>
      <c r="O479" s="47" t="str">
        <f t="shared" si="100"/>
        <v>% of fuel shifted</v>
      </c>
      <c r="P479" s="236"/>
      <c r="Q479" s="47" t="str">
        <f t="shared" ref="Q479:R482" si="101">Q$403</f>
        <v>industry-ag-main.html#fuel-switching</v>
      </c>
      <c r="R479" s="194" t="str">
        <f t="shared" si="101"/>
        <v>industry-elec-and-hydrogen.html</v>
      </c>
      <c r="S479" s="27"/>
      <c r="T479" s="27"/>
    </row>
    <row r="480" spans="1:20" ht="142.5">
      <c r="A480" s="47" t="str">
        <f t="shared" si="99"/>
        <v>Industry</v>
      </c>
      <c r="B480" s="47" t="str">
        <f t="shared" si="99"/>
        <v>Electrification + Hydrogen</v>
      </c>
      <c r="C480" s="47" t="str">
        <f t="shared" si="99"/>
        <v>Fraction of Industrial Fuel Use Shifted to Other Fuels</v>
      </c>
      <c r="D480" s="9" t="s">
        <v>148</v>
      </c>
      <c r="E480" s="27" t="s">
        <v>2811</v>
      </c>
      <c r="F480" s="9" t="s">
        <v>150</v>
      </c>
      <c r="G480" s="27" t="s">
        <v>2815</v>
      </c>
      <c r="H480" s="28">
        <v>493</v>
      </c>
      <c r="I480" s="27" t="s">
        <v>46</v>
      </c>
      <c r="J480" s="47" t="str">
        <f t="shared" si="100"/>
        <v>Electrification + Hydrogen</v>
      </c>
      <c r="K480" s="47" t="str">
        <f t="shared" si="100"/>
        <v>indst fuel type shifting</v>
      </c>
      <c r="L480" s="150">
        <f t="shared" si="100"/>
        <v>0</v>
      </c>
      <c r="M480" s="150">
        <f t="shared" si="100"/>
        <v>1</v>
      </c>
      <c r="N480" s="150">
        <f t="shared" si="100"/>
        <v>0.01</v>
      </c>
      <c r="O480" s="47" t="str">
        <f t="shared" si="100"/>
        <v>% of fuel shifted</v>
      </c>
      <c r="P480" s="236" t="s">
        <v>3180</v>
      </c>
      <c r="Q480" s="47" t="str">
        <f t="shared" si="101"/>
        <v>industry-ag-main.html#fuel-switching</v>
      </c>
      <c r="R480" s="194" t="str">
        <f t="shared" si="101"/>
        <v>industry-elec-and-hydrogen.html</v>
      </c>
      <c r="S480" s="27"/>
      <c r="T480" s="27"/>
    </row>
    <row r="481" spans="1:20" ht="142.5">
      <c r="A481" s="47" t="str">
        <f t="shared" si="99"/>
        <v>Industry</v>
      </c>
      <c r="B481" s="47" t="str">
        <f t="shared" si="99"/>
        <v>Electrification + Hydrogen</v>
      </c>
      <c r="C481" s="47" t="str">
        <f t="shared" si="99"/>
        <v>Fraction of Industrial Fuel Use Shifted to Other Fuels</v>
      </c>
      <c r="D481" s="9" t="s">
        <v>148</v>
      </c>
      <c r="E481" s="27" t="s">
        <v>2812</v>
      </c>
      <c r="F481" s="9" t="s">
        <v>150</v>
      </c>
      <c r="G481" s="27" t="s">
        <v>2816</v>
      </c>
      <c r="H481" s="28">
        <v>494</v>
      </c>
      <c r="I481" s="27" t="s">
        <v>46</v>
      </c>
      <c r="J481" s="47" t="str">
        <f t="shared" si="100"/>
        <v>Electrification + Hydrogen</v>
      </c>
      <c r="K481" s="47" t="str">
        <f t="shared" si="100"/>
        <v>indst fuel type shifting</v>
      </c>
      <c r="L481" s="150">
        <f t="shared" si="100"/>
        <v>0</v>
      </c>
      <c r="M481" s="150">
        <f t="shared" si="100"/>
        <v>1</v>
      </c>
      <c r="N481" s="150">
        <f t="shared" si="100"/>
        <v>0.01</v>
      </c>
      <c r="O481" s="47" t="str">
        <f t="shared" si="100"/>
        <v>% of fuel shifted</v>
      </c>
      <c r="P481" s="236" t="s">
        <v>3181</v>
      </c>
      <c r="Q481" s="47" t="str">
        <f t="shared" si="101"/>
        <v>industry-ag-main.html#fuel-switching</v>
      </c>
      <c r="R481" s="194" t="str">
        <f t="shared" si="101"/>
        <v>industry-elec-and-hydrogen.html</v>
      </c>
      <c r="S481" s="27"/>
      <c r="T481" s="27"/>
    </row>
    <row r="482" spans="1:20" ht="28.5">
      <c r="A482" s="47" t="str">
        <f t="shared" si="99"/>
        <v>Industry</v>
      </c>
      <c r="B482" s="47" t="str">
        <f t="shared" si="99"/>
        <v>Electrification + Hydrogen</v>
      </c>
      <c r="C482" s="47" t="str">
        <f t="shared" si="99"/>
        <v>Fraction of Industrial Fuel Use Shifted to Other Fuels</v>
      </c>
      <c r="D482" s="9" t="s">
        <v>148</v>
      </c>
      <c r="E482" s="27" t="s">
        <v>2809</v>
      </c>
      <c r="F482" s="9" t="s">
        <v>150</v>
      </c>
      <c r="G482" s="27" t="s">
        <v>2814</v>
      </c>
      <c r="H482" s="28">
        <v>495</v>
      </c>
      <c r="I482" s="27" t="s">
        <v>47</v>
      </c>
      <c r="J482" s="47" t="str">
        <f t="shared" si="100"/>
        <v>Electrification + Hydrogen</v>
      </c>
      <c r="K482" s="47" t="str">
        <f t="shared" si="100"/>
        <v>indst fuel type shifting</v>
      </c>
      <c r="L482" s="150">
        <f t="shared" si="100"/>
        <v>0</v>
      </c>
      <c r="M482" s="150">
        <f t="shared" si="100"/>
        <v>1</v>
      </c>
      <c r="N482" s="150">
        <f t="shared" si="100"/>
        <v>0.01</v>
      </c>
      <c r="O482" s="47" t="str">
        <f t="shared" si="100"/>
        <v>% of fuel shifted</v>
      </c>
      <c r="P482" s="236"/>
      <c r="Q482" s="47" t="str">
        <f t="shared" si="101"/>
        <v>industry-ag-main.html#fuel-switching</v>
      </c>
      <c r="R482" s="194" t="str">
        <f t="shared" si="101"/>
        <v>industry-elec-and-hydrogen.html</v>
      </c>
      <c r="S482" s="27"/>
      <c r="T482" s="27"/>
    </row>
    <row r="483" spans="1:20" s="2" customFormat="1" ht="42.75">
      <c r="A483" s="141" t="s">
        <v>9</v>
      </c>
      <c r="B483" s="141" t="s">
        <v>2902</v>
      </c>
      <c r="C483" s="141" t="s">
        <v>2905</v>
      </c>
      <c r="D483" s="9"/>
      <c r="E483" s="9"/>
      <c r="F483" s="9"/>
      <c r="G483" s="9"/>
      <c r="H483" s="30">
        <v>58</v>
      </c>
      <c r="I483" s="9" t="s">
        <v>46</v>
      </c>
      <c r="J483" s="141" t="s">
        <v>2909</v>
      </c>
      <c r="K483" s="141" t="s">
        <v>2910</v>
      </c>
      <c r="L483" s="36">
        <v>0</v>
      </c>
      <c r="M483" s="37">
        <v>1</v>
      </c>
      <c r="N483" s="37">
        <v>0.01</v>
      </c>
      <c r="O483" s="9" t="s">
        <v>36</v>
      </c>
      <c r="P483" s="241" t="s">
        <v>3182</v>
      </c>
      <c r="Q483" s="9" t="s">
        <v>2112</v>
      </c>
      <c r="R483" s="205" t="s">
        <v>2113</v>
      </c>
      <c r="S483" s="9" t="s">
        <v>172</v>
      </c>
      <c r="T483" s="9"/>
    </row>
    <row r="484" spans="1:20" s="2" customFormat="1" ht="42.75">
      <c r="A484" s="141" t="s">
        <v>9</v>
      </c>
      <c r="B484" s="141" t="s">
        <v>2903</v>
      </c>
      <c r="C484" s="141" t="s">
        <v>2906</v>
      </c>
      <c r="D484" s="9"/>
      <c r="E484" s="9"/>
      <c r="F484" s="9"/>
      <c r="G484" s="9"/>
      <c r="H484" s="30">
        <v>510</v>
      </c>
      <c r="I484" s="9" t="s">
        <v>46</v>
      </c>
      <c r="J484" s="141" t="s">
        <v>2909</v>
      </c>
      <c r="K484" s="141" t="s">
        <v>2911</v>
      </c>
      <c r="L484" s="36">
        <v>0</v>
      </c>
      <c r="M484" s="37">
        <v>1</v>
      </c>
      <c r="N484" s="37">
        <v>0.01</v>
      </c>
      <c r="O484" s="9" t="s">
        <v>36</v>
      </c>
      <c r="P484" s="241" t="s">
        <v>2947</v>
      </c>
      <c r="Q484" s="9" t="s">
        <v>2112</v>
      </c>
      <c r="R484" s="205" t="s">
        <v>2113</v>
      </c>
      <c r="S484" s="9"/>
      <c r="T484" s="9"/>
    </row>
    <row r="485" spans="1:20" s="2" customFormat="1" ht="42.75">
      <c r="A485" s="141" t="s">
        <v>9</v>
      </c>
      <c r="B485" s="141" t="s">
        <v>2904</v>
      </c>
      <c r="C485" s="141" t="s">
        <v>2907</v>
      </c>
      <c r="D485" s="9"/>
      <c r="E485" s="9"/>
      <c r="F485" s="9"/>
      <c r="G485" s="9"/>
      <c r="H485" s="30">
        <v>511</v>
      </c>
      <c r="I485" s="9" t="s">
        <v>46</v>
      </c>
      <c r="J485" s="141" t="s">
        <v>2909</v>
      </c>
      <c r="K485" s="141" t="s">
        <v>2912</v>
      </c>
      <c r="L485" s="36">
        <v>0</v>
      </c>
      <c r="M485" s="37">
        <v>1</v>
      </c>
      <c r="N485" s="37">
        <v>0.01</v>
      </c>
      <c r="O485" s="9" t="s">
        <v>36</v>
      </c>
      <c r="P485" s="241" t="s">
        <v>2948</v>
      </c>
      <c r="Q485" s="9" t="s">
        <v>2112</v>
      </c>
      <c r="R485" s="205" t="s">
        <v>2113</v>
      </c>
      <c r="S485" s="9"/>
      <c r="T485" s="9"/>
    </row>
    <row r="486" spans="1:20" s="2" customFormat="1" ht="42.75">
      <c r="A486" s="141" t="s">
        <v>9</v>
      </c>
      <c r="B486" s="141" t="s">
        <v>2914</v>
      </c>
      <c r="C486" s="141" t="s">
        <v>2908</v>
      </c>
      <c r="D486" s="9"/>
      <c r="E486" s="9"/>
      <c r="F486" s="9"/>
      <c r="G486" s="9"/>
      <c r="H486" s="30">
        <v>512</v>
      </c>
      <c r="I486" s="9" t="s">
        <v>46</v>
      </c>
      <c r="J486" s="141" t="s">
        <v>2909</v>
      </c>
      <c r="K486" s="141" t="s">
        <v>2913</v>
      </c>
      <c r="L486" s="36">
        <v>0</v>
      </c>
      <c r="M486" s="37">
        <v>1</v>
      </c>
      <c r="N486" s="37">
        <v>0.01</v>
      </c>
      <c r="O486" s="9" t="s">
        <v>36</v>
      </c>
      <c r="P486" s="241" t="s">
        <v>2949</v>
      </c>
      <c r="Q486" s="9" t="s">
        <v>2112</v>
      </c>
      <c r="R486" s="205" t="s">
        <v>2113</v>
      </c>
      <c r="S486" s="9"/>
      <c r="T486" s="9"/>
    </row>
    <row r="487" spans="1:20" s="5" customFormat="1" ht="99.75">
      <c r="A487" s="140" t="s">
        <v>9</v>
      </c>
      <c r="B487" s="140" t="s">
        <v>2448</v>
      </c>
      <c r="C487" s="140" t="s">
        <v>2447</v>
      </c>
      <c r="D487" s="27" t="s">
        <v>142</v>
      </c>
      <c r="E487" s="27"/>
      <c r="F487" s="9" t="s">
        <v>2375</v>
      </c>
      <c r="G487" s="27"/>
      <c r="H487" s="28">
        <v>429</v>
      </c>
      <c r="I487" s="27" t="s">
        <v>46</v>
      </c>
      <c r="J487" s="140" t="s">
        <v>2448</v>
      </c>
      <c r="K487" s="140" t="s">
        <v>2451</v>
      </c>
      <c r="L487" s="33">
        <v>0</v>
      </c>
      <c r="M487" s="34">
        <v>1</v>
      </c>
      <c r="N487" s="34">
        <v>0.01</v>
      </c>
      <c r="O487" s="27" t="s">
        <v>2452</v>
      </c>
      <c r="P487" s="236" t="s">
        <v>2456</v>
      </c>
      <c r="Q487" s="27"/>
      <c r="R487" s="205" t="s">
        <v>2793</v>
      </c>
      <c r="S487" s="27" t="s">
        <v>2453</v>
      </c>
      <c r="T487" s="29"/>
    </row>
    <row r="488" spans="1:20" s="5" customFormat="1" ht="85.5">
      <c r="A488" s="47" t="str">
        <f t="shared" ref="A488:C488" si="102">A$487</f>
        <v>Industry</v>
      </c>
      <c r="B488" s="47" t="str">
        <f t="shared" si="102"/>
        <v>Material Efficiency, Longevity, &amp; Re-Use</v>
      </c>
      <c r="C488" s="47" t="str">
        <f t="shared" si="102"/>
        <v>Percent Reduction in Nonenergy Nonagriculture Industry Product Demand</v>
      </c>
      <c r="D488" s="9" t="s">
        <v>144</v>
      </c>
      <c r="E488" s="27"/>
      <c r="F488" s="9" t="s">
        <v>2377</v>
      </c>
      <c r="G488" s="27"/>
      <c r="H488" s="28">
        <v>430</v>
      </c>
      <c r="I488" s="27" t="s">
        <v>46</v>
      </c>
      <c r="J488" s="47" t="str">
        <f t="shared" ref="J488:O489" si="103">J$487</f>
        <v>Material Efficiency, Longevity, &amp; Re-Use</v>
      </c>
      <c r="K488" s="47" t="str">
        <f t="shared" si="103"/>
        <v>indst reduce nonenergy product demand</v>
      </c>
      <c r="L488" s="150">
        <f t="shared" si="103"/>
        <v>0</v>
      </c>
      <c r="M488" s="150">
        <f t="shared" si="103"/>
        <v>1</v>
      </c>
      <c r="N488" s="150">
        <f t="shared" si="103"/>
        <v>0.01</v>
      </c>
      <c r="O488" s="150" t="str">
        <f t="shared" si="103"/>
        <v>% demand reduction</v>
      </c>
      <c r="P488" s="236" t="s">
        <v>2455</v>
      </c>
      <c r="Q488" s="27"/>
      <c r="R488" s="194" t="str">
        <f t="shared" ref="R488" si="104">R$487</f>
        <v>material-efficiency-longevity-reuse.html</v>
      </c>
      <c r="S488" s="27" t="s">
        <v>2454</v>
      </c>
      <c r="T488" s="29"/>
    </row>
    <row r="489" spans="1:20" s="5" customFormat="1" ht="114">
      <c r="A489" s="47" t="str">
        <f t="shared" ref="A489:C489" si="105">A$487</f>
        <v>Industry</v>
      </c>
      <c r="B489" s="47" t="str">
        <f t="shared" si="105"/>
        <v>Material Efficiency, Longevity, &amp; Re-Use</v>
      </c>
      <c r="C489" s="47" t="str">
        <f t="shared" si="105"/>
        <v>Percent Reduction in Nonenergy Nonagriculture Industry Product Demand</v>
      </c>
      <c r="D489" s="9" t="s">
        <v>146</v>
      </c>
      <c r="E489" s="27"/>
      <c r="F489" s="9" t="s">
        <v>2449</v>
      </c>
      <c r="G489" s="27"/>
      <c r="H489" s="28">
        <v>432</v>
      </c>
      <c r="I489" s="27" t="s">
        <v>46</v>
      </c>
      <c r="J489" s="47" t="str">
        <f t="shared" si="103"/>
        <v>Material Efficiency, Longevity, &amp; Re-Use</v>
      </c>
      <c r="K489" s="47" t="str">
        <f t="shared" si="103"/>
        <v>indst reduce nonenergy product demand</v>
      </c>
      <c r="L489" s="150">
        <f t="shared" si="103"/>
        <v>0</v>
      </c>
      <c r="M489" s="150">
        <f t="shared" si="103"/>
        <v>1</v>
      </c>
      <c r="N489" s="150">
        <f t="shared" si="103"/>
        <v>0.01</v>
      </c>
      <c r="O489" s="150" t="str">
        <f t="shared" si="103"/>
        <v>% demand reduction</v>
      </c>
      <c r="P489" s="236" t="s">
        <v>2458</v>
      </c>
      <c r="Q489" s="27"/>
      <c r="R489" s="205" t="s">
        <v>2794</v>
      </c>
      <c r="S489" s="27" t="s">
        <v>2459</v>
      </c>
      <c r="T489" s="29"/>
    </row>
    <row r="490" spans="1:20" ht="57">
      <c r="A490" s="140" t="s">
        <v>9</v>
      </c>
      <c r="B490" s="140" t="s">
        <v>22</v>
      </c>
      <c r="C490" s="140" t="s">
        <v>318</v>
      </c>
      <c r="D490" s="27" t="s">
        <v>143</v>
      </c>
      <c r="E490" s="27"/>
      <c r="F490" s="9" t="s">
        <v>2376</v>
      </c>
      <c r="G490" s="27"/>
      <c r="H490" s="28">
        <v>56</v>
      </c>
      <c r="I490" s="27" t="s">
        <v>46</v>
      </c>
      <c r="J490" s="28" t="s">
        <v>397</v>
      </c>
      <c r="K490" s="49" t="s">
        <v>2142</v>
      </c>
      <c r="L490" s="33">
        <v>0</v>
      </c>
      <c r="M490" s="34">
        <v>1</v>
      </c>
      <c r="N490" s="34">
        <v>0.01</v>
      </c>
      <c r="O490" s="27" t="s">
        <v>36</v>
      </c>
      <c r="P490" s="246" t="s">
        <v>3230</v>
      </c>
      <c r="Q490" s="27" t="s">
        <v>253</v>
      </c>
      <c r="R490" s="205" t="s">
        <v>254</v>
      </c>
      <c r="S490" s="27" t="s">
        <v>172</v>
      </c>
      <c r="T490" s="27"/>
    </row>
    <row r="491" spans="1:20" ht="42.75">
      <c r="A491" s="47" t="str">
        <f>A$490</f>
        <v>Industry</v>
      </c>
      <c r="B491" s="47" t="str">
        <f t="shared" ref="B491:C492" si="106">B$490</f>
        <v>Methane Capture</v>
      </c>
      <c r="C491" s="47" t="str">
        <f t="shared" si="106"/>
        <v>Fraction of Methane Capture Opportunities Achieved</v>
      </c>
      <c r="D491" s="27" t="s">
        <v>2450</v>
      </c>
      <c r="E491" s="27"/>
      <c r="F491" s="27" t="s">
        <v>2890</v>
      </c>
      <c r="G491" s="27"/>
      <c r="H491" s="28">
        <v>513</v>
      </c>
      <c r="I491" s="27" t="s">
        <v>46</v>
      </c>
      <c r="J491" s="47" t="str">
        <f t="shared" ref="J491:S492" si="107">J$490</f>
        <v>Methane Capture and Destruction</v>
      </c>
      <c r="K491" s="47" t="str">
        <f t="shared" si="107"/>
        <v>indst methane capture</v>
      </c>
      <c r="L491" s="150">
        <f t="shared" si="107"/>
        <v>0</v>
      </c>
      <c r="M491" s="150">
        <f t="shared" si="107"/>
        <v>1</v>
      </c>
      <c r="N491" s="150">
        <f t="shared" si="107"/>
        <v>0.01</v>
      </c>
      <c r="O491" s="47" t="str">
        <f t="shared" si="107"/>
        <v>% of potential achieved</v>
      </c>
      <c r="P491" s="236" t="s">
        <v>2925</v>
      </c>
      <c r="Q491" s="47" t="str">
        <f t="shared" si="107"/>
        <v>industry-ag-main.html#methane-capture</v>
      </c>
      <c r="R491" s="194" t="str">
        <f t="shared" si="107"/>
        <v>methane-capture.html</v>
      </c>
      <c r="S491" s="47" t="str">
        <f t="shared" si="107"/>
        <v>Calculated from model data; see the relevant variable(s) in the InputData folder for source information.</v>
      </c>
      <c r="T491" s="27"/>
    </row>
    <row r="492" spans="1:20" ht="57">
      <c r="A492" s="47" t="str">
        <f>A$490</f>
        <v>Industry</v>
      </c>
      <c r="B492" s="47" t="str">
        <f t="shared" si="106"/>
        <v>Methane Capture</v>
      </c>
      <c r="C492" s="47" t="str">
        <f t="shared" si="106"/>
        <v>Fraction of Methane Capture Opportunities Achieved</v>
      </c>
      <c r="D492" s="27" t="s">
        <v>146</v>
      </c>
      <c r="E492" s="27"/>
      <c r="F492" s="9" t="s">
        <v>2449</v>
      </c>
      <c r="G492" s="27"/>
      <c r="H492" s="28">
        <v>514</v>
      </c>
      <c r="I492" s="27" t="s">
        <v>46</v>
      </c>
      <c r="J492" s="47" t="str">
        <f t="shared" si="107"/>
        <v>Methane Capture and Destruction</v>
      </c>
      <c r="K492" s="47" t="str">
        <f t="shared" si="107"/>
        <v>indst methane capture</v>
      </c>
      <c r="L492" s="150">
        <f t="shared" si="107"/>
        <v>0</v>
      </c>
      <c r="M492" s="150">
        <f t="shared" si="107"/>
        <v>1</v>
      </c>
      <c r="N492" s="150">
        <f t="shared" si="107"/>
        <v>0.01</v>
      </c>
      <c r="O492" s="47" t="str">
        <f t="shared" si="107"/>
        <v>% of potential achieved</v>
      </c>
      <c r="P492" s="236" t="s">
        <v>2926</v>
      </c>
      <c r="Q492" s="47" t="str">
        <f t="shared" si="107"/>
        <v>industry-ag-main.html#methane-capture</v>
      </c>
      <c r="R492" s="194" t="str">
        <f t="shared" si="107"/>
        <v>methane-capture.html</v>
      </c>
      <c r="S492" s="47" t="str">
        <f t="shared" si="107"/>
        <v>Calculated from model data; see the relevant variable(s) in the InputData folder for source information.</v>
      </c>
      <c r="T492" s="27"/>
    </row>
    <row r="493" spans="1:20" ht="57">
      <c r="A493" s="140" t="s">
        <v>9</v>
      </c>
      <c r="B493" s="140" t="s">
        <v>20</v>
      </c>
      <c r="C493" s="140" t="s">
        <v>319</v>
      </c>
      <c r="D493" s="27" t="s">
        <v>143</v>
      </c>
      <c r="E493" s="27"/>
      <c r="F493" s="9" t="s">
        <v>2376</v>
      </c>
      <c r="G493" s="27"/>
      <c r="H493" s="28">
        <v>57</v>
      </c>
      <c r="I493" s="27" t="s">
        <v>46</v>
      </c>
      <c r="J493" s="28" t="s">
        <v>397</v>
      </c>
      <c r="K493" s="49" t="s">
        <v>2141</v>
      </c>
      <c r="L493" s="33">
        <v>0</v>
      </c>
      <c r="M493" s="34">
        <v>1</v>
      </c>
      <c r="N493" s="34">
        <v>0.01</v>
      </c>
      <c r="O493" s="27" t="s">
        <v>36</v>
      </c>
      <c r="P493" s="246" t="s">
        <v>3231</v>
      </c>
      <c r="Q493" s="27" t="s">
        <v>255</v>
      </c>
      <c r="R493" s="205" t="s">
        <v>256</v>
      </c>
      <c r="S493" s="27" t="s">
        <v>172</v>
      </c>
      <c r="T493" s="27"/>
    </row>
    <row r="494" spans="1:20" ht="42.75">
      <c r="A494" s="47" t="str">
        <f>A$493</f>
        <v>Industry</v>
      </c>
      <c r="B494" s="47" t="str">
        <f t="shared" ref="B494:C495" si="108">B$493</f>
        <v>Methane Destruction</v>
      </c>
      <c r="C494" s="47" t="str">
        <f t="shared" si="108"/>
        <v>Fraction of Methane Destruction Opportunities Achieved</v>
      </c>
      <c r="D494" s="27" t="s">
        <v>2450</v>
      </c>
      <c r="E494" s="27"/>
      <c r="F494" s="27" t="s">
        <v>2890</v>
      </c>
      <c r="G494" s="27"/>
      <c r="H494" s="28">
        <v>515</v>
      </c>
      <c r="I494" s="27" t="s">
        <v>46</v>
      </c>
      <c r="J494" s="47" t="str">
        <f t="shared" ref="J494:S495" si="109">J$493</f>
        <v>Methane Capture and Destruction</v>
      </c>
      <c r="K494" s="47" t="str">
        <f t="shared" si="109"/>
        <v>indst methane destruction</v>
      </c>
      <c r="L494" s="150">
        <f t="shared" si="109"/>
        <v>0</v>
      </c>
      <c r="M494" s="150">
        <f t="shared" si="109"/>
        <v>1</v>
      </c>
      <c r="N494" s="150">
        <f t="shared" si="109"/>
        <v>0.01</v>
      </c>
      <c r="O494" s="47" t="str">
        <f t="shared" si="109"/>
        <v>% of potential achieved</v>
      </c>
      <c r="P494" s="236" t="s">
        <v>2927</v>
      </c>
      <c r="Q494" s="47" t="str">
        <f t="shared" si="109"/>
        <v>industry-ag-main.html#methane-destr</v>
      </c>
      <c r="R494" s="194" t="str">
        <f t="shared" si="109"/>
        <v>methane-destruction.html</v>
      </c>
      <c r="S494" s="47" t="str">
        <f t="shared" si="109"/>
        <v>Calculated from model data; see the relevant variable(s) in the InputData folder for source information.</v>
      </c>
      <c r="T494" s="27"/>
    </row>
    <row r="495" spans="1:20" ht="57">
      <c r="A495" s="47" t="str">
        <f t="shared" ref="A495" si="110">A$493</f>
        <v>Industry</v>
      </c>
      <c r="B495" s="47" t="str">
        <f t="shared" si="108"/>
        <v>Methane Destruction</v>
      </c>
      <c r="C495" s="47" t="str">
        <f t="shared" si="108"/>
        <v>Fraction of Methane Destruction Opportunities Achieved</v>
      </c>
      <c r="D495" s="27" t="s">
        <v>146</v>
      </c>
      <c r="E495" s="27"/>
      <c r="F495" s="9" t="s">
        <v>2449</v>
      </c>
      <c r="G495" s="27"/>
      <c r="H495" s="28">
        <v>516</v>
      </c>
      <c r="I495" s="27" t="s">
        <v>46</v>
      </c>
      <c r="J495" s="47" t="str">
        <f t="shared" si="109"/>
        <v>Methane Capture and Destruction</v>
      </c>
      <c r="K495" s="47" t="str">
        <f t="shared" si="109"/>
        <v>indst methane destruction</v>
      </c>
      <c r="L495" s="150">
        <f t="shared" si="109"/>
        <v>0</v>
      </c>
      <c r="M495" s="150">
        <f t="shared" si="109"/>
        <v>1</v>
      </c>
      <c r="N495" s="150">
        <f t="shared" si="109"/>
        <v>0.01</v>
      </c>
      <c r="O495" s="47" t="str">
        <f t="shared" si="109"/>
        <v>% of potential achieved</v>
      </c>
      <c r="P495" s="236" t="s">
        <v>2928</v>
      </c>
      <c r="Q495" s="47" t="str">
        <f t="shared" si="109"/>
        <v>industry-ag-main.html#methane-destr</v>
      </c>
      <c r="R495" s="194" t="str">
        <f t="shared" si="109"/>
        <v>methane-destruction.html</v>
      </c>
      <c r="S495" s="47" t="str">
        <f t="shared" si="109"/>
        <v>Calculated from model data; see the relevant variable(s) in the InputData folder for source information.</v>
      </c>
      <c r="T495" s="27"/>
    </row>
    <row r="496" spans="1:20" ht="57">
      <c r="A496" s="140" t="s">
        <v>9</v>
      </c>
      <c r="B496" s="140" t="s">
        <v>2535</v>
      </c>
      <c r="C496" s="140" t="s">
        <v>2536</v>
      </c>
      <c r="D496" s="9" t="s">
        <v>505</v>
      </c>
      <c r="E496" s="27"/>
      <c r="F496" s="9" t="s">
        <v>502</v>
      </c>
      <c r="G496" s="27"/>
      <c r="H496" s="28">
        <v>451</v>
      </c>
      <c r="I496" s="27" t="s">
        <v>46</v>
      </c>
      <c r="J496" s="140" t="s">
        <v>2536</v>
      </c>
      <c r="K496" s="140" t="s">
        <v>2537</v>
      </c>
      <c r="L496" s="33">
        <v>0</v>
      </c>
      <c r="M496" s="34">
        <v>1</v>
      </c>
      <c r="N496" s="34">
        <v>0.01</v>
      </c>
      <c r="O496" s="27" t="s">
        <v>2538</v>
      </c>
      <c r="P496" s="244" t="s">
        <v>2796</v>
      </c>
      <c r="Q496" s="27"/>
      <c r="R496" s="205" t="s">
        <v>2795</v>
      </c>
      <c r="S496" s="27" t="s">
        <v>172</v>
      </c>
      <c r="T496" s="27"/>
    </row>
    <row r="497" spans="1:20" ht="57">
      <c r="A497" s="47" t="str">
        <f>A$496</f>
        <v>Industry</v>
      </c>
      <c r="B497" s="47" t="str">
        <f t="shared" ref="B497:C504" si="111">B$496</f>
        <v>Reduce Fossil Fuel Exports</v>
      </c>
      <c r="C497" s="47" t="str">
        <f t="shared" si="111"/>
        <v>Percent Reduction in Fossil Fuel Exports</v>
      </c>
      <c r="D497" s="9" t="s">
        <v>49</v>
      </c>
      <c r="E497" s="27"/>
      <c r="F497" s="9" t="s">
        <v>94</v>
      </c>
      <c r="G497" s="27"/>
      <c r="H497" s="28">
        <v>452</v>
      </c>
      <c r="I497" s="27" t="s">
        <v>46</v>
      </c>
      <c r="J497" s="47" t="str">
        <f t="shared" ref="J497:K504" si="112">J$496</f>
        <v>Percent Reduction in Fossil Fuel Exports</v>
      </c>
      <c r="K497" s="47" t="str">
        <f t="shared" si="112"/>
        <v>indst reduce fossil fuel exports</v>
      </c>
      <c r="L497" s="150">
        <f t="shared" ref="L497:O500" si="113">L$496</f>
        <v>0</v>
      </c>
      <c r="M497" s="150">
        <f t="shared" si="113"/>
        <v>1</v>
      </c>
      <c r="N497" s="150">
        <f t="shared" si="113"/>
        <v>0.01</v>
      </c>
      <c r="O497" s="47" t="str">
        <f t="shared" si="113"/>
        <v>% reduction in exports</v>
      </c>
      <c r="P497" s="244" t="s">
        <v>2797</v>
      </c>
      <c r="Q497" s="27"/>
      <c r="R497" s="194" t="str">
        <f t="shared" ref="R497:R500" si="114">R$496</f>
        <v>reduce-fuel-exports.html</v>
      </c>
      <c r="S497" s="47" t="str">
        <f t="shared" ref="S497:S504" si="115">S$496</f>
        <v>Calculated from model data; see the relevant variable(s) in the InputData folder for source information.</v>
      </c>
      <c r="T497" s="27"/>
    </row>
    <row r="498" spans="1:20" ht="57">
      <c r="A498" s="47" t="str">
        <f t="shared" ref="A498:A504" si="116">A$496</f>
        <v>Industry</v>
      </c>
      <c r="B498" s="47" t="str">
        <f t="shared" si="111"/>
        <v>Reduce Fossil Fuel Exports</v>
      </c>
      <c r="C498" s="47" t="str">
        <f t="shared" si="111"/>
        <v>Percent Reduction in Fossil Fuel Exports</v>
      </c>
      <c r="D498" s="9" t="s">
        <v>56</v>
      </c>
      <c r="E498" s="27"/>
      <c r="F498" s="9" t="s">
        <v>102</v>
      </c>
      <c r="G498" s="27"/>
      <c r="H498" s="28">
        <v>453</v>
      </c>
      <c r="I498" s="27" t="s">
        <v>46</v>
      </c>
      <c r="J498" s="47" t="str">
        <f t="shared" si="112"/>
        <v>Percent Reduction in Fossil Fuel Exports</v>
      </c>
      <c r="K498" s="47" t="str">
        <f t="shared" si="112"/>
        <v>indst reduce fossil fuel exports</v>
      </c>
      <c r="L498" s="150">
        <f t="shared" si="113"/>
        <v>0</v>
      </c>
      <c r="M498" s="150">
        <f t="shared" si="113"/>
        <v>1</v>
      </c>
      <c r="N498" s="150">
        <f t="shared" si="113"/>
        <v>0.01</v>
      </c>
      <c r="O498" s="47" t="str">
        <f t="shared" si="113"/>
        <v>% reduction in exports</v>
      </c>
      <c r="P498" s="244" t="s">
        <v>3183</v>
      </c>
      <c r="Q498" s="27"/>
      <c r="R498" s="194" t="str">
        <f t="shared" si="114"/>
        <v>reduce-fuel-exports.html</v>
      </c>
      <c r="S498" s="47" t="str">
        <f t="shared" si="115"/>
        <v>Calculated from model data; see the relevant variable(s) in the InputData folder for source information.</v>
      </c>
      <c r="T498" s="27"/>
    </row>
    <row r="499" spans="1:20" ht="57">
      <c r="A499" s="47" t="str">
        <f t="shared" si="116"/>
        <v>Industry</v>
      </c>
      <c r="B499" s="47" t="str">
        <f t="shared" si="111"/>
        <v>Reduce Fossil Fuel Exports</v>
      </c>
      <c r="C499" s="47" t="str">
        <f t="shared" si="111"/>
        <v>Percent Reduction in Fossil Fuel Exports</v>
      </c>
      <c r="D499" s="9" t="s">
        <v>57</v>
      </c>
      <c r="E499" s="27"/>
      <c r="F499" s="9" t="s">
        <v>103</v>
      </c>
      <c r="G499" s="27"/>
      <c r="H499" s="28">
        <v>454</v>
      </c>
      <c r="I499" s="27" t="s">
        <v>46</v>
      </c>
      <c r="J499" s="47" t="str">
        <f t="shared" si="112"/>
        <v>Percent Reduction in Fossil Fuel Exports</v>
      </c>
      <c r="K499" s="47" t="str">
        <f t="shared" si="112"/>
        <v>indst reduce fossil fuel exports</v>
      </c>
      <c r="L499" s="150">
        <f t="shared" si="113"/>
        <v>0</v>
      </c>
      <c r="M499" s="150">
        <f t="shared" si="113"/>
        <v>1</v>
      </c>
      <c r="N499" s="150">
        <f t="shared" si="113"/>
        <v>0.01</v>
      </c>
      <c r="O499" s="47" t="str">
        <f t="shared" si="113"/>
        <v>% reduction in exports</v>
      </c>
      <c r="P499" s="244" t="s">
        <v>3184</v>
      </c>
      <c r="Q499" s="27"/>
      <c r="R499" s="194" t="str">
        <f t="shared" si="114"/>
        <v>reduce-fuel-exports.html</v>
      </c>
      <c r="S499" s="47" t="str">
        <f t="shared" si="115"/>
        <v>Calculated from model data; see the relevant variable(s) in the InputData folder for source information.</v>
      </c>
      <c r="T499" s="27"/>
    </row>
    <row r="500" spans="1:20" ht="57">
      <c r="A500" s="47" t="str">
        <f t="shared" si="116"/>
        <v>Industry</v>
      </c>
      <c r="B500" s="47" t="str">
        <f t="shared" si="111"/>
        <v>Reduce Fossil Fuel Exports</v>
      </c>
      <c r="C500" s="47" t="str">
        <f t="shared" si="111"/>
        <v>Percent Reduction in Fossil Fuel Exports</v>
      </c>
      <c r="D500" s="9" t="s">
        <v>2517</v>
      </c>
      <c r="E500" s="27"/>
      <c r="F500" s="9" t="s">
        <v>2518</v>
      </c>
      <c r="G500" s="27"/>
      <c r="H500" s="28">
        <v>455</v>
      </c>
      <c r="I500" s="27" t="s">
        <v>46</v>
      </c>
      <c r="J500" s="47" t="str">
        <f t="shared" si="112"/>
        <v>Percent Reduction in Fossil Fuel Exports</v>
      </c>
      <c r="K500" s="47" t="str">
        <f t="shared" si="112"/>
        <v>indst reduce fossil fuel exports</v>
      </c>
      <c r="L500" s="150">
        <f t="shared" si="113"/>
        <v>0</v>
      </c>
      <c r="M500" s="150">
        <f t="shared" si="113"/>
        <v>1</v>
      </c>
      <c r="N500" s="150">
        <f t="shared" si="113"/>
        <v>0.01</v>
      </c>
      <c r="O500" s="47" t="str">
        <f t="shared" si="113"/>
        <v>% reduction in exports</v>
      </c>
      <c r="P500" s="244" t="s">
        <v>2798</v>
      </c>
      <c r="Q500" s="27"/>
      <c r="R500" s="194" t="str">
        <f t="shared" si="114"/>
        <v>reduce-fuel-exports.html</v>
      </c>
      <c r="S500" s="47" t="str">
        <f t="shared" si="115"/>
        <v>Calculated from model data; see the relevant variable(s) in the InputData folder for source information.</v>
      </c>
      <c r="T500" s="27"/>
    </row>
    <row r="501" spans="1:20" ht="28.5">
      <c r="A501" s="47" t="str">
        <f t="shared" si="116"/>
        <v>Industry</v>
      </c>
      <c r="B501" s="47" t="str">
        <f t="shared" si="111"/>
        <v>Reduce Fossil Fuel Exports</v>
      </c>
      <c r="C501" s="47" t="str">
        <f t="shared" si="111"/>
        <v>Percent Reduction in Fossil Fuel Exports</v>
      </c>
      <c r="D501" s="9" t="s">
        <v>498</v>
      </c>
      <c r="E501" s="27"/>
      <c r="F501" s="9" t="s">
        <v>499</v>
      </c>
      <c r="G501" s="27"/>
      <c r="H501" s="28">
        <v>456</v>
      </c>
      <c r="I501" s="9" t="s">
        <v>47</v>
      </c>
      <c r="J501" s="47"/>
      <c r="K501" s="47"/>
      <c r="L501" s="150"/>
      <c r="M501" s="150"/>
      <c r="N501" s="150"/>
      <c r="O501" s="47"/>
      <c r="P501" s="236"/>
      <c r="Q501" s="27"/>
      <c r="R501" s="205"/>
      <c r="S501" s="47" t="str">
        <f t="shared" si="115"/>
        <v>Calculated from model data; see the relevant variable(s) in the InputData folder for source information.</v>
      </c>
      <c r="T501" s="27"/>
    </row>
    <row r="502" spans="1:20" ht="57">
      <c r="A502" s="47" t="str">
        <f t="shared" si="116"/>
        <v>Industry</v>
      </c>
      <c r="B502" s="47" t="str">
        <f t="shared" si="111"/>
        <v>Reduce Fossil Fuel Exports</v>
      </c>
      <c r="C502" s="47" t="str">
        <f t="shared" si="111"/>
        <v>Percent Reduction in Fossil Fuel Exports</v>
      </c>
      <c r="D502" s="9" t="s">
        <v>2509</v>
      </c>
      <c r="E502" s="27"/>
      <c r="F502" s="9" t="s">
        <v>2513</v>
      </c>
      <c r="G502" s="27"/>
      <c r="H502" s="28">
        <v>457</v>
      </c>
      <c r="I502" s="27" t="s">
        <v>46</v>
      </c>
      <c r="J502" s="47" t="str">
        <f t="shared" si="112"/>
        <v>Percent Reduction in Fossil Fuel Exports</v>
      </c>
      <c r="K502" s="47" t="str">
        <f t="shared" si="112"/>
        <v>indst reduce fossil fuel exports</v>
      </c>
      <c r="L502" s="150">
        <f t="shared" ref="L502:O504" si="117">L$496</f>
        <v>0</v>
      </c>
      <c r="M502" s="150">
        <f t="shared" si="117"/>
        <v>1</v>
      </c>
      <c r="N502" s="150">
        <f t="shared" si="117"/>
        <v>0.01</v>
      </c>
      <c r="O502" s="47" t="str">
        <f t="shared" si="117"/>
        <v>% reduction in exports</v>
      </c>
      <c r="P502" s="244" t="s">
        <v>2799</v>
      </c>
      <c r="Q502" s="27"/>
      <c r="R502" s="194" t="str">
        <f t="shared" ref="R502:R504" si="118">R$496</f>
        <v>reduce-fuel-exports.html</v>
      </c>
      <c r="S502" s="47" t="str">
        <f t="shared" si="115"/>
        <v>Calculated from model data; see the relevant variable(s) in the InputData folder for source information.</v>
      </c>
      <c r="T502" s="27"/>
    </row>
    <row r="503" spans="1:20" ht="57">
      <c r="A503" s="47" t="str">
        <f t="shared" si="116"/>
        <v>Industry</v>
      </c>
      <c r="B503" s="47" t="str">
        <f t="shared" si="111"/>
        <v>Reduce Fossil Fuel Exports</v>
      </c>
      <c r="C503" s="47" t="str">
        <f t="shared" si="111"/>
        <v>Percent Reduction in Fossil Fuel Exports</v>
      </c>
      <c r="D503" s="9" t="s">
        <v>2519</v>
      </c>
      <c r="E503" s="27"/>
      <c r="F503" s="9" t="s">
        <v>2520</v>
      </c>
      <c r="G503" s="27"/>
      <c r="H503" s="28">
        <v>458</v>
      </c>
      <c r="I503" s="27" t="s">
        <v>46</v>
      </c>
      <c r="J503" s="47" t="str">
        <f t="shared" si="112"/>
        <v>Percent Reduction in Fossil Fuel Exports</v>
      </c>
      <c r="K503" s="47" t="str">
        <f t="shared" si="112"/>
        <v>indst reduce fossil fuel exports</v>
      </c>
      <c r="L503" s="150">
        <f t="shared" si="117"/>
        <v>0</v>
      </c>
      <c r="M503" s="150">
        <f t="shared" si="117"/>
        <v>1</v>
      </c>
      <c r="N503" s="150">
        <f t="shared" si="117"/>
        <v>0.01</v>
      </c>
      <c r="O503" s="47" t="str">
        <f t="shared" si="117"/>
        <v>% reduction in exports</v>
      </c>
      <c r="P503" s="244" t="s">
        <v>2800</v>
      </c>
      <c r="Q503" s="27"/>
      <c r="R503" s="194" t="str">
        <f t="shared" si="118"/>
        <v>reduce-fuel-exports.html</v>
      </c>
      <c r="S503" s="47" t="str">
        <f t="shared" si="115"/>
        <v>Calculated from model data; see the relevant variable(s) in the InputData folder for source information.</v>
      </c>
      <c r="T503" s="27"/>
    </row>
    <row r="504" spans="1:20" ht="57">
      <c r="A504" s="47" t="str">
        <f t="shared" si="116"/>
        <v>Industry</v>
      </c>
      <c r="B504" s="47" t="str">
        <f t="shared" si="111"/>
        <v>Reduce Fossil Fuel Exports</v>
      </c>
      <c r="C504" s="47" t="str">
        <f t="shared" si="111"/>
        <v>Percent Reduction in Fossil Fuel Exports</v>
      </c>
      <c r="D504" s="9" t="s">
        <v>2510</v>
      </c>
      <c r="E504" s="27"/>
      <c r="F504" s="9" t="s">
        <v>2514</v>
      </c>
      <c r="G504" s="27"/>
      <c r="H504" s="28">
        <v>459</v>
      </c>
      <c r="I504" s="27" t="s">
        <v>46</v>
      </c>
      <c r="J504" s="47" t="str">
        <f t="shared" si="112"/>
        <v>Percent Reduction in Fossil Fuel Exports</v>
      </c>
      <c r="K504" s="47" t="str">
        <f t="shared" si="112"/>
        <v>indst reduce fossil fuel exports</v>
      </c>
      <c r="L504" s="150">
        <f t="shared" si="117"/>
        <v>0</v>
      </c>
      <c r="M504" s="150">
        <f t="shared" si="117"/>
        <v>1</v>
      </c>
      <c r="N504" s="150">
        <f t="shared" si="117"/>
        <v>0.01</v>
      </c>
      <c r="O504" s="47" t="str">
        <f t="shared" si="117"/>
        <v>% reduction in exports</v>
      </c>
      <c r="P504" s="244" t="s">
        <v>2801</v>
      </c>
      <c r="Q504" s="27"/>
      <c r="R504" s="194" t="str">
        <f t="shared" si="118"/>
        <v>reduce-fuel-exports.html</v>
      </c>
      <c r="S504" s="47" t="str">
        <f t="shared" si="115"/>
        <v>Calculated from model data; see the relevant variable(s) in the InputData folder for source information.</v>
      </c>
      <c r="T504" s="27"/>
    </row>
    <row r="505" spans="1:20" ht="71.25">
      <c r="A505" s="140" t="s">
        <v>151</v>
      </c>
      <c r="B505" s="140" t="s">
        <v>153</v>
      </c>
      <c r="C505" s="140" t="s">
        <v>483</v>
      </c>
      <c r="D505" s="27"/>
      <c r="E505" s="27"/>
      <c r="F505" s="27"/>
      <c r="G505" s="27"/>
      <c r="H505" s="28">
        <v>60</v>
      </c>
      <c r="I505" s="27" t="s">
        <v>46</v>
      </c>
      <c r="J505" s="49" t="s">
        <v>153</v>
      </c>
      <c r="K505" s="49" t="s">
        <v>2140</v>
      </c>
      <c r="L505" s="33">
        <v>0</v>
      </c>
      <c r="M505" s="34">
        <v>1</v>
      </c>
      <c r="N505" s="34">
        <v>0.01</v>
      </c>
      <c r="O505" s="27" t="s">
        <v>36</v>
      </c>
      <c r="P505" s="240" t="s">
        <v>2180</v>
      </c>
      <c r="Q505" s="27" t="s">
        <v>257</v>
      </c>
      <c r="R505" s="205" t="s">
        <v>258</v>
      </c>
      <c r="S505" s="27" t="s">
        <v>172</v>
      </c>
      <c r="T505" s="27" t="s">
        <v>207</v>
      </c>
    </row>
    <row r="506" spans="1:20" ht="28.5">
      <c r="A506" s="140" t="s">
        <v>151</v>
      </c>
      <c r="B506" s="140" t="s">
        <v>289</v>
      </c>
      <c r="C506" s="140" t="s">
        <v>492</v>
      </c>
      <c r="D506" s="27"/>
      <c r="E506" s="27"/>
      <c r="F506" s="27"/>
      <c r="G506" s="27"/>
      <c r="H506" s="28">
        <v>705</v>
      </c>
      <c r="I506" s="9" t="s">
        <v>47</v>
      </c>
      <c r="J506" s="49" t="s">
        <v>289</v>
      </c>
      <c r="K506" s="49" t="s">
        <v>2139</v>
      </c>
      <c r="L506" s="33"/>
      <c r="M506" s="34"/>
      <c r="N506" s="34"/>
      <c r="O506" s="27"/>
      <c r="P506" s="236"/>
      <c r="Q506" s="27" t="s">
        <v>353</v>
      </c>
      <c r="R506" s="205" t="s">
        <v>354</v>
      </c>
      <c r="S506" s="27"/>
      <c r="T506" s="27"/>
    </row>
    <row r="507" spans="1:20" ht="28.5">
      <c r="A507" s="140" t="s">
        <v>151</v>
      </c>
      <c r="B507" s="140" t="s">
        <v>488</v>
      </c>
      <c r="C507" s="140" t="s">
        <v>489</v>
      </c>
      <c r="D507" s="27"/>
      <c r="E507" s="27"/>
      <c r="F507" s="27"/>
      <c r="G507" s="27"/>
      <c r="H507" s="28">
        <v>177</v>
      </c>
      <c r="I507" s="9" t="s">
        <v>47</v>
      </c>
      <c r="J507" s="49" t="s">
        <v>488</v>
      </c>
      <c r="K507" s="49" t="s">
        <v>2138</v>
      </c>
      <c r="L507" s="33"/>
      <c r="M507" s="34"/>
      <c r="N507" s="34"/>
      <c r="O507" s="27"/>
      <c r="P507" s="236"/>
      <c r="Q507" s="27"/>
      <c r="R507" s="205" t="s">
        <v>2807</v>
      </c>
      <c r="S507" s="27"/>
      <c r="T507" s="27"/>
    </row>
    <row r="508" spans="1:20" ht="42.75">
      <c r="A508" s="140" t="s">
        <v>151</v>
      </c>
      <c r="B508" s="140" t="s">
        <v>208</v>
      </c>
      <c r="C508" s="140" t="s">
        <v>484</v>
      </c>
      <c r="D508" s="27"/>
      <c r="E508" s="27"/>
      <c r="F508" s="27"/>
      <c r="G508" s="27"/>
      <c r="H508" s="28">
        <v>61</v>
      </c>
      <c r="I508" s="27" t="s">
        <v>46</v>
      </c>
      <c r="J508" s="49" t="s">
        <v>208</v>
      </c>
      <c r="K508" s="49" t="s">
        <v>2137</v>
      </c>
      <c r="L508" s="33">
        <v>0</v>
      </c>
      <c r="M508" s="34">
        <v>1</v>
      </c>
      <c r="N508" s="34">
        <v>0.01</v>
      </c>
      <c r="O508" s="27" t="s">
        <v>36</v>
      </c>
      <c r="P508" s="236" t="s">
        <v>2181</v>
      </c>
      <c r="Q508" s="27" t="s">
        <v>259</v>
      </c>
      <c r="R508" s="205" t="s">
        <v>260</v>
      </c>
      <c r="S508" s="27" t="s">
        <v>172</v>
      </c>
      <c r="T508" s="27"/>
    </row>
    <row r="509" spans="1:20" ht="71.25">
      <c r="A509" s="140" t="s">
        <v>151</v>
      </c>
      <c r="B509" s="140" t="s">
        <v>2899</v>
      </c>
      <c r="C509" s="140" t="s">
        <v>2900</v>
      </c>
      <c r="D509" s="27"/>
      <c r="E509" s="27"/>
      <c r="F509" s="27"/>
      <c r="G509" s="27"/>
      <c r="H509" s="28">
        <v>62</v>
      </c>
      <c r="I509" s="27" t="s">
        <v>46</v>
      </c>
      <c r="J509" s="140" t="s">
        <v>2899</v>
      </c>
      <c r="K509" s="49" t="s">
        <v>2901</v>
      </c>
      <c r="L509" s="33">
        <v>0</v>
      </c>
      <c r="M509" s="34">
        <v>1</v>
      </c>
      <c r="N509" s="34">
        <v>0.01</v>
      </c>
      <c r="O509" s="27" t="s">
        <v>36</v>
      </c>
      <c r="P509" s="236" t="s">
        <v>2929</v>
      </c>
      <c r="Q509" s="27" t="s">
        <v>261</v>
      </c>
      <c r="R509" s="205" t="s">
        <v>262</v>
      </c>
      <c r="S509" s="27" t="s">
        <v>172</v>
      </c>
      <c r="T509" s="27"/>
    </row>
    <row r="510" spans="1:20" ht="42.75">
      <c r="A510" s="140" t="s">
        <v>151</v>
      </c>
      <c r="B510" s="140" t="s">
        <v>154</v>
      </c>
      <c r="C510" s="140" t="s">
        <v>485</v>
      </c>
      <c r="D510" s="27"/>
      <c r="E510" s="27"/>
      <c r="F510" s="27"/>
      <c r="G510" s="27"/>
      <c r="H510" s="28">
        <v>63</v>
      </c>
      <c r="I510" s="27" t="s">
        <v>46</v>
      </c>
      <c r="J510" s="49" t="s">
        <v>154</v>
      </c>
      <c r="K510" s="49" t="s">
        <v>2136</v>
      </c>
      <c r="L510" s="33">
        <v>0</v>
      </c>
      <c r="M510" s="34">
        <v>1</v>
      </c>
      <c r="N510" s="34">
        <v>0.01</v>
      </c>
      <c r="O510" s="27" t="s">
        <v>36</v>
      </c>
      <c r="P510" s="236" t="s">
        <v>2182</v>
      </c>
      <c r="Q510" s="27" t="s">
        <v>263</v>
      </c>
      <c r="R510" s="205" t="s">
        <v>264</v>
      </c>
      <c r="S510" s="27" t="s">
        <v>172</v>
      </c>
      <c r="T510" s="27"/>
    </row>
    <row r="511" spans="1:20" ht="42.75">
      <c r="A511" s="140" t="s">
        <v>151</v>
      </c>
      <c r="B511" s="140" t="s">
        <v>152</v>
      </c>
      <c r="C511" s="140" t="s">
        <v>2950</v>
      </c>
      <c r="D511" s="27"/>
      <c r="E511" s="27"/>
      <c r="F511" s="27"/>
      <c r="G511" s="27"/>
      <c r="H511" s="28">
        <v>64</v>
      </c>
      <c r="I511" s="27" t="s">
        <v>46</v>
      </c>
      <c r="J511" s="49" t="s">
        <v>152</v>
      </c>
      <c r="K511" s="49" t="s">
        <v>2135</v>
      </c>
      <c r="L511" s="33">
        <v>0</v>
      </c>
      <c r="M511" s="34">
        <v>1</v>
      </c>
      <c r="N511" s="34">
        <v>0.01</v>
      </c>
      <c r="O511" s="27" t="s">
        <v>36</v>
      </c>
      <c r="P511" s="236" t="s">
        <v>2930</v>
      </c>
      <c r="Q511" s="27" t="s">
        <v>265</v>
      </c>
      <c r="R511" s="205" t="s">
        <v>266</v>
      </c>
      <c r="S511" s="27" t="s">
        <v>172</v>
      </c>
      <c r="T511" s="27"/>
    </row>
    <row r="512" spans="1:20" ht="28.5">
      <c r="A512" s="140" t="s">
        <v>151</v>
      </c>
      <c r="B512" s="140" t="s">
        <v>486</v>
      </c>
      <c r="C512" s="140" t="s">
        <v>487</v>
      </c>
      <c r="D512" s="27"/>
      <c r="E512" s="27"/>
      <c r="F512" s="27"/>
      <c r="G512" s="27"/>
      <c r="H512" s="28">
        <v>178</v>
      </c>
      <c r="I512" s="27" t="s">
        <v>47</v>
      </c>
      <c r="J512" s="49" t="s">
        <v>486</v>
      </c>
      <c r="K512" s="49" t="s">
        <v>2134</v>
      </c>
      <c r="L512" s="33"/>
      <c r="M512" s="34"/>
      <c r="N512" s="34"/>
      <c r="O512" s="27"/>
      <c r="P512" s="236"/>
      <c r="Q512" s="27"/>
      <c r="R512" s="205" t="s">
        <v>2808</v>
      </c>
      <c r="S512" s="27"/>
      <c r="T512" s="27"/>
    </row>
    <row r="513" spans="1:20" ht="128.25">
      <c r="A513" s="140" t="s">
        <v>151</v>
      </c>
      <c r="B513" s="140" t="s">
        <v>2460</v>
      </c>
      <c r="C513" s="140" t="s">
        <v>2461</v>
      </c>
      <c r="D513" s="27"/>
      <c r="E513" s="27"/>
      <c r="F513" s="27"/>
      <c r="G513" s="27"/>
      <c r="H513" s="28">
        <v>434</v>
      </c>
      <c r="I513" s="27" t="s">
        <v>46</v>
      </c>
      <c r="J513" s="140" t="s">
        <v>2460</v>
      </c>
      <c r="K513" s="140" t="s">
        <v>2462</v>
      </c>
      <c r="L513" s="33">
        <v>0</v>
      </c>
      <c r="M513" s="34">
        <v>1</v>
      </c>
      <c r="N513" s="34">
        <v>0.01</v>
      </c>
      <c r="O513" s="27" t="s">
        <v>2463</v>
      </c>
      <c r="P513" s="236" t="s">
        <v>2803</v>
      </c>
      <c r="Q513" s="27"/>
      <c r="R513" s="205" t="s">
        <v>2802</v>
      </c>
      <c r="S513" s="7" t="s">
        <v>2464</v>
      </c>
      <c r="T513" s="27"/>
    </row>
    <row r="514" spans="1:20" s="2" customFormat="1" ht="71.25">
      <c r="A514" s="141" t="s">
        <v>2521</v>
      </c>
      <c r="B514" s="141" t="s">
        <v>2525</v>
      </c>
      <c r="C514" s="141" t="s">
        <v>320</v>
      </c>
      <c r="D514" s="9"/>
      <c r="E514" s="9"/>
      <c r="F514" s="9"/>
      <c r="G514" s="9"/>
      <c r="H514" s="28">
        <v>68</v>
      </c>
      <c r="I514" s="9" t="s">
        <v>46</v>
      </c>
      <c r="J514" s="48" t="s">
        <v>2524</v>
      </c>
      <c r="K514" s="49" t="s">
        <v>2133</v>
      </c>
      <c r="L514" s="37">
        <v>0</v>
      </c>
      <c r="M514" s="37">
        <v>1</v>
      </c>
      <c r="N514" s="37">
        <v>0.01</v>
      </c>
      <c r="O514" s="9" t="s">
        <v>61</v>
      </c>
      <c r="P514" s="241" t="s">
        <v>2183</v>
      </c>
      <c r="Q514" s="9" t="s">
        <v>271</v>
      </c>
      <c r="R514" s="205" t="s">
        <v>272</v>
      </c>
      <c r="S514" s="27" t="s">
        <v>172</v>
      </c>
      <c r="T514" s="9"/>
    </row>
    <row r="515" spans="1:20" s="2" customFormat="1" ht="71.25">
      <c r="A515" s="141" t="s">
        <v>2521</v>
      </c>
      <c r="B515" s="141" t="s">
        <v>2852</v>
      </c>
      <c r="C515" s="141" t="s">
        <v>2851</v>
      </c>
      <c r="D515" s="9"/>
      <c r="E515" s="9"/>
      <c r="F515" s="9"/>
      <c r="G515" s="9"/>
      <c r="H515" s="28">
        <v>176</v>
      </c>
      <c r="I515" s="9" t="s">
        <v>46</v>
      </c>
      <c r="J515" s="48" t="s">
        <v>398</v>
      </c>
      <c r="K515" s="49" t="s">
        <v>2849</v>
      </c>
      <c r="L515" s="37">
        <v>0</v>
      </c>
      <c r="M515" s="37">
        <v>1</v>
      </c>
      <c r="N515" s="37">
        <v>0.01</v>
      </c>
      <c r="O515" s="27" t="s">
        <v>2850</v>
      </c>
      <c r="P515" s="245" t="s">
        <v>3292</v>
      </c>
      <c r="Q515" s="9" t="s">
        <v>391</v>
      </c>
      <c r="R515" s="205" t="s">
        <v>2804</v>
      </c>
      <c r="S515" s="27" t="s">
        <v>172</v>
      </c>
      <c r="T515" s="9"/>
    </row>
    <row r="516" spans="1:20" s="2" customFormat="1" ht="57">
      <c r="A516" s="141" t="s">
        <v>2521</v>
      </c>
      <c r="B516" s="141" t="s">
        <v>2522</v>
      </c>
      <c r="C516" s="141" t="s">
        <v>2523</v>
      </c>
      <c r="D516" s="9"/>
      <c r="E516" s="9"/>
      <c r="F516" s="9"/>
      <c r="G516" s="9"/>
      <c r="H516" s="28">
        <v>450</v>
      </c>
      <c r="I516" s="9" t="s">
        <v>46</v>
      </c>
      <c r="J516" s="141" t="s">
        <v>2526</v>
      </c>
      <c r="K516" s="140" t="s">
        <v>2527</v>
      </c>
      <c r="L516" s="37">
        <v>0</v>
      </c>
      <c r="M516" s="37">
        <v>1</v>
      </c>
      <c r="N516" s="37">
        <v>0.01</v>
      </c>
      <c r="O516" s="27" t="s">
        <v>2528</v>
      </c>
      <c r="P516" s="241" t="s">
        <v>2529</v>
      </c>
      <c r="Q516" s="9"/>
      <c r="R516" s="205" t="s">
        <v>2805</v>
      </c>
      <c r="S516" s="27"/>
      <c r="T516" s="9"/>
    </row>
    <row r="517" spans="1:20" ht="99.75">
      <c r="A517" s="140" t="s">
        <v>10</v>
      </c>
      <c r="B517" s="140" t="s">
        <v>29</v>
      </c>
      <c r="C517" s="140" t="s">
        <v>60</v>
      </c>
      <c r="D517" s="27" t="s">
        <v>389</v>
      </c>
      <c r="E517" s="27"/>
      <c r="F517" s="27" t="s">
        <v>390</v>
      </c>
      <c r="G517" s="27"/>
      <c r="H517" s="28">
        <v>541</v>
      </c>
      <c r="I517" s="27" t="s">
        <v>46</v>
      </c>
      <c r="J517" s="49" t="s">
        <v>29</v>
      </c>
      <c r="K517" s="49" t="s">
        <v>2132</v>
      </c>
      <c r="L517" s="33">
        <v>0</v>
      </c>
      <c r="M517" s="414">
        <v>1</v>
      </c>
      <c r="N517" s="33">
        <v>0.01</v>
      </c>
      <c r="O517" s="27" t="s">
        <v>2963</v>
      </c>
      <c r="P517" s="236" t="s">
        <v>2964</v>
      </c>
      <c r="Q517" s="27" t="s">
        <v>267</v>
      </c>
      <c r="R517" s="205" t="s">
        <v>268</v>
      </c>
      <c r="S517" s="27"/>
      <c r="T517" s="27"/>
    </row>
    <row r="518" spans="1:20" ht="99.75">
      <c r="A518" s="47" t="str">
        <f>A$517</f>
        <v>Cross-Sector</v>
      </c>
      <c r="B518" s="47" t="str">
        <f>B$517</f>
        <v>Carbon Capture and Sequestration</v>
      </c>
      <c r="C518" s="47" t="str">
        <f>C$517</f>
        <v>Fraction of Potential Additional CCS Achieved</v>
      </c>
      <c r="D518" s="27" t="s">
        <v>382</v>
      </c>
      <c r="E518" s="27"/>
      <c r="F518" s="27" t="s">
        <v>386</v>
      </c>
      <c r="G518" s="27"/>
      <c r="H518" s="28">
        <v>542</v>
      </c>
      <c r="I518" s="27" t="s">
        <v>46</v>
      </c>
      <c r="J518" s="47" t="str">
        <f>J$517</f>
        <v>Carbon Capture and Sequestration</v>
      </c>
      <c r="K518" s="47" t="str">
        <f>K$517</f>
        <v>cross CCS</v>
      </c>
      <c r="L518" s="150">
        <f t="shared" ref="L518:N518" si="119">L$517</f>
        <v>0</v>
      </c>
      <c r="M518" s="150">
        <f t="shared" si="119"/>
        <v>1</v>
      </c>
      <c r="N518" s="150">
        <f t="shared" si="119"/>
        <v>0.01</v>
      </c>
      <c r="O518" s="29" t="str">
        <f>O$517</f>
        <v>% of CO2 captured</v>
      </c>
      <c r="P518" s="236" t="s">
        <v>2965</v>
      </c>
      <c r="Q518" s="29" t="str">
        <f>Q$517</f>
        <v>ccs.html#ccs</v>
      </c>
      <c r="R518" s="206" t="str">
        <f>R$517</f>
        <v>carbon-capture-and-sequestration.html</v>
      </c>
      <c r="S518" s="27"/>
      <c r="T518" s="27"/>
    </row>
    <row r="519" spans="1:20" s="5" customFormat="1" ht="71.25">
      <c r="A519" s="140" t="s">
        <v>10</v>
      </c>
      <c r="B519" s="140" t="s">
        <v>27</v>
      </c>
      <c r="C519" s="140" t="s">
        <v>2382</v>
      </c>
      <c r="D519" s="27" t="s">
        <v>381</v>
      </c>
      <c r="E519" s="27"/>
      <c r="F519" s="27" t="s">
        <v>385</v>
      </c>
      <c r="G519" s="27"/>
      <c r="H519" s="28">
        <v>171</v>
      </c>
      <c r="I519" s="27" t="s">
        <v>46</v>
      </c>
      <c r="J519" s="49" t="s">
        <v>27</v>
      </c>
      <c r="K519" s="49" t="s">
        <v>2131</v>
      </c>
      <c r="L519" s="39">
        <v>0</v>
      </c>
      <c r="M519" s="39">
        <v>300</v>
      </c>
      <c r="N519" s="39">
        <v>5</v>
      </c>
      <c r="O519" s="132" t="str">
        <f>UnitControlCenter!B44</f>
        <v>$/metric ton CO2e</v>
      </c>
      <c r="P519" s="246" t="s">
        <v>3293</v>
      </c>
      <c r="Q519" s="27" t="s">
        <v>269</v>
      </c>
      <c r="R519" s="205" t="s">
        <v>270</v>
      </c>
      <c r="S519" s="9" t="s">
        <v>2347</v>
      </c>
      <c r="T519" s="9" t="s">
        <v>449</v>
      </c>
    </row>
    <row r="520" spans="1:20" s="5" customFormat="1" ht="71.25">
      <c r="A520" s="47" t="str">
        <f>A$519</f>
        <v>Cross-Sector</v>
      </c>
      <c r="B520" s="47" t="str">
        <f t="shared" ref="B520:C520" si="120">B$519</f>
        <v>Carbon Tax</v>
      </c>
      <c r="C520" s="47" t="str">
        <f t="shared" si="120"/>
        <v>Additional Carbon Tax Rate</v>
      </c>
      <c r="D520" s="27" t="s">
        <v>389</v>
      </c>
      <c r="E520" s="27"/>
      <c r="F520" s="27" t="s">
        <v>390</v>
      </c>
      <c r="G520" s="27"/>
      <c r="H520" s="28">
        <v>172</v>
      </c>
      <c r="I520" s="27" t="s">
        <v>46</v>
      </c>
      <c r="J520" s="47" t="str">
        <f t="shared" ref="J520:J524" si="121">J$519</f>
        <v>Carbon Tax</v>
      </c>
      <c r="K520" s="40" t="str">
        <f t="shared" ref="K520:O524" si="122">K$519</f>
        <v>cross carbon tax</v>
      </c>
      <c r="L520" s="40">
        <f t="shared" si="122"/>
        <v>0</v>
      </c>
      <c r="M520" s="40">
        <f t="shared" si="122"/>
        <v>300</v>
      </c>
      <c r="N520" s="40">
        <f t="shared" si="122"/>
        <v>5</v>
      </c>
      <c r="O520" s="29" t="str">
        <f t="shared" si="122"/>
        <v>$/metric ton CO2e</v>
      </c>
      <c r="P520" s="246" t="s">
        <v>3294</v>
      </c>
      <c r="Q520" s="29" t="str">
        <f t="shared" ref="Q520:R524" si="123">Q$519</f>
        <v>fuels.html#carbon-tax</v>
      </c>
      <c r="R520" s="206" t="str">
        <f t="shared" si="123"/>
        <v>carbon-tax.html</v>
      </c>
      <c r="S520" s="9"/>
      <c r="T520" s="29"/>
    </row>
    <row r="521" spans="1:20" s="5" customFormat="1" ht="71.25">
      <c r="A521" s="47" t="str">
        <f t="shared" ref="A521:C524" si="124">A$519</f>
        <v>Cross-Sector</v>
      </c>
      <c r="B521" s="47" t="str">
        <f t="shared" si="124"/>
        <v>Carbon Tax</v>
      </c>
      <c r="C521" s="47" t="str">
        <f t="shared" si="124"/>
        <v>Additional Carbon Tax Rate</v>
      </c>
      <c r="D521" s="27" t="s">
        <v>383</v>
      </c>
      <c r="E521" s="27"/>
      <c r="F521" s="27" t="s">
        <v>387</v>
      </c>
      <c r="G521" s="27"/>
      <c r="H521" s="28">
        <v>173</v>
      </c>
      <c r="I521" s="27" t="s">
        <v>46</v>
      </c>
      <c r="J521" s="47" t="str">
        <f t="shared" si="121"/>
        <v>Carbon Tax</v>
      </c>
      <c r="K521" s="40" t="str">
        <f t="shared" si="122"/>
        <v>cross carbon tax</v>
      </c>
      <c r="L521" s="40">
        <f t="shared" si="122"/>
        <v>0</v>
      </c>
      <c r="M521" s="40">
        <f t="shared" si="122"/>
        <v>300</v>
      </c>
      <c r="N521" s="40">
        <f t="shared" si="122"/>
        <v>5</v>
      </c>
      <c r="O521" s="29" t="str">
        <f t="shared" si="122"/>
        <v>$/metric ton CO2e</v>
      </c>
      <c r="P521" s="246" t="s">
        <v>3295</v>
      </c>
      <c r="Q521" s="29" t="str">
        <f t="shared" si="123"/>
        <v>fuels.html#carbon-tax</v>
      </c>
      <c r="R521" s="206" t="str">
        <f t="shared" si="123"/>
        <v>carbon-tax.html</v>
      </c>
      <c r="S521" s="9"/>
      <c r="T521" s="29"/>
    </row>
    <row r="522" spans="1:20" s="5" customFormat="1" ht="71.25">
      <c r="A522" s="47" t="str">
        <f t="shared" si="124"/>
        <v>Cross-Sector</v>
      </c>
      <c r="B522" s="47" t="str">
        <f t="shared" si="124"/>
        <v>Carbon Tax</v>
      </c>
      <c r="C522" s="47" t="str">
        <f t="shared" si="124"/>
        <v>Additional Carbon Tax Rate</v>
      </c>
      <c r="D522" s="27" t="s">
        <v>384</v>
      </c>
      <c r="E522" s="27"/>
      <c r="F522" s="27" t="s">
        <v>388</v>
      </c>
      <c r="G522" s="27"/>
      <c r="H522" s="28">
        <v>174</v>
      </c>
      <c r="I522" s="27" t="s">
        <v>46</v>
      </c>
      <c r="J522" s="47" t="str">
        <f t="shared" si="121"/>
        <v>Carbon Tax</v>
      </c>
      <c r="K522" s="40" t="str">
        <f t="shared" si="122"/>
        <v>cross carbon tax</v>
      </c>
      <c r="L522" s="40">
        <f t="shared" si="122"/>
        <v>0</v>
      </c>
      <c r="M522" s="40">
        <f t="shared" si="122"/>
        <v>300</v>
      </c>
      <c r="N522" s="40">
        <f t="shared" si="122"/>
        <v>5</v>
      </c>
      <c r="O522" s="29" t="str">
        <f t="shared" si="122"/>
        <v>$/metric ton CO2e</v>
      </c>
      <c r="P522" s="246" t="s">
        <v>3296</v>
      </c>
      <c r="Q522" s="29" t="str">
        <f t="shared" si="123"/>
        <v>fuels.html#carbon-tax</v>
      </c>
      <c r="R522" s="206" t="str">
        <f t="shared" si="123"/>
        <v>carbon-tax.html</v>
      </c>
      <c r="S522" s="9"/>
      <c r="T522" s="29"/>
    </row>
    <row r="523" spans="1:20" s="5" customFormat="1" ht="99.75">
      <c r="A523" s="47" t="str">
        <f t="shared" si="124"/>
        <v>Cross-Sector</v>
      </c>
      <c r="B523" s="47" t="str">
        <f t="shared" si="124"/>
        <v>Carbon Tax</v>
      </c>
      <c r="C523" s="47" t="str">
        <f t="shared" si="124"/>
        <v>Additional Carbon Tax Rate</v>
      </c>
      <c r="D523" s="27" t="s">
        <v>382</v>
      </c>
      <c r="E523" s="27"/>
      <c r="F523" s="27" t="s">
        <v>386</v>
      </c>
      <c r="G523" s="27"/>
      <c r="H523" s="28">
        <v>175</v>
      </c>
      <c r="I523" s="27" t="s">
        <v>46</v>
      </c>
      <c r="J523" s="47" t="str">
        <f t="shared" si="121"/>
        <v>Carbon Tax</v>
      </c>
      <c r="K523" s="40" t="str">
        <f t="shared" si="122"/>
        <v>cross carbon tax</v>
      </c>
      <c r="L523" s="40">
        <f t="shared" si="122"/>
        <v>0</v>
      </c>
      <c r="M523" s="40">
        <f t="shared" si="122"/>
        <v>300</v>
      </c>
      <c r="N523" s="40">
        <f t="shared" si="122"/>
        <v>5</v>
      </c>
      <c r="O523" s="29" t="str">
        <f t="shared" si="122"/>
        <v>$/metric ton CO2e</v>
      </c>
      <c r="P523" s="246" t="s">
        <v>3297</v>
      </c>
      <c r="Q523" s="29" t="str">
        <f t="shared" si="123"/>
        <v>fuels.html#carbon-tax</v>
      </c>
      <c r="R523" s="206" t="str">
        <f t="shared" si="123"/>
        <v>carbon-tax.html</v>
      </c>
      <c r="S523" s="9"/>
      <c r="T523" s="29"/>
    </row>
    <row r="524" spans="1:20" s="5" customFormat="1" ht="57">
      <c r="A524" s="47" t="str">
        <f t="shared" si="124"/>
        <v>Cross-Sector</v>
      </c>
      <c r="B524" s="47" t="str">
        <f t="shared" si="124"/>
        <v>Carbon Tax</v>
      </c>
      <c r="C524" s="47" t="str">
        <f t="shared" si="124"/>
        <v>Additional Carbon Tax Rate</v>
      </c>
      <c r="D524" s="27" t="s">
        <v>2544</v>
      </c>
      <c r="E524" s="27"/>
      <c r="F524" s="27" t="s">
        <v>3040</v>
      </c>
      <c r="G524" s="27"/>
      <c r="H524" s="28">
        <v>544</v>
      </c>
      <c r="I524" s="27" t="s">
        <v>46</v>
      </c>
      <c r="J524" s="47" t="str">
        <f t="shared" si="121"/>
        <v>Carbon Tax</v>
      </c>
      <c r="K524" s="40" t="str">
        <f t="shared" si="122"/>
        <v>cross carbon tax</v>
      </c>
      <c r="L524" s="40">
        <f t="shared" si="122"/>
        <v>0</v>
      </c>
      <c r="M524" s="40">
        <f t="shared" si="122"/>
        <v>300</v>
      </c>
      <c r="N524" s="40">
        <f t="shared" si="122"/>
        <v>5</v>
      </c>
      <c r="O524" s="29" t="str">
        <f t="shared" si="122"/>
        <v>$/metric ton CO2e</v>
      </c>
      <c r="P524" s="246" t="s">
        <v>3298</v>
      </c>
      <c r="Q524" s="29" t="str">
        <f t="shared" si="123"/>
        <v>fuels.html#carbon-tax</v>
      </c>
      <c r="R524" s="206" t="str">
        <f t="shared" si="123"/>
        <v>carbon-tax.html</v>
      </c>
      <c r="S524" s="9"/>
      <c r="T524" s="29"/>
    </row>
    <row r="525" spans="1:20" s="5" customFormat="1" ht="28.5">
      <c r="A525" s="140" t="s">
        <v>10</v>
      </c>
      <c r="B525" s="140" t="s">
        <v>28</v>
      </c>
      <c r="C525" s="140" t="s">
        <v>158</v>
      </c>
      <c r="D525" s="27" t="s">
        <v>55</v>
      </c>
      <c r="E525" s="27"/>
      <c r="F525" s="27" t="s">
        <v>100</v>
      </c>
      <c r="G525" s="27"/>
      <c r="H525" s="28">
        <v>706</v>
      </c>
      <c r="I525" s="9" t="s">
        <v>47</v>
      </c>
      <c r="J525" s="49" t="s">
        <v>28</v>
      </c>
      <c r="K525" s="49" t="s">
        <v>2130</v>
      </c>
      <c r="L525" s="39"/>
      <c r="M525" s="39"/>
      <c r="N525" s="39"/>
      <c r="O525" s="27"/>
      <c r="P525" s="241"/>
      <c r="Q525" s="29"/>
      <c r="R525" s="205"/>
      <c r="S525" s="29"/>
      <c r="T525" s="29"/>
    </row>
    <row r="526" spans="1:20" s="5" customFormat="1" ht="28.5">
      <c r="A526" s="47" t="str">
        <f>A$525</f>
        <v>Cross-Sector</v>
      </c>
      <c r="B526" s="47" t="str">
        <f>B$525</f>
        <v>End Existing Subsidies</v>
      </c>
      <c r="C526" s="47" t="str">
        <f t="shared" ref="B526:C541" si="125">C$525</f>
        <v>Percent Reduction in BAU Subsidies</v>
      </c>
      <c r="D526" s="9" t="s">
        <v>505</v>
      </c>
      <c r="E526" s="27"/>
      <c r="F526" s="9" t="s">
        <v>502</v>
      </c>
      <c r="G526" s="27"/>
      <c r="H526" s="28">
        <v>69</v>
      </c>
      <c r="I526" s="9" t="s">
        <v>46</v>
      </c>
      <c r="J526" s="47" t="str">
        <f t="shared" ref="J526:K541" si="126">J$525</f>
        <v>End Existing Subsidies</v>
      </c>
      <c r="K526" s="47" t="str">
        <f t="shared" si="126"/>
        <v>cross reduce BAU subsidies</v>
      </c>
      <c r="L526" s="37">
        <v>0</v>
      </c>
      <c r="M526" s="37">
        <v>1</v>
      </c>
      <c r="N526" s="37">
        <v>0.01</v>
      </c>
      <c r="O526" s="27" t="s">
        <v>160</v>
      </c>
      <c r="P526" s="241" t="s">
        <v>2481</v>
      </c>
      <c r="Q526" s="9" t="s">
        <v>273</v>
      </c>
      <c r="R526" s="205" t="s">
        <v>274</v>
      </c>
      <c r="S526" s="27" t="s">
        <v>172</v>
      </c>
      <c r="T526" s="29"/>
    </row>
    <row r="527" spans="1:20" s="5" customFormat="1" ht="42.75">
      <c r="A527" s="47" t="str">
        <f t="shared" ref="A527:C542" si="127">A$525</f>
        <v>Cross-Sector</v>
      </c>
      <c r="B527" s="47" t="str">
        <f t="shared" si="125"/>
        <v>End Existing Subsidies</v>
      </c>
      <c r="C527" s="47" t="str">
        <f t="shared" si="125"/>
        <v>Percent Reduction in BAU Subsidies</v>
      </c>
      <c r="D527" s="9" t="s">
        <v>49</v>
      </c>
      <c r="E527" s="27"/>
      <c r="F527" s="9" t="s">
        <v>94</v>
      </c>
      <c r="G527" s="27"/>
      <c r="H527" s="28">
        <v>70</v>
      </c>
      <c r="I527" s="9" t="s">
        <v>46</v>
      </c>
      <c r="J527" s="47" t="str">
        <f t="shared" si="126"/>
        <v>End Existing Subsidies</v>
      </c>
      <c r="K527" s="47" t="str">
        <f t="shared" si="126"/>
        <v>cross reduce BAU subsidies</v>
      </c>
      <c r="L527" s="35">
        <f>L$526</f>
        <v>0</v>
      </c>
      <c r="M527" s="35">
        <f>M$526</f>
        <v>1</v>
      </c>
      <c r="N527" s="35">
        <f>N$526</f>
        <v>0.01</v>
      </c>
      <c r="O527" s="29" t="str">
        <f>O$526</f>
        <v>% reduction in BAU subsidies</v>
      </c>
      <c r="P527" s="241" t="s">
        <v>2482</v>
      </c>
      <c r="Q527" s="9" t="s">
        <v>273</v>
      </c>
      <c r="R527" s="205" t="s">
        <v>274</v>
      </c>
      <c r="S527" s="27" t="s">
        <v>172</v>
      </c>
      <c r="T527" s="29"/>
    </row>
    <row r="528" spans="1:20" s="5" customFormat="1" ht="42.75">
      <c r="A528" s="47" t="str">
        <f t="shared" si="127"/>
        <v>Cross-Sector</v>
      </c>
      <c r="B528" s="47" t="str">
        <f t="shared" si="125"/>
        <v>End Existing Subsidies</v>
      </c>
      <c r="C528" s="47" t="str">
        <f t="shared" si="125"/>
        <v>Percent Reduction in BAU Subsidies</v>
      </c>
      <c r="D528" s="9" t="s">
        <v>50</v>
      </c>
      <c r="E528" s="27"/>
      <c r="F528" s="9" t="s">
        <v>95</v>
      </c>
      <c r="G528" s="27"/>
      <c r="H528" s="28">
        <v>71</v>
      </c>
      <c r="I528" s="9" t="s">
        <v>46</v>
      </c>
      <c r="J528" s="47" t="str">
        <f t="shared" si="126"/>
        <v>End Existing Subsidies</v>
      </c>
      <c r="K528" s="47" t="str">
        <f t="shared" si="126"/>
        <v>cross reduce BAU subsidies</v>
      </c>
      <c r="L528" s="35">
        <f t="shared" ref="L528:O531" si="128">L$526</f>
        <v>0</v>
      </c>
      <c r="M528" s="35">
        <f t="shared" si="128"/>
        <v>1</v>
      </c>
      <c r="N528" s="35">
        <f t="shared" si="128"/>
        <v>0.01</v>
      </c>
      <c r="O528" s="29" t="str">
        <f t="shared" si="128"/>
        <v>% reduction in BAU subsidies</v>
      </c>
      <c r="P528" s="241" t="s">
        <v>2483</v>
      </c>
      <c r="Q528" s="9" t="s">
        <v>273</v>
      </c>
      <c r="R528" s="205" t="s">
        <v>274</v>
      </c>
      <c r="S528" s="27" t="s">
        <v>172</v>
      </c>
      <c r="T528" s="29"/>
    </row>
    <row r="529" spans="1:20" s="5" customFormat="1" ht="28.5">
      <c r="A529" s="47" t="str">
        <f t="shared" si="127"/>
        <v>Cross-Sector</v>
      </c>
      <c r="B529" s="47" t="str">
        <f t="shared" si="125"/>
        <v>End Existing Subsidies</v>
      </c>
      <c r="C529" s="47" t="str">
        <f t="shared" si="125"/>
        <v>Percent Reduction in BAU Subsidies</v>
      </c>
      <c r="D529" s="9" t="s">
        <v>51</v>
      </c>
      <c r="E529" s="27"/>
      <c r="F529" s="9" t="s">
        <v>96</v>
      </c>
      <c r="G529" s="27"/>
      <c r="H529" s="28">
        <v>72</v>
      </c>
      <c r="I529" s="9" t="s">
        <v>47</v>
      </c>
      <c r="J529" s="47" t="str">
        <f t="shared" si="126"/>
        <v>End Existing Subsidies</v>
      </c>
      <c r="K529" s="47" t="str">
        <f t="shared" si="126"/>
        <v>cross reduce BAU subsidies</v>
      </c>
      <c r="L529" s="35"/>
      <c r="M529" s="35"/>
      <c r="N529" s="35"/>
      <c r="O529" s="29"/>
      <c r="P529" s="241"/>
      <c r="Q529" s="9"/>
      <c r="R529" s="205"/>
      <c r="S529" s="27"/>
      <c r="T529" s="29"/>
    </row>
    <row r="530" spans="1:20" s="5" customFormat="1" ht="28.5">
      <c r="A530" s="47" t="str">
        <f t="shared" si="127"/>
        <v>Cross-Sector</v>
      </c>
      <c r="B530" s="47" t="str">
        <f t="shared" si="125"/>
        <v>End Existing Subsidies</v>
      </c>
      <c r="C530" s="47" t="str">
        <f t="shared" si="125"/>
        <v>Percent Reduction in BAU Subsidies</v>
      </c>
      <c r="D530" s="9" t="s">
        <v>52</v>
      </c>
      <c r="E530" s="27"/>
      <c r="F530" s="9" t="s">
        <v>507</v>
      </c>
      <c r="G530" s="27"/>
      <c r="H530" s="28">
        <v>73</v>
      </c>
      <c r="I530" s="9" t="s">
        <v>47</v>
      </c>
      <c r="J530" s="47" t="str">
        <f t="shared" si="126"/>
        <v>End Existing Subsidies</v>
      </c>
      <c r="K530" s="47" t="str">
        <f t="shared" si="126"/>
        <v>cross reduce BAU subsidies</v>
      </c>
      <c r="L530" s="35"/>
      <c r="M530" s="35"/>
      <c r="N530" s="35"/>
      <c r="O530" s="29"/>
      <c r="P530" s="241"/>
      <c r="Q530" s="9"/>
      <c r="R530" s="205"/>
      <c r="S530" s="27"/>
      <c r="T530" s="29"/>
    </row>
    <row r="531" spans="1:20" s="5" customFormat="1" ht="28.5">
      <c r="A531" s="47" t="str">
        <f t="shared" si="127"/>
        <v>Cross-Sector</v>
      </c>
      <c r="B531" s="47" t="str">
        <f t="shared" si="125"/>
        <v>End Existing Subsidies</v>
      </c>
      <c r="C531" s="47" t="str">
        <f t="shared" si="125"/>
        <v>Percent Reduction in BAU Subsidies</v>
      </c>
      <c r="D531" s="9" t="s">
        <v>53</v>
      </c>
      <c r="E531" s="27"/>
      <c r="F531" s="9" t="s">
        <v>101</v>
      </c>
      <c r="G531" s="27"/>
      <c r="H531" s="28">
        <v>74</v>
      </c>
      <c r="I531" s="9" t="s">
        <v>46</v>
      </c>
      <c r="J531" s="47" t="str">
        <f t="shared" si="126"/>
        <v>End Existing Subsidies</v>
      </c>
      <c r="K531" s="47" t="str">
        <f t="shared" si="126"/>
        <v>cross reduce BAU subsidies</v>
      </c>
      <c r="L531" s="35">
        <f t="shared" si="128"/>
        <v>0</v>
      </c>
      <c r="M531" s="35">
        <f t="shared" si="128"/>
        <v>1</v>
      </c>
      <c r="N531" s="35">
        <f t="shared" si="128"/>
        <v>0.01</v>
      </c>
      <c r="O531" s="29" t="str">
        <f t="shared" si="128"/>
        <v>% reduction in BAU subsidies</v>
      </c>
      <c r="P531" s="241" t="s">
        <v>2358</v>
      </c>
      <c r="Q531" s="9" t="s">
        <v>273</v>
      </c>
      <c r="R531" s="205" t="s">
        <v>274</v>
      </c>
      <c r="S531" s="27" t="s">
        <v>172</v>
      </c>
      <c r="T531" s="29"/>
    </row>
    <row r="532" spans="1:20" s="5" customFormat="1" ht="28.5">
      <c r="A532" s="47" t="str">
        <f t="shared" si="127"/>
        <v>Cross-Sector</v>
      </c>
      <c r="B532" s="47" t="str">
        <f t="shared" si="125"/>
        <v>End Existing Subsidies</v>
      </c>
      <c r="C532" s="47" t="str">
        <f t="shared" si="125"/>
        <v>Percent Reduction in BAU Subsidies</v>
      </c>
      <c r="D532" s="9" t="s">
        <v>54</v>
      </c>
      <c r="E532" s="27"/>
      <c r="F532" s="9" t="s">
        <v>99</v>
      </c>
      <c r="G532" s="27"/>
      <c r="H532" s="28">
        <v>707</v>
      </c>
      <c r="I532" s="9" t="s">
        <v>47</v>
      </c>
      <c r="J532" s="47" t="str">
        <f t="shared" si="126"/>
        <v>End Existing Subsidies</v>
      </c>
      <c r="K532" s="47" t="str">
        <f t="shared" si="126"/>
        <v>cross reduce BAU subsidies</v>
      </c>
      <c r="L532" s="39"/>
      <c r="M532" s="39"/>
      <c r="N532" s="39"/>
      <c r="O532" s="27"/>
      <c r="P532" s="236"/>
      <c r="Q532" s="29"/>
      <c r="R532" s="205"/>
      <c r="S532" s="29"/>
      <c r="T532" s="29"/>
    </row>
    <row r="533" spans="1:20" s="5" customFormat="1" ht="42.75">
      <c r="A533" s="47" t="str">
        <f t="shared" si="127"/>
        <v>Cross-Sector</v>
      </c>
      <c r="B533" s="47" t="str">
        <f t="shared" si="125"/>
        <v>End Existing Subsidies</v>
      </c>
      <c r="C533" s="47" t="str">
        <f t="shared" si="125"/>
        <v>Percent Reduction in BAU Subsidies</v>
      </c>
      <c r="D533" s="9" t="s">
        <v>56</v>
      </c>
      <c r="E533" s="27"/>
      <c r="F533" s="9" t="s">
        <v>102</v>
      </c>
      <c r="G533" s="27"/>
      <c r="H533" s="28">
        <v>75</v>
      </c>
      <c r="I533" s="9" t="s">
        <v>46</v>
      </c>
      <c r="J533" s="47" t="str">
        <f t="shared" si="126"/>
        <v>End Existing Subsidies</v>
      </c>
      <c r="K533" s="47" t="str">
        <f t="shared" si="126"/>
        <v>cross reduce BAU subsidies</v>
      </c>
      <c r="L533" s="35">
        <f t="shared" ref="L533:O534" si="129">L$526</f>
        <v>0</v>
      </c>
      <c r="M533" s="35">
        <f t="shared" si="129"/>
        <v>1</v>
      </c>
      <c r="N533" s="35">
        <f t="shared" si="129"/>
        <v>0.01</v>
      </c>
      <c r="O533" s="29" t="str">
        <f t="shared" si="129"/>
        <v>% reduction in BAU subsidies</v>
      </c>
      <c r="P533" s="241" t="s">
        <v>2359</v>
      </c>
      <c r="Q533" s="9" t="s">
        <v>273</v>
      </c>
      <c r="R533" s="205" t="s">
        <v>274</v>
      </c>
      <c r="S533" s="27" t="s">
        <v>172</v>
      </c>
      <c r="T533" s="29"/>
    </row>
    <row r="534" spans="1:20" s="5" customFormat="1" ht="42.75">
      <c r="A534" s="47" t="str">
        <f t="shared" si="127"/>
        <v>Cross-Sector</v>
      </c>
      <c r="B534" s="47" t="str">
        <f t="shared" si="125"/>
        <v>End Existing Subsidies</v>
      </c>
      <c r="C534" s="47" t="str">
        <f t="shared" si="125"/>
        <v>Percent Reduction in BAU Subsidies</v>
      </c>
      <c r="D534" s="9" t="s">
        <v>57</v>
      </c>
      <c r="E534" s="27"/>
      <c r="F534" s="9" t="s">
        <v>103</v>
      </c>
      <c r="G534" s="27"/>
      <c r="H534" s="28">
        <v>76</v>
      </c>
      <c r="I534" s="9" t="s">
        <v>46</v>
      </c>
      <c r="J534" s="47" t="str">
        <f t="shared" si="126"/>
        <v>End Existing Subsidies</v>
      </c>
      <c r="K534" s="47" t="str">
        <f t="shared" si="126"/>
        <v>cross reduce BAU subsidies</v>
      </c>
      <c r="L534" s="35">
        <f t="shared" si="129"/>
        <v>0</v>
      </c>
      <c r="M534" s="35">
        <f t="shared" si="129"/>
        <v>1</v>
      </c>
      <c r="N534" s="35">
        <f t="shared" si="129"/>
        <v>0.01</v>
      </c>
      <c r="O534" s="29" t="str">
        <f t="shared" si="129"/>
        <v>% reduction in BAU subsidies</v>
      </c>
      <c r="P534" s="241" t="s">
        <v>2484</v>
      </c>
      <c r="Q534" s="9" t="s">
        <v>273</v>
      </c>
      <c r="R534" s="205" t="s">
        <v>274</v>
      </c>
      <c r="S534" s="27" t="s">
        <v>172</v>
      </c>
      <c r="T534" s="29"/>
    </row>
    <row r="535" spans="1:20" s="5" customFormat="1" ht="28.5">
      <c r="A535" s="47" t="str">
        <f t="shared" si="127"/>
        <v>Cross-Sector</v>
      </c>
      <c r="B535" s="47" t="str">
        <f t="shared" si="125"/>
        <v>End Existing Subsidies</v>
      </c>
      <c r="C535" s="47" t="str">
        <f t="shared" si="125"/>
        <v>Percent Reduction in BAU Subsidies</v>
      </c>
      <c r="D535" s="9" t="s">
        <v>58</v>
      </c>
      <c r="E535" s="27"/>
      <c r="F535" s="9" t="s">
        <v>104</v>
      </c>
      <c r="G535" s="27"/>
      <c r="H535" s="28">
        <v>708</v>
      </c>
      <c r="I535" s="9" t="s">
        <v>47</v>
      </c>
      <c r="J535" s="47" t="str">
        <f t="shared" si="126"/>
        <v>End Existing Subsidies</v>
      </c>
      <c r="K535" s="47" t="str">
        <f t="shared" si="126"/>
        <v>cross reduce BAU subsidies</v>
      </c>
      <c r="L535" s="39"/>
      <c r="M535" s="39"/>
      <c r="N535" s="39"/>
      <c r="O535" s="27"/>
      <c r="P535" s="236"/>
      <c r="Q535" s="29"/>
      <c r="R535" s="205"/>
      <c r="S535" s="29"/>
      <c r="T535" s="29"/>
    </row>
    <row r="536" spans="1:20" s="5" customFormat="1" ht="28.5">
      <c r="A536" s="47" t="str">
        <f t="shared" si="127"/>
        <v>Cross-Sector</v>
      </c>
      <c r="B536" s="47" t="str">
        <f t="shared" si="125"/>
        <v>End Existing Subsidies</v>
      </c>
      <c r="C536" s="47" t="str">
        <f t="shared" si="125"/>
        <v>Percent Reduction in BAU Subsidies</v>
      </c>
      <c r="D536" s="9" t="s">
        <v>59</v>
      </c>
      <c r="E536" s="27"/>
      <c r="F536" s="9" t="s">
        <v>105</v>
      </c>
      <c r="G536" s="27"/>
      <c r="H536" s="28">
        <v>709</v>
      </c>
      <c r="I536" s="9" t="s">
        <v>47</v>
      </c>
      <c r="J536" s="47" t="str">
        <f t="shared" si="126"/>
        <v>End Existing Subsidies</v>
      </c>
      <c r="K536" s="47" t="str">
        <f t="shared" si="126"/>
        <v>cross reduce BAU subsidies</v>
      </c>
      <c r="L536" s="39"/>
      <c r="M536" s="39"/>
      <c r="N536" s="39"/>
      <c r="O536" s="27"/>
      <c r="P536" s="237"/>
      <c r="Q536" s="29"/>
      <c r="R536" s="205"/>
      <c r="S536" s="29"/>
      <c r="T536" s="29"/>
    </row>
    <row r="537" spans="1:20" s="5" customFormat="1" ht="28.5">
      <c r="A537" s="47" t="str">
        <f t="shared" si="127"/>
        <v>Cross-Sector</v>
      </c>
      <c r="B537" s="47" t="str">
        <f t="shared" si="125"/>
        <v>End Existing Subsidies</v>
      </c>
      <c r="C537" s="47" t="str">
        <f t="shared" si="125"/>
        <v>Percent Reduction in BAU Subsidies</v>
      </c>
      <c r="D537" s="9" t="s">
        <v>2517</v>
      </c>
      <c r="E537" s="27"/>
      <c r="F537" s="9" t="s">
        <v>2518</v>
      </c>
      <c r="G537" s="27"/>
      <c r="H537" s="28">
        <v>710</v>
      </c>
      <c r="I537" s="9" t="s">
        <v>47</v>
      </c>
      <c r="J537" s="47" t="str">
        <f t="shared" si="126"/>
        <v>End Existing Subsidies</v>
      </c>
      <c r="K537" s="47" t="str">
        <f t="shared" si="126"/>
        <v>cross reduce BAU subsidies</v>
      </c>
      <c r="L537" s="35"/>
      <c r="M537" s="35"/>
      <c r="N537" s="35"/>
      <c r="O537" s="29"/>
      <c r="P537" s="241"/>
      <c r="Q537" s="9"/>
      <c r="R537" s="205"/>
      <c r="S537" s="27"/>
      <c r="T537" s="29"/>
    </row>
    <row r="538" spans="1:20" s="5" customFormat="1" ht="28.5">
      <c r="A538" s="47" t="str">
        <f t="shared" si="127"/>
        <v>Cross-Sector</v>
      </c>
      <c r="B538" s="47" t="str">
        <f t="shared" si="125"/>
        <v>End Existing Subsidies</v>
      </c>
      <c r="C538" s="47" t="str">
        <f t="shared" si="125"/>
        <v>Percent Reduction in BAU Subsidies</v>
      </c>
      <c r="D538" s="9" t="s">
        <v>79</v>
      </c>
      <c r="E538" s="27"/>
      <c r="F538" s="9" t="s">
        <v>106</v>
      </c>
      <c r="G538" s="27"/>
      <c r="H538" s="28">
        <v>711</v>
      </c>
      <c r="I538" s="9" t="s">
        <v>47</v>
      </c>
      <c r="J538" s="47" t="str">
        <f t="shared" si="126"/>
        <v>End Existing Subsidies</v>
      </c>
      <c r="K538" s="47" t="str">
        <f t="shared" si="126"/>
        <v>cross reduce BAU subsidies</v>
      </c>
      <c r="L538" s="39"/>
      <c r="M538" s="39"/>
      <c r="N538" s="39"/>
      <c r="O538" s="27"/>
      <c r="P538" s="236"/>
      <c r="Q538" s="29"/>
      <c r="R538" s="205"/>
      <c r="S538" s="29"/>
      <c r="T538" s="29"/>
    </row>
    <row r="539" spans="1:20" s="5" customFormat="1" ht="28.5">
      <c r="A539" s="47" t="str">
        <f t="shared" si="127"/>
        <v>Cross-Sector</v>
      </c>
      <c r="B539" s="47" t="str">
        <f t="shared" si="125"/>
        <v>End Existing Subsidies</v>
      </c>
      <c r="C539" s="47" t="str">
        <f t="shared" si="125"/>
        <v>Percent Reduction in BAU Subsidies</v>
      </c>
      <c r="D539" s="9" t="s">
        <v>490</v>
      </c>
      <c r="E539" s="27"/>
      <c r="F539" s="9" t="s">
        <v>491</v>
      </c>
      <c r="G539" s="27"/>
      <c r="H539" s="28">
        <v>712</v>
      </c>
      <c r="I539" s="9" t="s">
        <v>47</v>
      </c>
      <c r="J539" s="47" t="str">
        <f t="shared" si="126"/>
        <v>End Existing Subsidies</v>
      </c>
      <c r="K539" s="47" t="str">
        <f t="shared" si="126"/>
        <v>cross reduce BAU subsidies</v>
      </c>
      <c r="L539" s="39"/>
      <c r="M539" s="39"/>
      <c r="N539" s="39"/>
      <c r="O539" s="27"/>
      <c r="P539" s="236"/>
      <c r="Q539" s="29"/>
      <c r="R539" s="205"/>
      <c r="S539" s="29"/>
      <c r="T539" s="29"/>
    </row>
    <row r="540" spans="1:20" s="5" customFormat="1" ht="28.5">
      <c r="A540" s="47" t="str">
        <f t="shared" si="127"/>
        <v>Cross-Sector</v>
      </c>
      <c r="B540" s="47" t="str">
        <f t="shared" si="125"/>
        <v>End Existing Subsidies</v>
      </c>
      <c r="C540" s="47" t="str">
        <f t="shared" si="125"/>
        <v>Percent Reduction in BAU Subsidies</v>
      </c>
      <c r="D540" s="9" t="s">
        <v>498</v>
      </c>
      <c r="E540" s="27"/>
      <c r="F540" s="9" t="s">
        <v>499</v>
      </c>
      <c r="G540" s="27"/>
      <c r="H540" s="28">
        <v>713</v>
      </c>
      <c r="I540" s="9" t="s">
        <v>47</v>
      </c>
      <c r="J540" s="47" t="str">
        <f t="shared" si="126"/>
        <v>End Existing Subsidies</v>
      </c>
      <c r="K540" s="47" t="str">
        <f t="shared" si="126"/>
        <v>cross reduce BAU subsidies</v>
      </c>
      <c r="L540" s="38"/>
      <c r="M540" s="38"/>
      <c r="N540" s="38"/>
      <c r="O540" s="29"/>
      <c r="P540" s="236"/>
      <c r="Q540" s="29"/>
      <c r="R540" s="205"/>
      <c r="S540" s="29"/>
      <c r="T540" s="29"/>
    </row>
    <row r="541" spans="1:20" s="5" customFormat="1" ht="28.5">
      <c r="A541" s="47" t="str">
        <f t="shared" si="127"/>
        <v>Cross-Sector</v>
      </c>
      <c r="B541" s="47" t="str">
        <f t="shared" si="125"/>
        <v>End Existing Subsidies</v>
      </c>
      <c r="C541" s="47" t="str">
        <f t="shared" si="125"/>
        <v>Percent Reduction in BAU Subsidies</v>
      </c>
      <c r="D541" s="9" t="s">
        <v>2509</v>
      </c>
      <c r="E541" s="27"/>
      <c r="F541" s="9" t="s">
        <v>2513</v>
      </c>
      <c r="G541" s="27"/>
      <c r="H541" s="28">
        <v>714</v>
      </c>
      <c r="I541" s="9" t="s">
        <v>47</v>
      </c>
      <c r="J541" s="47" t="str">
        <f t="shared" si="126"/>
        <v>End Existing Subsidies</v>
      </c>
      <c r="K541" s="47" t="str">
        <f t="shared" si="126"/>
        <v>cross reduce BAU subsidies</v>
      </c>
      <c r="L541" s="38"/>
      <c r="M541" s="38"/>
      <c r="N541" s="38"/>
      <c r="O541" s="29"/>
      <c r="P541" s="236"/>
      <c r="Q541" s="29"/>
      <c r="R541" s="205"/>
      <c r="S541" s="29"/>
      <c r="T541" s="29"/>
    </row>
    <row r="542" spans="1:20" s="5" customFormat="1" ht="28.5">
      <c r="A542" s="47" t="str">
        <f t="shared" si="127"/>
        <v>Cross-Sector</v>
      </c>
      <c r="B542" s="47" t="str">
        <f t="shared" si="127"/>
        <v>End Existing Subsidies</v>
      </c>
      <c r="C542" s="47" t="str">
        <f t="shared" si="127"/>
        <v>Percent Reduction in BAU Subsidies</v>
      </c>
      <c r="D542" s="9" t="s">
        <v>2519</v>
      </c>
      <c r="E542" s="27"/>
      <c r="F542" s="9" t="s">
        <v>2520</v>
      </c>
      <c r="G542" s="27"/>
      <c r="H542" s="28">
        <v>715</v>
      </c>
      <c r="I542" s="9" t="s">
        <v>47</v>
      </c>
      <c r="J542" s="47" t="str">
        <f t="shared" ref="J542:K545" si="130">J$525</f>
        <v>End Existing Subsidies</v>
      </c>
      <c r="K542" s="47" t="str">
        <f t="shared" si="130"/>
        <v>cross reduce BAU subsidies</v>
      </c>
      <c r="L542" s="38"/>
      <c r="M542" s="38"/>
      <c r="N542" s="38"/>
      <c r="O542" s="29"/>
      <c r="P542" s="236"/>
      <c r="Q542" s="29"/>
      <c r="R542" s="205"/>
      <c r="S542" s="29"/>
      <c r="T542" s="29"/>
    </row>
    <row r="543" spans="1:20" s="5" customFormat="1" ht="28.5">
      <c r="A543" s="47" t="str">
        <f t="shared" ref="A543:C545" si="131">A$525</f>
        <v>Cross-Sector</v>
      </c>
      <c r="B543" s="47" t="str">
        <f t="shared" si="131"/>
        <v>End Existing Subsidies</v>
      </c>
      <c r="C543" s="47" t="str">
        <f t="shared" si="131"/>
        <v>Percent Reduction in BAU Subsidies</v>
      </c>
      <c r="D543" s="9" t="s">
        <v>2510</v>
      </c>
      <c r="E543" s="27"/>
      <c r="F543" s="9" t="s">
        <v>2514</v>
      </c>
      <c r="G543" s="27"/>
      <c r="H543" s="28">
        <v>716</v>
      </c>
      <c r="I543" s="9" t="s">
        <v>47</v>
      </c>
      <c r="J543" s="47" t="str">
        <f t="shared" si="130"/>
        <v>End Existing Subsidies</v>
      </c>
      <c r="K543" s="47" t="str">
        <f t="shared" si="130"/>
        <v>cross reduce BAU subsidies</v>
      </c>
      <c r="L543" s="38"/>
      <c r="M543" s="38"/>
      <c r="N543" s="38"/>
      <c r="O543" s="29"/>
      <c r="P543" s="236"/>
      <c r="Q543" s="29"/>
      <c r="R543" s="205"/>
      <c r="S543" s="29"/>
      <c r="T543" s="29"/>
    </row>
    <row r="544" spans="1:20" s="5" customFormat="1" ht="28.5">
      <c r="A544" s="47" t="str">
        <f t="shared" si="131"/>
        <v>Cross-Sector</v>
      </c>
      <c r="B544" s="47" t="str">
        <f t="shared" si="131"/>
        <v>End Existing Subsidies</v>
      </c>
      <c r="C544" s="47" t="str">
        <f t="shared" si="131"/>
        <v>Percent Reduction in BAU Subsidies</v>
      </c>
      <c r="D544" s="9" t="s">
        <v>2511</v>
      </c>
      <c r="E544" s="27"/>
      <c r="F544" s="9" t="s">
        <v>2515</v>
      </c>
      <c r="G544" s="27"/>
      <c r="H544" s="28">
        <v>717</v>
      </c>
      <c r="I544" s="9" t="s">
        <v>47</v>
      </c>
      <c r="J544" s="47" t="str">
        <f t="shared" si="130"/>
        <v>End Existing Subsidies</v>
      </c>
      <c r="K544" s="47" t="str">
        <f t="shared" si="130"/>
        <v>cross reduce BAU subsidies</v>
      </c>
      <c r="L544" s="38"/>
      <c r="M544" s="38"/>
      <c r="N544" s="38"/>
      <c r="O544" s="29"/>
      <c r="P544" s="236"/>
      <c r="Q544" s="29"/>
      <c r="R544" s="205"/>
      <c r="S544" s="29"/>
      <c r="T544" s="29"/>
    </row>
    <row r="545" spans="1:20" s="5" customFormat="1" ht="28.5">
      <c r="A545" s="47" t="str">
        <f t="shared" si="131"/>
        <v>Cross-Sector</v>
      </c>
      <c r="B545" s="47" t="str">
        <f t="shared" si="131"/>
        <v>End Existing Subsidies</v>
      </c>
      <c r="C545" s="47" t="str">
        <f t="shared" si="131"/>
        <v>Percent Reduction in BAU Subsidies</v>
      </c>
      <c r="D545" s="9" t="s">
        <v>2512</v>
      </c>
      <c r="E545" s="27"/>
      <c r="F545" s="9" t="s">
        <v>2516</v>
      </c>
      <c r="G545" s="27"/>
      <c r="H545" s="28">
        <v>718</v>
      </c>
      <c r="I545" s="9" t="s">
        <v>47</v>
      </c>
      <c r="J545" s="47" t="str">
        <f t="shared" si="130"/>
        <v>End Existing Subsidies</v>
      </c>
      <c r="K545" s="47" t="str">
        <f t="shared" si="130"/>
        <v>cross reduce BAU subsidies</v>
      </c>
      <c r="L545" s="38"/>
      <c r="M545" s="38"/>
      <c r="N545" s="38"/>
      <c r="O545" s="29"/>
      <c r="P545" s="236"/>
      <c r="Q545" s="29"/>
      <c r="R545" s="205"/>
      <c r="S545" s="29"/>
      <c r="T545" s="29"/>
    </row>
    <row r="546" spans="1:20" s="2" customFormat="1" ht="57">
      <c r="A546" s="141" t="s">
        <v>10</v>
      </c>
      <c r="B546" s="141" t="s">
        <v>2465</v>
      </c>
      <c r="C546" s="141" t="s">
        <v>2467</v>
      </c>
      <c r="D546" s="9"/>
      <c r="E546" s="9"/>
      <c r="F546" s="9"/>
      <c r="G546" s="9"/>
      <c r="H546" s="28">
        <v>719</v>
      </c>
      <c r="I546" s="9" t="s">
        <v>47</v>
      </c>
      <c r="J546" s="141" t="s">
        <v>2468</v>
      </c>
      <c r="K546" s="141" t="s">
        <v>2470</v>
      </c>
      <c r="L546" s="36"/>
      <c r="M546" s="36"/>
      <c r="N546" s="36"/>
      <c r="O546" s="9"/>
      <c r="P546" s="241"/>
      <c r="Q546" s="9"/>
      <c r="R546" s="205"/>
      <c r="S546" s="9"/>
      <c r="T546" s="9"/>
    </row>
    <row r="547" spans="1:20" s="2" customFormat="1" ht="57">
      <c r="A547" s="141" t="s">
        <v>10</v>
      </c>
      <c r="B547" s="141" t="s">
        <v>3232</v>
      </c>
      <c r="C547" s="141" t="s">
        <v>2466</v>
      </c>
      <c r="D547" s="9"/>
      <c r="E547" s="9"/>
      <c r="F547" s="9"/>
      <c r="G547" s="9"/>
      <c r="H547" s="30">
        <v>509</v>
      </c>
      <c r="I547" s="9" t="s">
        <v>46</v>
      </c>
      <c r="J547" s="141" t="s">
        <v>2637</v>
      </c>
      <c r="K547" s="141" t="s">
        <v>2469</v>
      </c>
      <c r="L547" s="39">
        <v>0</v>
      </c>
      <c r="M547" s="39">
        <v>1</v>
      </c>
      <c r="N547" s="39">
        <v>1</v>
      </c>
      <c r="O547" s="27" t="s">
        <v>32</v>
      </c>
      <c r="P547" s="242" t="s">
        <v>3233</v>
      </c>
      <c r="Q547" s="27" t="s">
        <v>269</v>
      </c>
      <c r="R547" s="205" t="s">
        <v>270</v>
      </c>
      <c r="S547" s="9"/>
      <c r="T547" s="9"/>
    </row>
    <row r="548" spans="1:20" s="2" customFormat="1" ht="42.75">
      <c r="A548" s="141" t="s">
        <v>10</v>
      </c>
      <c r="B548" s="141" t="s">
        <v>2825</v>
      </c>
      <c r="C548" s="141" t="s">
        <v>2824</v>
      </c>
      <c r="D548" s="9" t="s">
        <v>55</v>
      </c>
      <c r="E548" s="9"/>
      <c r="F548" s="9" t="s">
        <v>100</v>
      </c>
      <c r="G548" s="9"/>
      <c r="H548" s="28">
        <v>720</v>
      </c>
      <c r="I548" s="9" t="s">
        <v>47</v>
      </c>
      <c r="J548" s="48" t="s">
        <v>2825</v>
      </c>
      <c r="K548" s="140" t="s">
        <v>2826</v>
      </c>
      <c r="L548" s="39"/>
      <c r="M548" s="39"/>
      <c r="N548" s="39"/>
      <c r="O548" s="9"/>
      <c r="P548" s="241"/>
      <c r="Q548" s="9"/>
      <c r="R548" s="205"/>
      <c r="S548" s="27"/>
      <c r="T548" s="9"/>
    </row>
    <row r="549" spans="1:20" s="2" customFormat="1" ht="42.75">
      <c r="A549" s="47" t="str">
        <f>A$548</f>
        <v>Cross-Sector</v>
      </c>
      <c r="B549" s="47" t="str">
        <f t="shared" ref="B549:C550" si="132">B$548</f>
        <v>Fixed Energy Prices</v>
      </c>
      <c r="C549" s="47" t="str">
        <f t="shared" si="132"/>
        <v>Toggle Whether Policies Affect Energy Prices</v>
      </c>
      <c r="D549" s="9" t="s">
        <v>79</v>
      </c>
      <c r="E549" s="9"/>
      <c r="F549" s="9" t="s">
        <v>106</v>
      </c>
      <c r="G549" s="9"/>
      <c r="H549" s="28">
        <v>721</v>
      </c>
      <c r="I549" s="9" t="s">
        <v>47</v>
      </c>
      <c r="J549" s="141" t="s">
        <v>2825</v>
      </c>
      <c r="K549" s="140" t="s">
        <v>2826</v>
      </c>
      <c r="L549" s="39"/>
      <c r="M549" s="39"/>
      <c r="N549" s="39"/>
      <c r="O549" s="9"/>
      <c r="P549" s="241"/>
      <c r="Q549" s="9"/>
      <c r="R549" s="205"/>
      <c r="S549" s="27"/>
      <c r="T549" s="9"/>
    </row>
    <row r="550" spans="1:20" s="2" customFormat="1" ht="42.75">
      <c r="A550" s="47" t="str">
        <f>A$548</f>
        <v>Cross-Sector</v>
      </c>
      <c r="B550" s="47" t="str">
        <f t="shared" si="132"/>
        <v>Fixed Energy Prices</v>
      </c>
      <c r="C550" s="47" t="str">
        <f t="shared" si="132"/>
        <v>Toggle Whether Policies Affect Energy Prices</v>
      </c>
      <c r="D550" s="9" t="s">
        <v>2512</v>
      </c>
      <c r="E550" s="9"/>
      <c r="F550" s="9" t="s">
        <v>2516</v>
      </c>
      <c r="G550" s="9"/>
      <c r="H550" s="28">
        <v>722</v>
      </c>
      <c r="I550" s="9" t="s">
        <v>47</v>
      </c>
      <c r="J550" s="141" t="s">
        <v>2825</v>
      </c>
      <c r="K550" s="140" t="s">
        <v>2826</v>
      </c>
      <c r="L550" s="39"/>
      <c r="M550" s="39"/>
      <c r="N550" s="39"/>
      <c r="O550" s="9"/>
      <c r="P550" s="241"/>
      <c r="Q550" s="9"/>
      <c r="R550" s="205"/>
      <c r="S550" s="27"/>
      <c r="T550" s="9"/>
    </row>
    <row r="551" spans="1:20" s="2" customFormat="1" ht="42.75">
      <c r="A551" s="2" t="s">
        <v>10</v>
      </c>
      <c r="B551" s="2" t="s">
        <v>3622</v>
      </c>
      <c r="C551" s="2" t="s">
        <v>2824</v>
      </c>
      <c r="D551" s="379" t="s">
        <v>505</v>
      </c>
      <c r="E551" s="242"/>
      <c r="F551" s="379" t="s">
        <v>502</v>
      </c>
      <c r="G551" s="379"/>
      <c r="H551" s="144">
        <v>836</v>
      </c>
      <c r="I551" s="379" t="s">
        <v>47</v>
      </c>
      <c r="J551" s="2" t="s">
        <v>3622</v>
      </c>
      <c r="K551" s="5" t="str">
        <f t="shared" ref="K551:K562" si="133">K$548</f>
        <v>cross toggle whether policies affect energy prices</v>
      </c>
      <c r="L551" s="4"/>
      <c r="M551" s="4"/>
      <c r="N551" s="4"/>
      <c r="O551" s="379"/>
      <c r="P551" s="379"/>
      <c r="Q551" s="379"/>
      <c r="R551" s="379"/>
      <c r="S551" s="406"/>
      <c r="T551" s="379"/>
    </row>
    <row r="552" spans="1:20" s="2" customFormat="1" ht="42.75">
      <c r="A552" s="5" t="str">
        <f>A$551</f>
        <v>Cross-Sector</v>
      </c>
      <c r="B552" s="5" t="str">
        <f t="shared" ref="B552:C562" si="134">B$551</f>
        <v>Variable Energy Prices</v>
      </c>
      <c r="C552" s="5" t="str">
        <f t="shared" si="134"/>
        <v>Toggle Whether Policies Affect Energy Prices</v>
      </c>
      <c r="D552" s="379" t="s">
        <v>49</v>
      </c>
      <c r="E552" s="242"/>
      <c r="F552" s="379" t="s">
        <v>94</v>
      </c>
      <c r="G552" s="379"/>
      <c r="H552" s="378">
        <v>837</v>
      </c>
      <c r="I552" s="379" t="s">
        <v>47</v>
      </c>
      <c r="J552" s="5" t="str">
        <f t="shared" ref="J552:J562" si="135">J$551</f>
        <v>Variable Energy Prices</v>
      </c>
      <c r="K552" s="5" t="str">
        <f t="shared" si="133"/>
        <v>cross toggle whether policies affect energy prices</v>
      </c>
      <c r="L552" s="4"/>
      <c r="M552" s="4"/>
      <c r="N552" s="4"/>
      <c r="O552" s="379"/>
      <c r="P552" s="379"/>
      <c r="Q552" s="379"/>
      <c r="R552" s="379"/>
      <c r="S552" s="406"/>
      <c r="T552" s="379"/>
    </row>
    <row r="553" spans="1:20" s="2" customFormat="1" ht="42.75">
      <c r="A553" s="5" t="str">
        <f t="shared" ref="A553:A562" si="136">A$551</f>
        <v>Cross-Sector</v>
      </c>
      <c r="B553" s="5" t="str">
        <f t="shared" si="134"/>
        <v>Variable Energy Prices</v>
      </c>
      <c r="C553" s="5" t="str">
        <f t="shared" si="134"/>
        <v>Toggle Whether Policies Affect Energy Prices</v>
      </c>
      <c r="D553" s="379" t="s">
        <v>54</v>
      </c>
      <c r="E553" s="242"/>
      <c r="F553" s="379" t="s">
        <v>99</v>
      </c>
      <c r="G553" s="379"/>
      <c r="H553" s="144">
        <v>838</v>
      </c>
      <c r="I553" s="379" t="s">
        <v>47</v>
      </c>
      <c r="J553" s="5" t="str">
        <f t="shared" si="135"/>
        <v>Variable Energy Prices</v>
      </c>
      <c r="K553" s="5" t="str">
        <f t="shared" si="133"/>
        <v>cross toggle whether policies affect energy prices</v>
      </c>
      <c r="L553" s="4"/>
      <c r="M553" s="4"/>
      <c r="N553" s="4"/>
      <c r="O553" s="379"/>
      <c r="P553" s="379"/>
      <c r="Q553" s="379"/>
      <c r="R553" s="379"/>
      <c r="S553" s="406"/>
      <c r="T553" s="379"/>
    </row>
    <row r="554" spans="1:20" s="2" customFormat="1" ht="42.75">
      <c r="A554" s="5" t="str">
        <f t="shared" si="136"/>
        <v>Cross-Sector</v>
      </c>
      <c r="B554" s="5" t="str">
        <f t="shared" si="134"/>
        <v>Variable Energy Prices</v>
      </c>
      <c r="C554" s="5" t="str">
        <f t="shared" si="134"/>
        <v>Toggle Whether Policies Affect Energy Prices</v>
      </c>
      <c r="D554" s="379" t="s">
        <v>56</v>
      </c>
      <c r="E554" s="242"/>
      <c r="F554" s="379" t="s">
        <v>102</v>
      </c>
      <c r="G554" s="379"/>
      <c r="H554" s="378">
        <v>839</v>
      </c>
      <c r="I554" s="379" t="s">
        <v>47</v>
      </c>
      <c r="J554" s="5" t="str">
        <f t="shared" si="135"/>
        <v>Variable Energy Prices</v>
      </c>
      <c r="K554" s="5" t="str">
        <f t="shared" si="133"/>
        <v>cross toggle whether policies affect energy prices</v>
      </c>
      <c r="L554" s="4"/>
      <c r="M554" s="4"/>
      <c r="N554" s="4"/>
      <c r="O554" s="379"/>
      <c r="P554" s="379"/>
      <c r="Q554" s="379"/>
      <c r="R554" s="379"/>
      <c r="S554" s="406"/>
      <c r="T554" s="379"/>
    </row>
    <row r="555" spans="1:20" s="2" customFormat="1" ht="42.75">
      <c r="A555" s="5" t="str">
        <f t="shared" si="136"/>
        <v>Cross-Sector</v>
      </c>
      <c r="B555" s="5" t="str">
        <f t="shared" si="134"/>
        <v>Variable Energy Prices</v>
      </c>
      <c r="C555" s="5" t="str">
        <f t="shared" si="134"/>
        <v>Toggle Whether Policies Affect Energy Prices</v>
      </c>
      <c r="D555" s="379" t="s">
        <v>57</v>
      </c>
      <c r="E555" s="242"/>
      <c r="F555" s="379" t="s">
        <v>103</v>
      </c>
      <c r="G555" s="379"/>
      <c r="H555" s="144">
        <v>840</v>
      </c>
      <c r="I555" s="379" t="s">
        <v>47</v>
      </c>
      <c r="J555" s="5" t="str">
        <f t="shared" si="135"/>
        <v>Variable Energy Prices</v>
      </c>
      <c r="K555" s="5" t="str">
        <f t="shared" si="133"/>
        <v>cross toggle whether policies affect energy prices</v>
      </c>
      <c r="L555" s="4"/>
      <c r="M555" s="4"/>
      <c r="N555" s="4"/>
      <c r="O555" s="379"/>
      <c r="P555" s="379"/>
      <c r="Q555" s="379"/>
      <c r="R555" s="379"/>
      <c r="S555" s="406"/>
      <c r="T555" s="379"/>
    </row>
    <row r="556" spans="1:20" s="2" customFormat="1" ht="42.75">
      <c r="A556" s="5" t="str">
        <f t="shared" si="136"/>
        <v>Cross-Sector</v>
      </c>
      <c r="B556" s="5" t="str">
        <f t="shared" si="134"/>
        <v>Variable Energy Prices</v>
      </c>
      <c r="C556" s="5" t="str">
        <f t="shared" si="134"/>
        <v>Toggle Whether Policies Affect Energy Prices</v>
      </c>
      <c r="D556" s="379" t="s">
        <v>58</v>
      </c>
      <c r="E556" s="242"/>
      <c r="F556" s="379" t="s">
        <v>104</v>
      </c>
      <c r="G556" s="379"/>
      <c r="H556" s="378">
        <v>841</v>
      </c>
      <c r="I556" s="379" t="s">
        <v>47</v>
      </c>
      <c r="J556" s="5" t="str">
        <f t="shared" si="135"/>
        <v>Variable Energy Prices</v>
      </c>
      <c r="K556" s="5" t="str">
        <f t="shared" si="133"/>
        <v>cross toggle whether policies affect energy prices</v>
      </c>
      <c r="L556" s="4"/>
      <c r="M556" s="4"/>
      <c r="N556" s="4"/>
      <c r="O556" s="379"/>
      <c r="P556" s="379"/>
      <c r="Q556" s="379"/>
      <c r="R556" s="379"/>
      <c r="S556" s="406"/>
      <c r="T556" s="379"/>
    </row>
    <row r="557" spans="1:20" s="2" customFormat="1" ht="42.75">
      <c r="A557" s="5" t="str">
        <f t="shared" si="136"/>
        <v>Cross-Sector</v>
      </c>
      <c r="B557" s="5" t="str">
        <f t="shared" si="134"/>
        <v>Variable Energy Prices</v>
      </c>
      <c r="C557" s="5" t="str">
        <f t="shared" si="134"/>
        <v>Toggle Whether Policies Affect Energy Prices</v>
      </c>
      <c r="D557" s="379" t="s">
        <v>59</v>
      </c>
      <c r="E557" s="242"/>
      <c r="F557" s="379" t="s">
        <v>105</v>
      </c>
      <c r="G557" s="379"/>
      <c r="H557" s="144">
        <v>842</v>
      </c>
      <c r="I557" s="379" t="s">
        <v>47</v>
      </c>
      <c r="J557" s="5" t="str">
        <f t="shared" si="135"/>
        <v>Variable Energy Prices</v>
      </c>
      <c r="K557" s="5" t="str">
        <f t="shared" si="133"/>
        <v>cross toggle whether policies affect energy prices</v>
      </c>
      <c r="L557" s="4"/>
      <c r="M557" s="4"/>
      <c r="N557" s="4"/>
      <c r="O557" s="379"/>
      <c r="P557" s="379"/>
      <c r="Q557" s="379"/>
      <c r="R557" s="379"/>
      <c r="S557" s="406"/>
      <c r="T557" s="379"/>
    </row>
    <row r="558" spans="1:20" s="2" customFormat="1" ht="42.75">
      <c r="A558" s="5" t="str">
        <f t="shared" si="136"/>
        <v>Cross-Sector</v>
      </c>
      <c r="B558" s="5" t="str">
        <f t="shared" si="134"/>
        <v>Variable Energy Prices</v>
      </c>
      <c r="C558" s="5" t="str">
        <f t="shared" si="134"/>
        <v>Toggle Whether Policies Affect Energy Prices</v>
      </c>
      <c r="D558" s="379" t="s">
        <v>2517</v>
      </c>
      <c r="E558" s="242"/>
      <c r="F558" s="379" t="s">
        <v>2518</v>
      </c>
      <c r="G558" s="379"/>
      <c r="H558" s="378">
        <v>843</v>
      </c>
      <c r="I558" s="379" t="s">
        <v>47</v>
      </c>
      <c r="J558" s="5" t="str">
        <f t="shared" si="135"/>
        <v>Variable Energy Prices</v>
      </c>
      <c r="K558" s="5" t="str">
        <f t="shared" si="133"/>
        <v>cross toggle whether policies affect energy prices</v>
      </c>
      <c r="L558" s="4"/>
      <c r="M558" s="4"/>
      <c r="N558" s="4"/>
      <c r="O558" s="379"/>
      <c r="P558" s="379"/>
      <c r="Q558" s="379"/>
      <c r="R558" s="379"/>
      <c r="S558" s="406"/>
      <c r="T558" s="379"/>
    </row>
    <row r="559" spans="1:20" s="2" customFormat="1" ht="42.75">
      <c r="A559" s="5" t="str">
        <f t="shared" si="136"/>
        <v>Cross-Sector</v>
      </c>
      <c r="B559" s="5" t="str">
        <f t="shared" si="134"/>
        <v>Variable Energy Prices</v>
      </c>
      <c r="C559" s="5" t="str">
        <f t="shared" si="134"/>
        <v>Toggle Whether Policies Affect Energy Prices</v>
      </c>
      <c r="D559" s="379" t="s">
        <v>498</v>
      </c>
      <c r="E559" s="242"/>
      <c r="F559" s="379" t="s">
        <v>499</v>
      </c>
      <c r="G559" s="379"/>
      <c r="H559" s="144">
        <v>844</v>
      </c>
      <c r="I559" s="379" t="s">
        <v>47</v>
      </c>
      <c r="J559" s="5" t="str">
        <f t="shared" si="135"/>
        <v>Variable Energy Prices</v>
      </c>
      <c r="K559" s="5" t="str">
        <f t="shared" si="133"/>
        <v>cross toggle whether policies affect energy prices</v>
      </c>
      <c r="L559" s="4"/>
      <c r="M559" s="4"/>
      <c r="N559" s="4"/>
      <c r="O559" s="379"/>
      <c r="P559" s="379"/>
      <c r="Q559" s="379"/>
      <c r="R559" s="379"/>
      <c r="S559" s="406"/>
      <c r="T559" s="379"/>
    </row>
    <row r="560" spans="1:20" s="2" customFormat="1" ht="42.75">
      <c r="A560" s="5" t="str">
        <f t="shared" si="136"/>
        <v>Cross-Sector</v>
      </c>
      <c r="B560" s="5" t="str">
        <f t="shared" si="134"/>
        <v>Variable Energy Prices</v>
      </c>
      <c r="C560" s="5" t="str">
        <f t="shared" si="134"/>
        <v>Toggle Whether Policies Affect Energy Prices</v>
      </c>
      <c r="D560" s="379" t="s">
        <v>2509</v>
      </c>
      <c r="E560" s="242"/>
      <c r="F560" s="379" t="s">
        <v>2513</v>
      </c>
      <c r="G560" s="379"/>
      <c r="H560" s="378">
        <v>845</v>
      </c>
      <c r="I560" s="379" t="s">
        <v>47</v>
      </c>
      <c r="J560" s="5" t="str">
        <f t="shared" si="135"/>
        <v>Variable Energy Prices</v>
      </c>
      <c r="K560" s="5" t="str">
        <f t="shared" si="133"/>
        <v>cross toggle whether policies affect energy prices</v>
      </c>
      <c r="L560" s="4"/>
      <c r="M560" s="4"/>
      <c r="N560" s="4"/>
      <c r="O560" s="379"/>
      <c r="P560" s="379"/>
      <c r="Q560" s="379"/>
      <c r="R560" s="379"/>
      <c r="S560" s="406"/>
      <c r="T560" s="379"/>
    </row>
    <row r="561" spans="1:20" s="2" customFormat="1" ht="42.75">
      <c r="A561" s="5" t="str">
        <f t="shared" si="136"/>
        <v>Cross-Sector</v>
      </c>
      <c r="B561" s="5" t="str">
        <f t="shared" si="134"/>
        <v>Variable Energy Prices</v>
      </c>
      <c r="C561" s="5" t="str">
        <f t="shared" si="134"/>
        <v>Toggle Whether Policies Affect Energy Prices</v>
      </c>
      <c r="D561" s="379" t="s">
        <v>2519</v>
      </c>
      <c r="E561" s="242"/>
      <c r="F561" s="379" t="s">
        <v>2520</v>
      </c>
      <c r="G561" s="379"/>
      <c r="H561" s="144">
        <v>846</v>
      </c>
      <c r="I561" s="379" t="s">
        <v>47</v>
      </c>
      <c r="J561" s="5" t="str">
        <f t="shared" si="135"/>
        <v>Variable Energy Prices</v>
      </c>
      <c r="K561" s="5" t="str">
        <f t="shared" si="133"/>
        <v>cross toggle whether policies affect energy prices</v>
      </c>
      <c r="L561" s="4"/>
      <c r="M561" s="4"/>
      <c r="N561" s="4"/>
      <c r="O561" s="379"/>
      <c r="P561" s="379"/>
      <c r="Q561" s="379"/>
      <c r="R561" s="379"/>
      <c r="S561" s="406"/>
      <c r="T561" s="379"/>
    </row>
    <row r="562" spans="1:20" s="2" customFormat="1" ht="42.75">
      <c r="A562" s="5" t="str">
        <f t="shared" si="136"/>
        <v>Cross-Sector</v>
      </c>
      <c r="B562" s="5" t="str">
        <f t="shared" si="134"/>
        <v>Variable Energy Prices</v>
      </c>
      <c r="C562" s="5" t="str">
        <f t="shared" si="134"/>
        <v>Toggle Whether Policies Affect Energy Prices</v>
      </c>
      <c r="D562" s="379" t="s">
        <v>2510</v>
      </c>
      <c r="E562" s="242"/>
      <c r="F562" s="379" t="s">
        <v>2514</v>
      </c>
      <c r="G562" s="379"/>
      <c r="H562" s="378">
        <v>847</v>
      </c>
      <c r="I562" s="379" t="s">
        <v>47</v>
      </c>
      <c r="J562" s="5" t="str">
        <f t="shared" si="135"/>
        <v>Variable Energy Prices</v>
      </c>
      <c r="K562" s="5" t="str">
        <f t="shared" si="133"/>
        <v>cross toggle whether policies affect energy prices</v>
      </c>
      <c r="L562" s="4"/>
      <c r="M562" s="4"/>
      <c r="N562" s="4"/>
      <c r="O562" s="379"/>
      <c r="P562" s="379"/>
      <c r="Q562" s="379"/>
      <c r="R562" s="379"/>
      <c r="S562" s="406"/>
      <c r="T562" s="379"/>
    </row>
    <row r="563" spans="1:20" s="2" customFormat="1" ht="42.75">
      <c r="A563" s="2" t="s">
        <v>10</v>
      </c>
      <c r="B563" s="2" t="s">
        <v>2879</v>
      </c>
      <c r="C563" s="2" t="s">
        <v>2879</v>
      </c>
      <c r="D563" s="379" t="s">
        <v>505</v>
      </c>
      <c r="E563" s="242"/>
      <c r="F563" s="379" t="s">
        <v>502</v>
      </c>
      <c r="G563" s="379"/>
      <c r="H563" s="378">
        <v>723</v>
      </c>
      <c r="I563" s="379" t="s">
        <v>47</v>
      </c>
      <c r="J563" s="2" t="s">
        <v>2879</v>
      </c>
      <c r="K563" s="2" t="s">
        <v>2880</v>
      </c>
      <c r="L563" s="145">
        <v>0</v>
      </c>
      <c r="M563" s="145">
        <v>1</v>
      </c>
      <c r="N563" s="145">
        <v>0.01</v>
      </c>
      <c r="O563" s="242" t="s">
        <v>2881</v>
      </c>
      <c r="P563" s="379" t="s">
        <v>2882</v>
      </c>
      <c r="Q563" s="379" t="s">
        <v>3088</v>
      </c>
      <c r="R563" s="379"/>
      <c r="S563" s="406"/>
      <c r="T563" s="379"/>
    </row>
    <row r="564" spans="1:20" s="2" customFormat="1" ht="28.5">
      <c r="A564" s="5" t="str">
        <f>A$563</f>
        <v>Cross-Sector</v>
      </c>
      <c r="B564" s="5" t="str">
        <f t="shared" ref="B564:C577" si="137">B$563</f>
        <v>Fuel Price Deregulation</v>
      </c>
      <c r="C564" s="5" t="str">
        <f t="shared" si="137"/>
        <v>Fuel Price Deregulation</v>
      </c>
      <c r="D564" s="379" t="s">
        <v>49</v>
      </c>
      <c r="E564" s="242"/>
      <c r="F564" s="379" t="s">
        <v>94</v>
      </c>
      <c r="G564" s="379"/>
      <c r="H564" s="378">
        <v>724</v>
      </c>
      <c r="I564" s="379" t="s">
        <v>47</v>
      </c>
      <c r="J564" s="5" t="str">
        <f t="shared" ref="J564:K577" si="138">J$563</f>
        <v>Fuel Price Deregulation</v>
      </c>
      <c r="K564" s="5" t="str">
        <f t="shared" si="138"/>
        <v>cross fuel price deregulation</v>
      </c>
      <c r="L564" s="4"/>
      <c r="M564" s="4"/>
      <c r="N564" s="4"/>
      <c r="O564" s="379"/>
      <c r="P564" s="379"/>
      <c r="Q564" s="379"/>
      <c r="R564" s="379"/>
      <c r="S564" s="406"/>
      <c r="T564" s="379"/>
    </row>
    <row r="565" spans="1:20" s="2" customFormat="1" ht="28.5">
      <c r="A565" s="5" t="str">
        <f t="shared" ref="A565:A577" si="139">A$563</f>
        <v>Cross-Sector</v>
      </c>
      <c r="B565" s="5" t="str">
        <f t="shared" si="137"/>
        <v>Fuel Price Deregulation</v>
      </c>
      <c r="C565" s="5" t="str">
        <f t="shared" si="137"/>
        <v>Fuel Price Deregulation</v>
      </c>
      <c r="D565" s="379" t="s">
        <v>50</v>
      </c>
      <c r="E565" s="242"/>
      <c r="F565" s="379" t="s">
        <v>95</v>
      </c>
      <c r="G565" s="379"/>
      <c r="H565" s="378">
        <v>725</v>
      </c>
      <c r="I565" s="379" t="s">
        <v>47</v>
      </c>
      <c r="J565" s="5" t="str">
        <f t="shared" si="138"/>
        <v>Fuel Price Deregulation</v>
      </c>
      <c r="K565" s="5" t="str">
        <f t="shared" si="138"/>
        <v>cross fuel price deregulation</v>
      </c>
      <c r="L565" s="4"/>
      <c r="M565" s="4"/>
      <c r="N565" s="4"/>
      <c r="O565" s="379"/>
      <c r="P565" s="379"/>
      <c r="Q565" s="379"/>
      <c r="R565" s="379"/>
      <c r="S565" s="406"/>
      <c r="T565" s="379"/>
    </row>
    <row r="566" spans="1:20" s="2" customFormat="1" ht="28.5">
      <c r="A566" s="5" t="str">
        <f t="shared" si="139"/>
        <v>Cross-Sector</v>
      </c>
      <c r="B566" s="5" t="str">
        <f t="shared" si="137"/>
        <v>Fuel Price Deregulation</v>
      </c>
      <c r="C566" s="5" t="str">
        <f t="shared" si="137"/>
        <v>Fuel Price Deregulation</v>
      </c>
      <c r="D566" s="379" t="s">
        <v>54</v>
      </c>
      <c r="E566" s="242"/>
      <c r="F566" s="379" t="s">
        <v>99</v>
      </c>
      <c r="G566" s="379"/>
      <c r="H566" s="378">
        <v>726</v>
      </c>
      <c r="I566" s="379" t="s">
        <v>47</v>
      </c>
      <c r="J566" s="5" t="str">
        <f t="shared" si="138"/>
        <v>Fuel Price Deregulation</v>
      </c>
      <c r="K566" s="5" t="str">
        <f t="shared" si="138"/>
        <v>cross fuel price deregulation</v>
      </c>
      <c r="L566" s="4"/>
      <c r="M566" s="4"/>
      <c r="N566" s="4"/>
      <c r="O566" s="379"/>
      <c r="P566" s="379"/>
      <c r="Q566" s="379"/>
      <c r="R566" s="379"/>
      <c r="S566" s="406"/>
      <c r="T566" s="379"/>
    </row>
    <row r="567" spans="1:20" s="2" customFormat="1" ht="28.5">
      <c r="A567" s="5" t="str">
        <f t="shared" si="139"/>
        <v>Cross-Sector</v>
      </c>
      <c r="B567" s="5" t="str">
        <f t="shared" si="137"/>
        <v>Fuel Price Deregulation</v>
      </c>
      <c r="C567" s="5" t="str">
        <f t="shared" si="137"/>
        <v>Fuel Price Deregulation</v>
      </c>
      <c r="D567" s="379" t="s">
        <v>56</v>
      </c>
      <c r="E567" s="242"/>
      <c r="F567" s="379" t="s">
        <v>102</v>
      </c>
      <c r="G567" s="379"/>
      <c r="H567" s="378">
        <v>727</v>
      </c>
      <c r="I567" s="379" t="s">
        <v>47</v>
      </c>
      <c r="J567" s="5" t="str">
        <f t="shared" si="138"/>
        <v>Fuel Price Deregulation</v>
      </c>
      <c r="K567" s="5" t="str">
        <f t="shared" si="138"/>
        <v>cross fuel price deregulation</v>
      </c>
      <c r="L567" s="4"/>
      <c r="M567" s="4"/>
      <c r="N567" s="4"/>
      <c r="O567" s="379"/>
      <c r="P567" s="379"/>
      <c r="Q567" s="379"/>
      <c r="R567" s="379"/>
      <c r="S567" s="406"/>
      <c r="T567" s="379"/>
    </row>
    <row r="568" spans="1:20" s="2" customFormat="1" ht="28.5">
      <c r="A568" s="5" t="str">
        <f t="shared" si="139"/>
        <v>Cross-Sector</v>
      </c>
      <c r="B568" s="5" t="str">
        <f t="shared" si="137"/>
        <v>Fuel Price Deregulation</v>
      </c>
      <c r="C568" s="5" t="str">
        <f t="shared" si="137"/>
        <v>Fuel Price Deregulation</v>
      </c>
      <c r="D568" s="379" t="s">
        <v>57</v>
      </c>
      <c r="E568" s="242"/>
      <c r="F568" s="379" t="s">
        <v>103</v>
      </c>
      <c r="G568" s="379"/>
      <c r="H568" s="378">
        <v>728</v>
      </c>
      <c r="I568" s="379" t="s">
        <v>47</v>
      </c>
      <c r="J568" s="5" t="str">
        <f t="shared" si="138"/>
        <v>Fuel Price Deregulation</v>
      </c>
      <c r="K568" s="5" t="str">
        <f t="shared" si="138"/>
        <v>cross fuel price deregulation</v>
      </c>
      <c r="L568" s="4"/>
      <c r="M568" s="4"/>
      <c r="N568" s="4"/>
      <c r="O568" s="379"/>
      <c r="P568" s="379"/>
      <c r="Q568" s="379"/>
      <c r="R568" s="379"/>
      <c r="S568" s="406"/>
      <c r="T568" s="379"/>
    </row>
    <row r="569" spans="1:20" s="2" customFormat="1" ht="28.5">
      <c r="A569" s="5" t="str">
        <f t="shared" si="139"/>
        <v>Cross-Sector</v>
      </c>
      <c r="B569" s="5" t="str">
        <f t="shared" si="137"/>
        <v>Fuel Price Deregulation</v>
      </c>
      <c r="C569" s="5" t="str">
        <f t="shared" si="137"/>
        <v>Fuel Price Deregulation</v>
      </c>
      <c r="D569" s="379" t="s">
        <v>58</v>
      </c>
      <c r="E569" s="242"/>
      <c r="F569" s="379" t="s">
        <v>104</v>
      </c>
      <c r="G569" s="379"/>
      <c r="H569" s="378">
        <v>729</v>
      </c>
      <c r="I569" s="379" t="s">
        <v>47</v>
      </c>
      <c r="J569" s="5" t="str">
        <f t="shared" si="138"/>
        <v>Fuel Price Deregulation</v>
      </c>
      <c r="K569" s="5" t="str">
        <f t="shared" si="138"/>
        <v>cross fuel price deregulation</v>
      </c>
      <c r="L569" s="4"/>
      <c r="M569" s="4"/>
      <c r="N569" s="4"/>
      <c r="O569" s="379"/>
      <c r="P569" s="379"/>
      <c r="Q569" s="379"/>
      <c r="R569" s="379"/>
      <c r="S569" s="406"/>
      <c r="T569" s="379"/>
    </row>
    <row r="570" spans="1:20" s="2" customFormat="1" ht="28.5">
      <c r="A570" s="5" t="str">
        <f t="shared" si="139"/>
        <v>Cross-Sector</v>
      </c>
      <c r="B570" s="5" t="str">
        <f t="shared" si="137"/>
        <v>Fuel Price Deregulation</v>
      </c>
      <c r="C570" s="5" t="str">
        <f t="shared" si="137"/>
        <v>Fuel Price Deregulation</v>
      </c>
      <c r="D570" s="379" t="s">
        <v>59</v>
      </c>
      <c r="E570" s="242"/>
      <c r="F570" s="379" t="s">
        <v>105</v>
      </c>
      <c r="G570" s="379"/>
      <c r="H570" s="378">
        <v>730</v>
      </c>
      <c r="I570" s="379" t="s">
        <v>47</v>
      </c>
      <c r="J570" s="5" t="str">
        <f t="shared" si="138"/>
        <v>Fuel Price Deregulation</v>
      </c>
      <c r="K570" s="5" t="str">
        <f t="shared" si="138"/>
        <v>cross fuel price deregulation</v>
      </c>
      <c r="L570" s="4"/>
      <c r="M570" s="4"/>
      <c r="N570" s="4"/>
      <c r="O570" s="379"/>
      <c r="P570" s="379"/>
      <c r="Q570" s="379"/>
      <c r="R570" s="379"/>
      <c r="S570" s="406"/>
      <c r="T570" s="379"/>
    </row>
    <row r="571" spans="1:20" s="2" customFormat="1" ht="28.5">
      <c r="A571" s="5" t="str">
        <f t="shared" si="139"/>
        <v>Cross-Sector</v>
      </c>
      <c r="B571" s="5" t="str">
        <f t="shared" si="137"/>
        <v>Fuel Price Deregulation</v>
      </c>
      <c r="C571" s="5" t="str">
        <f t="shared" si="137"/>
        <v>Fuel Price Deregulation</v>
      </c>
      <c r="D571" s="379" t="s">
        <v>2517</v>
      </c>
      <c r="E571" s="242"/>
      <c r="F571" s="379" t="s">
        <v>2518</v>
      </c>
      <c r="G571" s="379"/>
      <c r="H571" s="378">
        <v>731</v>
      </c>
      <c r="I571" s="379" t="s">
        <v>47</v>
      </c>
      <c r="J571" s="5" t="str">
        <f t="shared" si="138"/>
        <v>Fuel Price Deregulation</v>
      </c>
      <c r="K571" s="5" t="str">
        <f t="shared" si="138"/>
        <v>cross fuel price deregulation</v>
      </c>
      <c r="L571" s="4"/>
      <c r="M571" s="4"/>
      <c r="N571" s="4"/>
      <c r="O571" s="379"/>
      <c r="P571" s="379"/>
      <c r="Q571" s="379"/>
      <c r="R571" s="379"/>
      <c r="S571" s="406"/>
      <c r="T571" s="379"/>
    </row>
    <row r="572" spans="1:20" s="2" customFormat="1" ht="28.5">
      <c r="A572" s="5" t="str">
        <f t="shared" si="139"/>
        <v>Cross-Sector</v>
      </c>
      <c r="B572" s="5" t="str">
        <f t="shared" si="137"/>
        <v>Fuel Price Deregulation</v>
      </c>
      <c r="C572" s="5" t="str">
        <f t="shared" si="137"/>
        <v>Fuel Price Deregulation</v>
      </c>
      <c r="D572" s="379" t="s">
        <v>498</v>
      </c>
      <c r="E572" s="242"/>
      <c r="F572" s="379" t="s">
        <v>499</v>
      </c>
      <c r="G572" s="379"/>
      <c r="H572" s="378">
        <v>732</v>
      </c>
      <c r="I572" s="379" t="s">
        <v>47</v>
      </c>
      <c r="J572" s="5" t="str">
        <f t="shared" si="138"/>
        <v>Fuel Price Deregulation</v>
      </c>
      <c r="K572" s="5" t="str">
        <f t="shared" si="138"/>
        <v>cross fuel price deregulation</v>
      </c>
      <c r="L572" s="4"/>
      <c r="M572" s="4"/>
      <c r="N572" s="4"/>
      <c r="O572" s="379"/>
      <c r="P572" s="379"/>
      <c r="Q572" s="379"/>
      <c r="R572" s="379"/>
      <c r="S572" s="406"/>
      <c r="T572" s="379"/>
    </row>
    <row r="573" spans="1:20" s="2" customFormat="1" ht="28.5">
      <c r="A573" s="5" t="str">
        <f t="shared" si="139"/>
        <v>Cross-Sector</v>
      </c>
      <c r="B573" s="5" t="str">
        <f t="shared" si="137"/>
        <v>Fuel Price Deregulation</v>
      </c>
      <c r="C573" s="5" t="str">
        <f t="shared" si="137"/>
        <v>Fuel Price Deregulation</v>
      </c>
      <c r="D573" s="379" t="s">
        <v>2509</v>
      </c>
      <c r="E573" s="242"/>
      <c r="F573" s="379" t="s">
        <v>2513</v>
      </c>
      <c r="G573" s="379"/>
      <c r="H573" s="378">
        <v>733</v>
      </c>
      <c r="I573" s="379" t="s">
        <v>47</v>
      </c>
      <c r="J573" s="5" t="str">
        <f t="shared" si="138"/>
        <v>Fuel Price Deregulation</v>
      </c>
      <c r="K573" s="5" t="str">
        <f t="shared" si="138"/>
        <v>cross fuel price deregulation</v>
      </c>
      <c r="L573" s="4"/>
      <c r="M573" s="4"/>
      <c r="N573" s="4"/>
      <c r="O573" s="379"/>
      <c r="P573" s="379"/>
      <c r="Q573" s="379"/>
      <c r="R573" s="379"/>
      <c r="S573" s="406"/>
      <c r="T573" s="379"/>
    </row>
    <row r="574" spans="1:20" s="2" customFormat="1" ht="28.5">
      <c r="A574" s="5" t="str">
        <f t="shared" si="139"/>
        <v>Cross-Sector</v>
      </c>
      <c r="B574" s="5" t="str">
        <f t="shared" si="137"/>
        <v>Fuel Price Deregulation</v>
      </c>
      <c r="C574" s="5" t="str">
        <f t="shared" si="137"/>
        <v>Fuel Price Deregulation</v>
      </c>
      <c r="D574" s="379" t="s">
        <v>2519</v>
      </c>
      <c r="E574" s="242"/>
      <c r="F574" s="379" t="s">
        <v>2520</v>
      </c>
      <c r="G574" s="379"/>
      <c r="H574" s="378">
        <v>734</v>
      </c>
      <c r="I574" s="379" t="s">
        <v>47</v>
      </c>
      <c r="J574" s="5" t="str">
        <f t="shared" si="138"/>
        <v>Fuel Price Deregulation</v>
      </c>
      <c r="K574" s="5" t="str">
        <f t="shared" si="138"/>
        <v>cross fuel price deregulation</v>
      </c>
      <c r="L574" s="4"/>
      <c r="M574" s="4"/>
      <c r="N574" s="4"/>
      <c r="O574" s="379"/>
      <c r="P574" s="379"/>
      <c r="Q574" s="379"/>
      <c r="R574" s="379"/>
      <c r="S574" s="406"/>
      <c r="T574" s="379"/>
    </row>
    <row r="575" spans="1:20" s="2" customFormat="1" ht="28.5">
      <c r="A575" s="5" t="str">
        <f t="shared" si="139"/>
        <v>Cross-Sector</v>
      </c>
      <c r="B575" s="5" t="str">
        <f t="shared" si="137"/>
        <v>Fuel Price Deregulation</v>
      </c>
      <c r="C575" s="5" t="str">
        <f t="shared" si="137"/>
        <v>Fuel Price Deregulation</v>
      </c>
      <c r="D575" s="379" t="s">
        <v>2510</v>
      </c>
      <c r="E575" s="242"/>
      <c r="F575" s="379" t="s">
        <v>2514</v>
      </c>
      <c r="G575" s="379"/>
      <c r="H575" s="378">
        <v>735</v>
      </c>
      <c r="I575" s="379" t="s">
        <v>47</v>
      </c>
      <c r="J575" s="5" t="str">
        <f t="shared" si="138"/>
        <v>Fuel Price Deregulation</v>
      </c>
      <c r="K575" s="5" t="str">
        <f t="shared" si="138"/>
        <v>cross fuel price deregulation</v>
      </c>
      <c r="L575" s="4"/>
      <c r="M575" s="4"/>
      <c r="N575" s="4"/>
      <c r="O575" s="379"/>
      <c r="P575" s="379"/>
      <c r="Q575" s="379"/>
      <c r="R575" s="379"/>
      <c r="S575" s="406"/>
      <c r="T575" s="379"/>
    </row>
    <row r="576" spans="1:20" s="2" customFormat="1" ht="28.5">
      <c r="A576" s="5" t="str">
        <f t="shared" si="139"/>
        <v>Cross-Sector</v>
      </c>
      <c r="B576" s="5" t="str">
        <f t="shared" si="137"/>
        <v>Fuel Price Deregulation</v>
      </c>
      <c r="C576" s="5" t="str">
        <f t="shared" si="137"/>
        <v>Fuel Price Deregulation</v>
      </c>
      <c r="D576" s="379" t="s">
        <v>2511</v>
      </c>
      <c r="E576" s="242"/>
      <c r="F576" s="379" t="s">
        <v>2515</v>
      </c>
      <c r="G576" s="379"/>
      <c r="H576" s="378">
        <v>736</v>
      </c>
      <c r="I576" s="379" t="s">
        <v>47</v>
      </c>
      <c r="J576" s="5" t="str">
        <f t="shared" si="138"/>
        <v>Fuel Price Deregulation</v>
      </c>
      <c r="K576" s="5" t="str">
        <f t="shared" si="138"/>
        <v>cross fuel price deregulation</v>
      </c>
      <c r="L576" s="4"/>
      <c r="M576" s="4"/>
      <c r="N576" s="4"/>
      <c r="O576" s="379"/>
      <c r="P576" s="379"/>
      <c r="Q576" s="379"/>
      <c r="R576" s="379"/>
      <c r="S576" s="406"/>
      <c r="T576" s="379"/>
    </row>
    <row r="577" spans="1:20" s="2" customFormat="1" ht="28.5">
      <c r="A577" s="5" t="str">
        <f t="shared" si="139"/>
        <v>Cross-Sector</v>
      </c>
      <c r="B577" s="5" t="str">
        <f t="shared" si="137"/>
        <v>Fuel Price Deregulation</v>
      </c>
      <c r="C577" s="5" t="str">
        <f t="shared" si="137"/>
        <v>Fuel Price Deregulation</v>
      </c>
      <c r="D577" s="379" t="s">
        <v>2512</v>
      </c>
      <c r="E577" s="242"/>
      <c r="F577" s="379" t="s">
        <v>2516</v>
      </c>
      <c r="G577" s="379"/>
      <c r="H577" s="378">
        <v>737</v>
      </c>
      <c r="I577" s="379" t="s">
        <v>47</v>
      </c>
      <c r="J577" s="5" t="str">
        <f t="shared" si="138"/>
        <v>Fuel Price Deregulation</v>
      </c>
      <c r="K577" s="5" t="str">
        <f t="shared" si="138"/>
        <v>cross fuel price deregulation</v>
      </c>
      <c r="L577" s="4"/>
      <c r="M577" s="4"/>
      <c r="N577" s="4"/>
      <c r="O577" s="379"/>
      <c r="P577" s="379"/>
      <c r="Q577" s="379"/>
      <c r="R577" s="379"/>
      <c r="S577" s="406"/>
      <c r="T577" s="379"/>
    </row>
    <row r="578" spans="1:20" s="5" customFormat="1" ht="99.75">
      <c r="A578" s="4" t="s">
        <v>10</v>
      </c>
      <c r="B578" s="4" t="s">
        <v>26</v>
      </c>
      <c r="C578" s="4" t="s">
        <v>321</v>
      </c>
      <c r="D578" s="242" t="s">
        <v>55</v>
      </c>
      <c r="E578" s="242"/>
      <c r="F578" s="242" t="s">
        <v>100</v>
      </c>
      <c r="G578" s="242"/>
      <c r="H578" s="378">
        <v>78</v>
      </c>
      <c r="I578" s="242" t="s">
        <v>46</v>
      </c>
      <c r="J578" s="4" t="s">
        <v>26</v>
      </c>
      <c r="K578" s="4" t="s">
        <v>2129</v>
      </c>
      <c r="L578" s="407">
        <v>0</v>
      </c>
      <c r="M578" s="407">
        <v>0.2</v>
      </c>
      <c r="N578" s="412">
        <v>5.0000000000000001E-3</v>
      </c>
      <c r="O578" s="242" t="s">
        <v>161</v>
      </c>
      <c r="P578" s="413" t="s">
        <v>3299</v>
      </c>
      <c r="Q578" s="379" t="s">
        <v>275</v>
      </c>
      <c r="R578" s="379" t="s">
        <v>276</v>
      </c>
      <c r="S578" s="409" t="s">
        <v>173</v>
      </c>
      <c r="T578" s="243"/>
    </row>
    <row r="579" spans="1:20" s="5" customFormat="1" ht="99.75">
      <c r="A579" s="50" t="str">
        <f t="shared" ref="A579:C594" si="140">A$578</f>
        <v>Cross-Sector</v>
      </c>
      <c r="B579" s="50" t="str">
        <f t="shared" si="140"/>
        <v>Fuel Taxes</v>
      </c>
      <c r="C579" s="50" t="str">
        <f t="shared" si="140"/>
        <v>Additional Fuel Tax Rate by Fuel</v>
      </c>
      <c r="D579" s="379" t="s">
        <v>505</v>
      </c>
      <c r="E579" s="379"/>
      <c r="F579" s="379" t="s">
        <v>502</v>
      </c>
      <c r="G579" s="243"/>
      <c r="H579" s="378">
        <v>79</v>
      </c>
      <c r="I579" s="379" t="s">
        <v>46</v>
      </c>
      <c r="J579" s="50" t="str">
        <f t="shared" ref="J579:O580" si="141">J$578</f>
        <v>Fuel Taxes</v>
      </c>
      <c r="K579" s="150" t="str">
        <f t="shared" si="141"/>
        <v>cross fuel tax</v>
      </c>
      <c r="L579" s="150">
        <f t="shared" si="141"/>
        <v>0</v>
      </c>
      <c r="M579" s="150">
        <f t="shared" si="141"/>
        <v>0.2</v>
      </c>
      <c r="N579" s="45">
        <f t="shared" si="141"/>
        <v>5.0000000000000001E-3</v>
      </c>
      <c r="O579" s="32" t="str">
        <f t="shared" si="141"/>
        <v>% of BAU price</v>
      </c>
      <c r="P579" s="413" t="s">
        <v>3300</v>
      </c>
      <c r="Q579" s="379" t="s">
        <v>275</v>
      </c>
      <c r="R579" s="379" t="s">
        <v>276</v>
      </c>
      <c r="S579" s="405"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243"/>
    </row>
    <row r="580" spans="1:20" s="5" customFormat="1" ht="99.75">
      <c r="A580" s="50" t="str">
        <f t="shared" si="140"/>
        <v>Cross-Sector</v>
      </c>
      <c r="B580" s="50" t="str">
        <f t="shared" si="140"/>
        <v>Fuel Taxes</v>
      </c>
      <c r="C580" s="50" t="str">
        <f t="shared" si="140"/>
        <v>Additional Fuel Tax Rate by Fuel</v>
      </c>
      <c r="D580" s="379" t="s">
        <v>49</v>
      </c>
      <c r="E580" s="379"/>
      <c r="F580" s="379" t="s">
        <v>94</v>
      </c>
      <c r="G580" s="243"/>
      <c r="H580" s="378">
        <v>80</v>
      </c>
      <c r="I580" s="379" t="s">
        <v>46</v>
      </c>
      <c r="J580" s="50" t="str">
        <f t="shared" si="141"/>
        <v>Fuel Taxes</v>
      </c>
      <c r="K580" s="150" t="str">
        <f t="shared" si="141"/>
        <v>cross fuel tax</v>
      </c>
      <c r="L580" s="150">
        <f t="shared" si="141"/>
        <v>0</v>
      </c>
      <c r="M580" s="150">
        <f t="shared" si="141"/>
        <v>0.2</v>
      </c>
      <c r="N580" s="45">
        <f t="shared" si="141"/>
        <v>5.0000000000000001E-3</v>
      </c>
      <c r="O580" s="32" t="str">
        <f t="shared" si="141"/>
        <v>% of BAU price</v>
      </c>
      <c r="P580" s="413" t="s">
        <v>3301</v>
      </c>
      <c r="Q580" s="379" t="s">
        <v>275</v>
      </c>
      <c r="R580" s="379" t="s">
        <v>276</v>
      </c>
      <c r="S580" s="405"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243"/>
    </row>
    <row r="581" spans="1:20" s="5" customFormat="1">
      <c r="A581" s="50" t="str">
        <f t="shared" si="140"/>
        <v>Cross-Sector</v>
      </c>
      <c r="B581" s="50" t="str">
        <f t="shared" si="140"/>
        <v>Fuel Taxes</v>
      </c>
      <c r="C581" s="50" t="str">
        <f t="shared" si="140"/>
        <v>Additional Fuel Tax Rate by Fuel</v>
      </c>
      <c r="D581" s="379" t="s">
        <v>50</v>
      </c>
      <c r="E581" s="379"/>
      <c r="F581" s="379" t="s">
        <v>95</v>
      </c>
      <c r="G581" s="243"/>
      <c r="H581" s="378">
        <v>738</v>
      </c>
      <c r="I581" s="379" t="s">
        <v>47</v>
      </c>
      <c r="J581" s="50" t="str">
        <f>J$578</f>
        <v>Fuel Taxes</v>
      </c>
      <c r="K581" s="150" t="str">
        <f>K$578</f>
        <v>cross fuel tax</v>
      </c>
      <c r="L581" s="150"/>
      <c r="M581" s="150"/>
      <c r="N581" s="45"/>
      <c r="O581" s="32"/>
      <c r="P581" s="413"/>
      <c r="Q581" s="243"/>
      <c r="R581" s="379"/>
      <c r="S581" s="405"/>
      <c r="T581" s="243"/>
    </row>
    <row r="582" spans="1:20" s="5" customFormat="1">
      <c r="A582" s="50" t="str">
        <f t="shared" si="140"/>
        <v>Cross-Sector</v>
      </c>
      <c r="B582" s="50" t="str">
        <f t="shared" si="140"/>
        <v>Fuel Taxes</v>
      </c>
      <c r="C582" s="50" t="str">
        <f t="shared" si="140"/>
        <v>Additional Fuel Tax Rate by Fuel</v>
      </c>
      <c r="D582" s="379" t="s">
        <v>54</v>
      </c>
      <c r="E582" s="379"/>
      <c r="F582" s="379" t="s">
        <v>99</v>
      </c>
      <c r="G582" s="243"/>
      <c r="H582" s="378">
        <v>739</v>
      </c>
      <c r="I582" s="379" t="s">
        <v>47</v>
      </c>
      <c r="J582" s="50" t="str">
        <f>J$578</f>
        <v>Fuel Taxes</v>
      </c>
      <c r="K582" s="150" t="str">
        <f>K$578</f>
        <v>cross fuel tax</v>
      </c>
      <c r="L582" s="150"/>
      <c r="M582" s="150"/>
      <c r="N582" s="45"/>
      <c r="O582" s="32"/>
      <c r="P582" s="413"/>
      <c r="Q582" s="243"/>
      <c r="R582" s="379"/>
      <c r="S582" s="405"/>
      <c r="T582" s="243"/>
    </row>
    <row r="583" spans="1:20" s="5" customFormat="1" ht="99.75">
      <c r="A583" s="50" t="str">
        <f t="shared" si="140"/>
        <v>Cross-Sector</v>
      </c>
      <c r="B583" s="50" t="str">
        <f t="shared" si="140"/>
        <v>Fuel Taxes</v>
      </c>
      <c r="C583" s="50" t="str">
        <f t="shared" si="140"/>
        <v>Additional Fuel Tax Rate by Fuel</v>
      </c>
      <c r="D583" s="379" t="s">
        <v>56</v>
      </c>
      <c r="E583" s="379"/>
      <c r="F583" s="379" t="s">
        <v>102</v>
      </c>
      <c r="G583" s="243"/>
      <c r="H583" s="378">
        <v>81</v>
      </c>
      <c r="I583" s="379" t="s">
        <v>46</v>
      </c>
      <c r="J583" s="50" t="str">
        <f t="shared" ref="J583:O594" si="142">J$578</f>
        <v>Fuel Taxes</v>
      </c>
      <c r="K583" s="150" t="str">
        <f t="shared" si="142"/>
        <v>cross fuel tax</v>
      </c>
      <c r="L583" s="150">
        <f t="shared" si="142"/>
        <v>0</v>
      </c>
      <c r="M583" s="150">
        <f>M$578</f>
        <v>0.2</v>
      </c>
      <c r="N583" s="45">
        <f t="shared" si="142"/>
        <v>5.0000000000000001E-3</v>
      </c>
      <c r="O583" s="32" t="str">
        <f t="shared" si="142"/>
        <v>% of BAU price</v>
      </c>
      <c r="P583" s="413" t="s">
        <v>3302</v>
      </c>
      <c r="Q583" s="379" t="s">
        <v>275</v>
      </c>
      <c r="R583" s="379" t="s">
        <v>276</v>
      </c>
      <c r="S583" s="405"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243"/>
    </row>
    <row r="584" spans="1:20" s="5" customFormat="1" ht="99.75">
      <c r="A584" s="50" t="str">
        <f t="shared" si="140"/>
        <v>Cross-Sector</v>
      </c>
      <c r="B584" s="50" t="str">
        <f t="shared" si="140"/>
        <v>Fuel Taxes</v>
      </c>
      <c r="C584" s="50" t="str">
        <f t="shared" si="140"/>
        <v>Additional Fuel Tax Rate by Fuel</v>
      </c>
      <c r="D584" s="379" t="s">
        <v>57</v>
      </c>
      <c r="E584" s="379"/>
      <c r="F584" s="379" t="s">
        <v>103</v>
      </c>
      <c r="G584" s="243"/>
      <c r="H584" s="378">
        <v>82</v>
      </c>
      <c r="I584" s="379" t="s">
        <v>46</v>
      </c>
      <c r="J584" s="50" t="str">
        <f t="shared" si="142"/>
        <v>Fuel Taxes</v>
      </c>
      <c r="K584" s="150" t="str">
        <f t="shared" si="142"/>
        <v>cross fuel tax</v>
      </c>
      <c r="L584" s="150">
        <f t="shared" si="142"/>
        <v>0</v>
      </c>
      <c r="M584" s="150">
        <f t="shared" si="142"/>
        <v>0.2</v>
      </c>
      <c r="N584" s="45">
        <f t="shared" si="142"/>
        <v>5.0000000000000001E-3</v>
      </c>
      <c r="O584" s="32" t="str">
        <f t="shared" si="142"/>
        <v>% of BAU price</v>
      </c>
      <c r="P584" s="413" t="s">
        <v>3303</v>
      </c>
      <c r="Q584" s="379" t="s">
        <v>275</v>
      </c>
      <c r="R584" s="379" t="s">
        <v>276</v>
      </c>
      <c r="S584" s="405"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243"/>
    </row>
    <row r="585" spans="1:20" s="5" customFormat="1">
      <c r="A585" s="50" t="str">
        <f t="shared" si="140"/>
        <v>Cross-Sector</v>
      </c>
      <c r="B585" s="50" t="str">
        <f t="shared" si="140"/>
        <v>Fuel Taxes</v>
      </c>
      <c r="C585" s="50" t="str">
        <f t="shared" si="140"/>
        <v>Additional Fuel Tax Rate by Fuel</v>
      </c>
      <c r="D585" s="379" t="s">
        <v>58</v>
      </c>
      <c r="E585" s="379"/>
      <c r="F585" s="379" t="s">
        <v>104</v>
      </c>
      <c r="G585" s="243"/>
      <c r="H585" s="378">
        <v>740</v>
      </c>
      <c r="I585" s="379" t="s">
        <v>47</v>
      </c>
      <c r="J585" s="50" t="str">
        <f t="shared" si="142"/>
        <v>Fuel Taxes</v>
      </c>
      <c r="K585" s="150" t="str">
        <f t="shared" si="142"/>
        <v>cross fuel tax</v>
      </c>
      <c r="L585" s="150"/>
      <c r="M585" s="150"/>
      <c r="N585" s="45"/>
      <c r="O585" s="32"/>
      <c r="P585" s="242"/>
      <c r="Q585" s="243"/>
      <c r="R585" s="379"/>
      <c r="S585" s="405"/>
      <c r="T585" s="243"/>
    </row>
    <row r="586" spans="1:20" s="5" customFormat="1">
      <c r="A586" s="50" t="str">
        <f t="shared" si="140"/>
        <v>Cross-Sector</v>
      </c>
      <c r="B586" s="50" t="str">
        <f t="shared" si="140"/>
        <v>Fuel Taxes</v>
      </c>
      <c r="C586" s="50" t="str">
        <f t="shared" si="140"/>
        <v>Additional Fuel Tax Rate by Fuel</v>
      </c>
      <c r="D586" s="379" t="s">
        <v>59</v>
      </c>
      <c r="E586" s="379"/>
      <c r="F586" s="379" t="s">
        <v>105</v>
      </c>
      <c r="G586" s="243"/>
      <c r="H586" s="378">
        <v>741</v>
      </c>
      <c r="I586" s="379" t="s">
        <v>47</v>
      </c>
      <c r="J586" s="50" t="str">
        <f t="shared" si="142"/>
        <v>Fuel Taxes</v>
      </c>
      <c r="K586" s="150" t="str">
        <f t="shared" si="142"/>
        <v>cross fuel tax</v>
      </c>
      <c r="L586" s="150"/>
      <c r="M586" s="150"/>
      <c r="N586" s="45"/>
      <c r="O586" s="32"/>
      <c r="P586" s="242"/>
      <c r="Q586" s="243"/>
      <c r="R586" s="379"/>
      <c r="S586" s="405"/>
      <c r="T586" s="243"/>
    </row>
    <row r="587" spans="1:20">
      <c r="A587" s="50" t="str">
        <f t="shared" si="140"/>
        <v>Cross-Sector</v>
      </c>
      <c r="B587" s="50" t="str">
        <f t="shared" si="140"/>
        <v>Fuel Taxes</v>
      </c>
      <c r="C587" s="50" t="str">
        <f t="shared" si="140"/>
        <v>Additional Fuel Tax Rate by Fuel</v>
      </c>
      <c r="D587" s="379" t="s">
        <v>2517</v>
      </c>
      <c r="E587" s="379"/>
      <c r="F587" s="379" t="s">
        <v>2518</v>
      </c>
      <c r="G587" s="243"/>
      <c r="H587" s="378">
        <v>742</v>
      </c>
      <c r="I587" s="379" t="s">
        <v>47</v>
      </c>
      <c r="J587" s="50" t="str">
        <f t="shared" si="142"/>
        <v>Fuel Taxes</v>
      </c>
      <c r="K587" s="150" t="str">
        <f t="shared" si="142"/>
        <v>cross fuel tax</v>
      </c>
      <c r="L587" s="150"/>
      <c r="M587" s="150"/>
      <c r="N587" s="45"/>
      <c r="O587" s="32"/>
      <c r="P587" s="242"/>
      <c r="Q587" s="379"/>
      <c r="R587" s="379"/>
      <c r="S587" s="405"/>
      <c r="T587" s="242"/>
    </row>
    <row r="588" spans="1:20">
      <c r="A588" s="50" t="str">
        <f t="shared" si="140"/>
        <v>Cross-Sector</v>
      </c>
      <c r="B588" s="50" t="str">
        <f t="shared" si="140"/>
        <v>Fuel Taxes</v>
      </c>
      <c r="C588" s="50" t="str">
        <f t="shared" si="140"/>
        <v>Additional Fuel Tax Rate by Fuel</v>
      </c>
      <c r="D588" s="379" t="s">
        <v>79</v>
      </c>
      <c r="E588" s="379"/>
      <c r="F588" s="379" t="s">
        <v>106</v>
      </c>
      <c r="G588" s="243"/>
      <c r="H588" s="378">
        <v>743</v>
      </c>
      <c r="I588" s="379" t="s">
        <v>47</v>
      </c>
      <c r="J588" s="50" t="str">
        <f t="shared" si="142"/>
        <v>Fuel Taxes</v>
      </c>
      <c r="K588" s="150" t="str">
        <f t="shared" si="142"/>
        <v>cross fuel tax</v>
      </c>
      <c r="L588" s="150"/>
      <c r="M588" s="150"/>
      <c r="N588" s="45"/>
      <c r="O588" s="32"/>
      <c r="P588" s="242"/>
      <c r="Q588" s="242"/>
      <c r="R588" s="379"/>
      <c r="S588" s="406"/>
      <c r="T588" s="242"/>
    </row>
    <row r="589" spans="1:20">
      <c r="A589" s="50" t="str">
        <f t="shared" si="140"/>
        <v>Cross-Sector</v>
      </c>
      <c r="B589" s="50" t="str">
        <f t="shared" si="140"/>
        <v>Fuel Taxes</v>
      </c>
      <c r="C589" s="50" t="str">
        <f t="shared" si="140"/>
        <v>Additional Fuel Tax Rate by Fuel</v>
      </c>
      <c r="D589" s="379" t="s">
        <v>498</v>
      </c>
      <c r="E589" s="379"/>
      <c r="F589" s="379" t="s">
        <v>499</v>
      </c>
      <c r="G589" s="243"/>
      <c r="H589" s="378">
        <v>744</v>
      </c>
      <c r="I589" s="379" t="s">
        <v>47</v>
      </c>
      <c r="J589" s="50" t="str">
        <f t="shared" si="142"/>
        <v>Fuel Taxes</v>
      </c>
      <c r="K589" s="150" t="str">
        <f t="shared" si="142"/>
        <v>cross fuel tax</v>
      </c>
      <c r="L589" s="150"/>
      <c r="M589" s="150"/>
      <c r="N589" s="150"/>
      <c r="O589" s="32"/>
      <c r="P589" s="242"/>
      <c r="Q589" s="242"/>
      <c r="R589" s="379"/>
      <c r="S589" s="406"/>
      <c r="T589" s="242"/>
    </row>
    <row r="590" spans="1:20">
      <c r="A590" s="50" t="str">
        <f t="shared" si="140"/>
        <v>Cross-Sector</v>
      </c>
      <c r="B590" s="50" t="str">
        <f t="shared" si="140"/>
        <v>Fuel Taxes</v>
      </c>
      <c r="C590" s="50" t="str">
        <f t="shared" si="140"/>
        <v>Additional Fuel Tax Rate by Fuel</v>
      </c>
      <c r="D590" s="379" t="s">
        <v>2509</v>
      </c>
      <c r="E590" s="379"/>
      <c r="F590" s="379" t="s">
        <v>2513</v>
      </c>
      <c r="G590" s="243"/>
      <c r="H590" s="378">
        <v>745</v>
      </c>
      <c r="I590" s="379" t="s">
        <v>47</v>
      </c>
      <c r="J590" s="50" t="str">
        <f t="shared" si="142"/>
        <v>Fuel Taxes</v>
      </c>
      <c r="K590" s="150" t="str">
        <f t="shared" si="142"/>
        <v>cross fuel tax</v>
      </c>
      <c r="L590" s="150"/>
      <c r="M590" s="150"/>
      <c r="N590" s="150"/>
      <c r="O590" s="32"/>
      <c r="P590" s="242"/>
      <c r="Q590" s="242"/>
      <c r="R590" s="379"/>
      <c r="S590" s="406"/>
      <c r="T590" s="242"/>
    </row>
    <row r="591" spans="1:20" ht="28.5">
      <c r="A591" s="50" t="str">
        <f t="shared" si="140"/>
        <v>Cross-Sector</v>
      </c>
      <c r="B591" s="50" t="str">
        <f t="shared" si="140"/>
        <v>Fuel Taxes</v>
      </c>
      <c r="C591" s="50" t="str">
        <f t="shared" si="140"/>
        <v>Additional Fuel Tax Rate by Fuel</v>
      </c>
      <c r="D591" s="379" t="s">
        <v>2519</v>
      </c>
      <c r="E591" s="379"/>
      <c r="F591" s="379" t="s">
        <v>2520</v>
      </c>
      <c r="G591" s="243"/>
      <c r="H591" s="378">
        <v>746</v>
      </c>
      <c r="I591" s="379" t="s">
        <v>47</v>
      </c>
      <c r="J591" s="50" t="str">
        <f t="shared" si="142"/>
        <v>Fuel Taxes</v>
      </c>
      <c r="K591" s="150" t="str">
        <f t="shared" si="142"/>
        <v>cross fuel tax</v>
      </c>
      <c r="L591" s="150"/>
      <c r="M591" s="150"/>
      <c r="N591" s="150"/>
      <c r="O591" s="32"/>
      <c r="P591" s="242"/>
      <c r="Q591" s="242"/>
      <c r="R591" s="379"/>
      <c r="S591" s="406"/>
      <c r="T591" s="242"/>
    </row>
    <row r="592" spans="1:20" ht="28.5">
      <c r="A592" s="50" t="str">
        <f t="shared" si="140"/>
        <v>Cross-Sector</v>
      </c>
      <c r="B592" s="50" t="str">
        <f t="shared" si="140"/>
        <v>Fuel Taxes</v>
      </c>
      <c r="C592" s="50" t="str">
        <f t="shared" si="140"/>
        <v>Additional Fuel Tax Rate by Fuel</v>
      </c>
      <c r="D592" s="379" t="s">
        <v>2510</v>
      </c>
      <c r="E592" s="379"/>
      <c r="F592" s="379" t="s">
        <v>2514</v>
      </c>
      <c r="G592" s="243"/>
      <c r="H592" s="378">
        <v>747</v>
      </c>
      <c r="I592" s="379" t="s">
        <v>47</v>
      </c>
      <c r="J592" s="50" t="str">
        <f t="shared" si="142"/>
        <v>Fuel Taxes</v>
      </c>
      <c r="K592" s="150" t="str">
        <f t="shared" si="142"/>
        <v>cross fuel tax</v>
      </c>
      <c r="L592" s="150"/>
      <c r="M592" s="150"/>
      <c r="N592" s="150"/>
      <c r="O592" s="32"/>
      <c r="P592" s="242"/>
      <c r="Q592" s="242"/>
      <c r="R592" s="379"/>
      <c r="S592" s="406"/>
      <c r="T592" s="242"/>
    </row>
    <row r="593" spans="1:20">
      <c r="A593" s="50" t="str">
        <f t="shared" si="140"/>
        <v>Cross-Sector</v>
      </c>
      <c r="B593" s="50" t="str">
        <f t="shared" si="140"/>
        <v>Fuel Taxes</v>
      </c>
      <c r="C593" s="50" t="str">
        <f t="shared" si="140"/>
        <v>Additional Fuel Tax Rate by Fuel</v>
      </c>
      <c r="D593" s="379" t="s">
        <v>2511</v>
      </c>
      <c r="E593" s="379"/>
      <c r="F593" s="379" t="s">
        <v>2515</v>
      </c>
      <c r="G593" s="243"/>
      <c r="H593" s="378">
        <v>748</v>
      </c>
      <c r="I593" s="379" t="s">
        <v>47</v>
      </c>
      <c r="J593" s="50" t="str">
        <f t="shared" si="142"/>
        <v>Fuel Taxes</v>
      </c>
      <c r="K593" s="150" t="str">
        <f t="shared" si="142"/>
        <v>cross fuel tax</v>
      </c>
      <c r="L593" s="150"/>
      <c r="M593" s="150"/>
      <c r="N593" s="150"/>
      <c r="O593" s="32"/>
      <c r="P593" s="242"/>
      <c r="Q593" s="242"/>
      <c r="R593" s="379"/>
      <c r="S593" s="406"/>
      <c r="T593" s="242"/>
    </row>
    <row r="594" spans="1:20">
      <c r="A594" s="50" t="str">
        <f t="shared" si="140"/>
        <v>Cross-Sector</v>
      </c>
      <c r="B594" s="50" t="str">
        <f t="shared" si="140"/>
        <v>Fuel Taxes</v>
      </c>
      <c r="C594" s="50" t="str">
        <f t="shared" si="140"/>
        <v>Additional Fuel Tax Rate by Fuel</v>
      </c>
      <c r="D594" s="379" t="s">
        <v>2512</v>
      </c>
      <c r="E594" s="379"/>
      <c r="F594" s="379" t="s">
        <v>2516</v>
      </c>
      <c r="G594" s="243"/>
      <c r="H594" s="378">
        <v>749</v>
      </c>
      <c r="I594" s="379" t="s">
        <v>47</v>
      </c>
      <c r="J594" s="50" t="str">
        <f t="shared" si="142"/>
        <v>Fuel Taxes</v>
      </c>
      <c r="K594" s="150" t="str">
        <f t="shared" si="142"/>
        <v>cross fuel tax</v>
      </c>
      <c r="L594" s="150"/>
      <c r="M594" s="150"/>
      <c r="N594" s="150"/>
      <c r="O594" s="32"/>
      <c r="P594" s="242"/>
      <c r="Q594" s="242"/>
      <c r="R594" s="379"/>
      <c r="S594" s="406"/>
      <c r="T594" s="242"/>
    </row>
    <row r="595" spans="1:20" ht="99.75">
      <c r="A595" s="4" t="s">
        <v>2753</v>
      </c>
      <c r="B595" s="4" t="s">
        <v>355</v>
      </c>
      <c r="C595" s="4" t="s">
        <v>322</v>
      </c>
      <c r="D595" s="242" t="s">
        <v>122</v>
      </c>
      <c r="E595" s="242"/>
      <c r="F595" s="242" t="s">
        <v>356</v>
      </c>
      <c r="G595" s="242"/>
      <c r="H595" s="378">
        <v>85</v>
      </c>
      <c r="I595" s="242" t="s">
        <v>46</v>
      </c>
      <c r="J595" s="4" t="s">
        <v>399</v>
      </c>
      <c r="K595" s="4" t="s">
        <v>2128</v>
      </c>
      <c r="L595" s="221">
        <v>0</v>
      </c>
      <c r="M595" s="221">
        <v>0.4</v>
      </c>
      <c r="N595" s="407">
        <v>0.01</v>
      </c>
      <c r="O595" s="242" t="s">
        <v>34</v>
      </c>
      <c r="P595" s="242" t="s">
        <v>2191</v>
      </c>
      <c r="Q595" s="242" t="s">
        <v>277</v>
      </c>
      <c r="R595" s="379" t="s">
        <v>278</v>
      </c>
      <c r="S595" s="406" t="s">
        <v>78</v>
      </c>
      <c r="T595" s="242"/>
    </row>
    <row r="596" spans="1:20" ht="99.75">
      <c r="A596" s="5" t="str">
        <f t="shared" ref="A596:C602" si="143">A$595</f>
        <v>Research and Development</v>
      </c>
      <c r="B596" s="5" t="str">
        <f t="shared" si="143"/>
        <v>Capital Cost Reduction</v>
      </c>
      <c r="C596" s="5" t="str">
        <f t="shared" si="143"/>
        <v>RnD Building Capital Cost Perc Reduction</v>
      </c>
      <c r="D596" s="242" t="s">
        <v>123</v>
      </c>
      <c r="E596" s="242"/>
      <c r="F596" s="242" t="s">
        <v>357</v>
      </c>
      <c r="G596" s="242"/>
      <c r="H596" s="378">
        <v>86</v>
      </c>
      <c r="I596" s="242" t="s">
        <v>46</v>
      </c>
      <c r="J596" s="5" t="str">
        <f t="shared" ref="J596:O627" si="144">J$595</f>
        <v>R&amp;D Capital Cost Reductions</v>
      </c>
      <c r="K596" s="150" t="str">
        <f t="shared" si="144"/>
        <v>RnD building capital cost reduction</v>
      </c>
      <c r="L596" s="150">
        <f t="shared" si="144"/>
        <v>0</v>
      </c>
      <c r="M596" s="150">
        <f t="shared" si="144"/>
        <v>0.4</v>
      </c>
      <c r="N596" s="150">
        <f t="shared" si="144"/>
        <v>0.01</v>
      </c>
      <c r="O596" s="243" t="str">
        <f t="shared" si="144"/>
        <v>% reduction in cost</v>
      </c>
      <c r="P596" s="242" t="s">
        <v>2192</v>
      </c>
      <c r="Q596" s="242" t="s">
        <v>277</v>
      </c>
      <c r="R596" s="379" t="s">
        <v>278</v>
      </c>
      <c r="S596" s="406" t="s">
        <v>78</v>
      </c>
      <c r="T596" s="242"/>
    </row>
    <row r="597" spans="1:20" ht="99.75">
      <c r="A597" s="5" t="str">
        <f t="shared" si="143"/>
        <v>Research and Development</v>
      </c>
      <c r="B597" s="5" t="str">
        <f t="shared" si="143"/>
        <v>Capital Cost Reduction</v>
      </c>
      <c r="C597" s="5" t="str">
        <f t="shared" si="143"/>
        <v>RnD Building Capital Cost Perc Reduction</v>
      </c>
      <c r="D597" s="242" t="s">
        <v>124</v>
      </c>
      <c r="E597" s="242"/>
      <c r="F597" s="242" t="s">
        <v>358</v>
      </c>
      <c r="G597" s="242"/>
      <c r="H597" s="378">
        <v>87</v>
      </c>
      <c r="I597" s="242" t="s">
        <v>46</v>
      </c>
      <c r="J597" s="5" t="str">
        <f t="shared" si="144"/>
        <v>R&amp;D Capital Cost Reductions</v>
      </c>
      <c r="K597" s="150" t="str">
        <f t="shared" si="144"/>
        <v>RnD building capital cost reduction</v>
      </c>
      <c r="L597" s="150">
        <f t="shared" si="144"/>
        <v>0</v>
      </c>
      <c r="M597" s="150">
        <f t="shared" si="144"/>
        <v>0.4</v>
      </c>
      <c r="N597" s="150">
        <f t="shared" si="144"/>
        <v>0.01</v>
      </c>
      <c r="O597" s="243" t="str">
        <f t="shared" si="144"/>
        <v>% reduction in cost</v>
      </c>
      <c r="P597" s="242" t="s">
        <v>2193</v>
      </c>
      <c r="Q597" s="242" t="s">
        <v>277</v>
      </c>
      <c r="R597" s="379" t="s">
        <v>278</v>
      </c>
      <c r="S597" s="406" t="s">
        <v>78</v>
      </c>
      <c r="T597" s="242"/>
    </row>
    <row r="598" spans="1:20" ht="99.75">
      <c r="A598" s="5" t="str">
        <f t="shared" si="143"/>
        <v>Research and Development</v>
      </c>
      <c r="B598" s="5" t="str">
        <f t="shared" si="143"/>
        <v>Capital Cost Reduction</v>
      </c>
      <c r="C598" s="5" t="str">
        <f t="shared" si="143"/>
        <v>RnD Building Capital Cost Perc Reduction</v>
      </c>
      <c r="D598" s="242" t="s">
        <v>125</v>
      </c>
      <c r="E598" s="242"/>
      <c r="F598" s="242" t="s">
        <v>359</v>
      </c>
      <c r="G598" s="242"/>
      <c r="H598" s="378">
        <v>88</v>
      </c>
      <c r="I598" s="242" t="s">
        <v>46</v>
      </c>
      <c r="J598" s="5" t="str">
        <f t="shared" si="144"/>
        <v>R&amp;D Capital Cost Reductions</v>
      </c>
      <c r="K598" s="150" t="str">
        <f t="shared" si="144"/>
        <v>RnD building capital cost reduction</v>
      </c>
      <c r="L598" s="150">
        <f t="shared" si="144"/>
        <v>0</v>
      </c>
      <c r="M598" s="150">
        <f t="shared" si="144"/>
        <v>0.4</v>
      </c>
      <c r="N598" s="150">
        <f t="shared" si="144"/>
        <v>0.01</v>
      </c>
      <c r="O598" s="243" t="str">
        <f t="shared" si="144"/>
        <v>% reduction in cost</v>
      </c>
      <c r="P598" s="242" t="s">
        <v>2194</v>
      </c>
      <c r="Q598" s="242" t="s">
        <v>277</v>
      </c>
      <c r="R598" s="379" t="s">
        <v>278</v>
      </c>
      <c r="S598" s="406" t="s">
        <v>78</v>
      </c>
      <c r="T598" s="242"/>
    </row>
    <row r="599" spans="1:20" ht="99.75">
      <c r="A599" s="5" t="str">
        <f t="shared" si="143"/>
        <v>Research and Development</v>
      </c>
      <c r="B599" s="5" t="str">
        <f t="shared" si="143"/>
        <v>Capital Cost Reduction</v>
      </c>
      <c r="C599" s="5" t="str">
        <f t="shared" si="143"/>
        <v>RnD Building Capital Cost Perc Reduction</v>
      </c>
      <c r="D599" s="242" t="s">
        <v>126</v>
      </c>
      <c r="E599" s="242"/>
      <c r="F599" s="242" t="s">
        <v>360</v>
      </c>
      <c r="G599" s="242"/>
      <c r="H599" s="378">
        <v>89</v>
      </c>
      <c r="I599" s="242" t="s">
        <v>46</v>
      </c>
      <c r="J599" s="5" t="str">
        <f t="shared" si="144"/>
        <v>R&amp;D Capital Cost Reductions</v>
      </c>
      <c r="K599" s="150" t="str">
        <f t="shared" si="144"/>
        <v>RnD building capital cost reduction</v>
      </c>
      <c r="L599" s="150">
        <f t="shared" si="144"/>
        <v>0</v>
      </c>
      <c r="M599" s="150">
        <f t="shared" si="144"/>
        <v>0.4</v>
      </c>
      <c r="N599" s="150">
        <f t="shared" si="144"/>
        <v>0.01</v>
      </c>
      <c r="O599" s="243" t="str">
        <f t="shared" si="144"/>
        <v>% reduction in cost</v>
      </c>
      <c r="P599" s="242" t="s">
        <v>2195</v>
      </c>
      <c r="Q599" s="242" t="s">
        <v>277</v>
      </c>
      <c r="R599" s="379" t="s">
        <v>278</v>
      </c>
      <c r="S599" s="406" t="s">
        <v>78</v>
      </c>
      <c r="T599" s="242"/>
    </row>
    <row r="600" spans="1:20" ht="114">
      <c r="A600" s="5" t="str">
        <f t="shared" si="143"/>
        <v>Research and Development</v>
      </c>
      <c r="B600" s="5" t="str">
        <f t="shared" si="143"/>
        <v>Capital Cost Reduction</v>
      </c>
      <c r="C600" s="5" t="str">
        <f t="shared" si="143"/>
        <v>RnD Building Capital Cost Perc Reduction</v>
      </c>
      <c r="D600" s="242" t="s">
        <v>127</v>
      </c>
      <c r="E600" s="242"/>
      <c r="F600" s="242" t="s">
        <v>361</v>
      </c>
      <c r="G600" s="242"/>
      <c r="H600" s="378">
        <v>90</v>
      </c>
      <c r="I600" s="242" t="s">
        <v>46</v>
      </c>
      <c r="J600" s="5" t="str">
        <f t="shared" si="144"/>
        <v>R&amp;D Capital Cost Reductions</v>
      </c>
      <c r="K600" s="150" t="str">
        <f t="shared" si="144"/>
        <v>RnD building capital cost reduction</v>
      </c>
      <c r="L600" s="150">
        <f t="shared" si="144"/>
        <v>0</v>
      </c>
      <c r="M600" s="150">
        <f t="shared" si="144"/>
        <v>0.4</v>
      </c>
      <c r="N600" s="150">
        <f t="shared" si="144"/>
        <v>0.01</v>
      </c>
      <c r="O600" s="243" t="str">
        <f t="shared" si="144"/>
        <v>% reduction in cost</v>
      </c>
      <c r="P600" s="242" t="s">
        <v>2196</v>
      </c>
      <c r="Q600" s="242" t="s">
        <v>277</v>
      </c>
      <c r="R600" s="379" t="s">
        <v>278</v>
      </c>
      <c r="S600" s="406" t="s">
        <v>78</v>
      </c>
      <c r="T600" s="242"/>
    </row>
    <row r="601" spans="1:20" ht="114">
      <c r="A601" s="5" t="str">
        <f t="shared" si="143"/>
        <v>Research and Development</v>
      </c>
      <c r="B601" s="5" t="str">
        <f t="shared" si="143"/>
        <v>Capital Cost Reduction</v>
      </c>
      <c r="C601" s="4" t="s">
        <v>323</v>
      </c>
      <c r="D601" s="242"/>
      <c r="E601" s="242"/>
      <c r="F601" s="242" t="s">
        <v>29</v>
      </c>
      <c r="G601" s="242"/>
      <c r="H601" s="378">
        <v>91</v>
      </c>
      <c r="I601" s="242" t="s">
        <v>46</v>
      </c>
      <c r="J601" s="5" t="str">
        <f t="shared" si="144"/>
        <v>R&amp;D Capital Cost Reductions</v>
      </c>
      <c r="K601" s="4" t="s">
        <v>2127</v>
      </c>
      <c r="L601" s="221">
        <v>0</v>
      </c>
      <c r="M601" s="221">
        <v>0.4</v>
      </c>
      <c r="N601" s="407">
        <v>0.01</v>
      </c>
      <c r="O601" s="242" t="s">
        <v>34</v>
      </c>
      <c r="P601" s="379" t="s">
        <v>2197</v>
      </c>
      <c r="Q601" s="242" t="s">
        <v>277</v>
      </c>
      <c r="R601" s="379" t="s">
        <v>278</v>
      </c>
      <c r="S601" s="406" t="s">
        <v>78</v>
      </c>
      <c r="T601" s="242"/>
    </row>
    <row r="602" spans="1:20" ht="99.75">
      <c r="A602" s="4" t="s">
        <v>2753</v>
      </c>
      <c r="B602" s="5" t="str">
        <f t="shared" si="143"/>
        <v>Capital Cost Reduction</v>
      </c>
      <c r="C602" s="4" t="s">
        <v>324</v>
      </c>
      <c r="D602" s="242" t="s">
        <v>503</v>
      </c>
      <c r="E602" s="242"/>
      <c r="F602" s="379" t="s">
        <v>506</v>
      </c>
      <c r="G602" s="242"/>
      <c r="H602" s="378">
        <v>92</v>
      </c>
      <c r="I602" s="242" t="s">
        <v>46</v>
      </c>
      <c r="J602" s="5" t="str">
        <f t="shared" si="144"/>
        <v>R&amp;D Capital Cost Reductions</v>
      </c>
      <c r="K602" s="4" t="s">
        <v>2126</v>
      </c>
      <c r="L602" s="221">
        <v>0</v>
      </c>
      <c r="M602" s="221">
        <v>0.4</v>
      </c>
      <c r="N602" s="407">
        <v>0.01</v>
      </c>
      <c r="O602" s="242" t="s">
        <v>34</v>
      </c>
      <c r="P602" s="379" t="s">
        <v>2198</v>
      </c>
      <c r="Q602" s="242" t="s">
        <v>277</v>
      </c>
      <c r="R602" s="379" t="s">
        <v>278</v>
      </c>
      <c r="S602" s="406" t="s">
        <v>78</v>
      </c>
      <c r="T602" s="242"/>
    </row>
    <row r="603" spans="1:20" ht="99.75">
      <c r="A603" s="5" t="str">
        <f>A$602</f>
        <v>Research and Development</v>
      </c>
      <c r="B603" s="5" t="str">
        <f t="shared" ref="B603:C613" si="145">B$602</f>
        <v>Capital Cost Reduction</v>
      </c>
      <c r="C603" s="5" t="str">
        <f t="shared" si="145"/>
        <v>RnD Electricity Capital Cost Perc Reduction</v>
      </c>
      <c r="D603" s="379" t="s">
        <v>343</v>
      </c>
      <c r="E603" s="243"/>
      <c r="F603" s="379" t="s">
        <v>2110</v>
      </c>
      <c r="G603" s="242"/>
      <c r="H603" s="378">
        <v>93</v>
      </c>
      <c r="I603" s="242" t="s">
        <v>46</v>
      </c>
      <c r="J603" s="5" t="str">
        <f t="shared" si="144"/>
        <v>R&amp;D Capital Cost Reductions</v>
      </c>
      <c r="K603" s="150" t="str">
        <f t="shared" ref="K603:O612" si="146">K$602</f>
        <v>RnD electricity capital cost reduction</v>
      </c>
      <c r="L603" s="150">
        <f t="shared" si="146"/>
        <v>0</v>
      </c>
      <c r="M603" s="408">
        <f t="shared" si="146"/>
        <v>0.4</v>
      </c>
      <c r="N603" s="408">
        <f t="shared" si="146"/>
        <v>0.01</v>
      </c>
      <c r="O603" s="243" t="str">
        <f t="shared" si="146"/>
        <v>% reduction in cost</v>
      </c>
      <c r="P603" s="379" t="s">
        <v>2199</v>
      </c>
      <c r="Q603" s="242" t="s">
        <v>277</v>
      </c>
      <c r="R603" s="379" t="s">
        <v>278</v>
      </c>
      <c r="S603" s="406" t="s">
        <v>78</v>
      </c>
      <c r="T603" s="242"/>
    </row>
    <row r="604" spans="1:20" ht="99.75">
      <c r="A604" s="5" t="str">
        <f t="shared" ref="A604:C612" si="147">A$602</f>
        <v>Research and Development</v>
      </c>
      <c r="B604" s="5" t="str">
        <f t="shared" si="145"/>
        <v>Capital Cost Reduction</v>
      </c>
      <c r="C604" s="5" t="str">
        <f t="shared" si="145"/>
        <v>RnD Electricity Capital Cost Perc Reduction</v>
      </c>
      <c r="D604" s="379" t="s">
        <v>81</v>
      </c>
      <c r="E604" s="243"/>
      <c r="F604" s="379" t="s">
        <v>362</v>
      </c>
      <c r="G604" s="242"/>
      <c r="H604" s="378">
        <v>94</v>
      </c>
      <c r="I604" s="242" t="s">
        <v>46</v>
      </c>
      <c r="J604" s="5" t="str">
        <f t="shared" si="144"/>
        <v>R&amp;D Capital Cost Reductions</v>
      </c>
      <c r="K604" s="150" t="str">
        <f t="shared" si="146"/>
        <v>RnD electricity capital cost reduction</v>
      </c>
      <c r="L604" s="150">
        <f t="shared" si="146"/>
        <v>0</v>
      </c>
      <c r="M604" s="408">
        <f t="shared" si="146"/>
        <v>0.4</v>
      </c>
      <c r="N604" s="408">
        <f t="shared" si="146"/>
        <v>0.01</v>
      </c>
      <c r="O604" s="243" t="str">
        <f t="shared" si="146"/>
        <v>% reduction in cost</v>
      </c>
      <c r="P604" s="379" t="s">
        <v>2200</v>
      </c>
      <c r="Q604" s="242" t="s">
        <v>277</v>
      </c>
      <c r="R604" s="379" t="s">
        <v>278</v>
      </c>
      <c r="S604" s="406" t="s">
        <v>78</v>
      </c>
      <c r="T604" s="242"/>
    </row>
    <row r="605" spans="1:20" ht="99.75">
      <c r="A605" s="5" t="str">
        <f t="shared" si="147"/>
        <v>Research and Development</v>
      </c>
      <c r="B605" s="5" t="str">
        <f t="shared" si="145"/>
        <v>Capital Cost Reduction</v>
      </c>
      <c r="C605" s="5" t="str">
        <f t="shared" si="145"/>
        <v>RnD Electricity Capital Cost Perc Reduction</v>
      </c>
      <c r="D605" s="379" t="s">
        <v>82</v>
      </c>
      <c r="E605" s="243"/>
      <c r="F605" s="379" t="s">
        <v>363</v>
      </c>
      <c r="G605" s="242"/>
      <c r="H605" s="378">
        <v>95</v>
      </c>
      <c r="I605" s="242" t="s">
        <v>46</v>
      </c>
      <c r="J605" s="5" t="str">
        <f t="shared" si="144"/>
        <v>R&amp;D Capital Cost Reductions</v>
      </c>
      <c r="K605" s="150" t="str">
        <f t="shared" si="146"/>
        <v>RnD electricity capital cost reduction</v>
      </c>
      <c r="L605" s="150">
        <f t="shared" si="146"/>
        <v>0</v>
      </c>
      <c r="M605" s="408">
        <f t="shared" si="146"/>
        <v>0.4</v>
      </c>
      <c r="N605" s="408">
        <f t="shared" si="146"/>
        <v>0.01</v>
      </c>
      <c r="O605" s="243" t="str">
        <f t="shared" si="146"/>
        <v>% reduction in cost</v>
      </c>
      <c r="P605" s="379" t="s">
        <v>2201</v>
      </c>
      <c r="Q605" s="242" t="s">
        <v>277</v>
      </c>
      <c r="R605" s="379" t="s">
        <v>278</v>
      </c>
      <c r="S605" s="406" t="s">
        <v>78</v>
      </c>
      <c r="T605" s="242"/>
    </row>
    <row r="606" spans="1:20" ht="99.75">
      <c r="A606" s="5" t="str">
        <f t="shared" si="147"/>
        <v>Research and Development</v>
      </c>
      <c r="B606" s="5" t="str">
        <f t="shared" si="145"/>
        <v>Capital Cost Reduction</v>
      </c>
      <c r="C606" s="5" t="str">
        <f t="shared" si="145"/>
        <v>RnD Electricity Capital Cost Perc Reduction</v>
      </c>
      <c r="D606" s="379" t="s">
        <v>504</v>
      </c>
      <c r="E606" s="243"/>
      <c r="F606" s="379" t="s">
        <v>508</v>
      </c>
      <c r="G606" s="242"/>
      <c r="H606" s="378">
        <v>96</v>
      </c>
      <c r="I606" s="242" t="s">
        <v>46</v>
      </c>
      <c r="J606" s="5" t="str">
        <f t="shared" si="144"/>
        <v>R&amp;D Capital Cost Reductions</v>
      </c>
      <c r="K606" s="150" t="str">
        <f t="shared" si="146"/>
        <v>RnD electricity capital cost reduction</v>
      </c>
      <c r="L606" s="150">
        <f t="shared" si="146"/>
        <v>0</v>
      </c>
      <c r="M606" s="408">
        <f t="shared" si="146"/>
        <v>0.4</v>
      </c>
      <c r="N606" s="408">
        <f t="shared" si="146"/>
        <v>0.01</v>
      </c>
      <c r="O606" s="243" t="str">
        <f t="shared" si="146"/>
        <v>% reduction in cost</v>
      </c>
      <c r="P606" s="379" t="s">
        <v>2202</v>
      </c>
      <c r="Q606" s="242" t="s">
        <v>277</v>
      </c>
      <c r="R606" s="379" t="s">
        <v>278</v>
      </c>
      <c r="S606" s="406" t="s">
        <v>78</v>
      </c>
      <c r="T606" s="242"/>
    </row>
    <row r="607" spans="1:20" ht="99.75">
      <c r="A607" s="5" t="str">
        <f t="shared" si="147"/>
        <v>Research and Development</v>
      </c>
      <c r="B607" s="5" t="str">
        <f t="shared" si="145"/>
        <v>Capital Cost Reduction</v>
      </c>
      <c r="C607" s="5" t="str">
        <f t="shared" si="145"/>
        <v>RnD Electricity Capital Cost Perc Reduction</v>
      </c>
      <c r="D607" s="379" t="s">
        <v>83</v>
      </c>
      <c r="E607" s="243"/>
      <c r="F607" s="379" t="s">
        <v>364</v>
      </c>
      <c r="G607" s="242"/>
      <c r="H607" s="378">
        <v>97</v>
      </c>
      <c r="I607" s="242" t="s">
        <v>46</v>
      </c>
      <c r="J607" s="5" t="str">
        <f t="shared" si="144"/>
        <v>R&amp;D Capital Cost Reductions</v>
      </c>
      <c r="K607" s="150" t="str">
        <f t="shared" si="146"/>
        <v>RnD electricity capital cost reduction</v>
      </c>
      <c r="L607" s="150">
        <f t="shared" si="146"/>
        <v>0</v>
      </c>
      <c r="M607" s="408">
        <f t="shared" si="146"/>
        <v>0.4</v>
      </c>
      <c r="N607" s="408">
        <f t="shared" si="146"/>
        <v>0.01</v>
      </c>
      <c r="O607" s="243" t="str">
        <f t="shared" si="146"/>
        <v>% reduction in cost</v>
      </c>
      <c r="P607" s="379" t="s">
        <v>2203</v>
      </c>
      <c r="Q607" s="242" t="s">
        <v>277</v>
      </c>
      <c r="R607" s="379" t="s">
        <v>278</v>
      </c>
      <c r="S607" s="406" t="s">
        <v>78</v>
      </c>
      <c r="T607" s="242"/>
    </row>
    <row r="608" spans="1:20" ht="99.75">
      <c r="A608" s="5" t="str">
        <f t="shared" si="147"/>
        <v>Research and Development</v>
      </c>
      <c r="B608" s="5" t="str">
        <f t="shared" si="145"/>
        <v>Capital Cost Reduction</v>
      </c>
      <c r="C608" s="5" t="str">
        <f t="shared" si="145"/>
        <v>RnD Electricity Capital Cost Perc Reduction</v>
      </c>
      <c r="D608" s="379" t="s">
        <v>84</v>
      </c>
      <c r="E608" s="243"/>
      <c r="F608" s="379" t="s">
        <v>365</v>
      </c>
      <c r="G608" s="242"/>
      <c r="H608" s="378">
        <v>98</v>
      </c>
      <c r="I608" s="242" t="s">
        <v>46</v>
      </c>
      <c r="J608" s="5" t="str">
        <f t="shared" si="144"/>
        <v>R&amp;D Capital Cost Reductions</v>
      </c>
      <c r="K608" s="150" t="str">
        <f t="shared" si="146"/>
        <v>RnD electricity capital cost reduction</v>
      </c>
      <c r="L608" s="150">
        <f t="shared" si="146"/>
        <v>0</v>
      </c>
      <c r="M608" s="408">
        <f t="shared" si="146"/>
        <v>0.4</v>
      </c>
      <c r="N608" s="408">
        <f t="shared" si="146"/>
        <v>0.01</v>
      </c>
      <c r="O608" s="243" t="str">
        <f t="shared" si="146"/>
        <v>% reduction in cost</v>
      </c>
      <c r="P608" s="379" t="s">
        <v>2204</v>
      </c>
      <c r="Q608" s="242" t="s">
        <v>277</v>
      </c>
      <c r="R608" s="379" t="s">
        <v>278</v>
      </c>
      <c r="S608" s="406" t="s">
        <v>78</v>
      </c>
      <c r="T608" s="242"/>
    </row>
    <row r="609" spans="1:20" ht="99.75">
      <c r="A609" s="5" t="str">
        <f t="shared" si="147"/>
        <v>Research and Development</v>
      </c>
      <c r="B609" s="5" t="str">
        <f t="shared" si="145"/>
        <v>Capital Cost Reduction</v>
      </c>
      <c r="C609" s="5" t="str">
        <f t="shared" si="145"/>
        <v>RnD Electricity Capital Cost Perc Reduction</v>
      </c>
      <c r="D609" s="379" t="s">
        <v>85</v>
      </c>
      <c r="E609" s="243"/>
      <c r="F609" s="379" t="s">
        <v>366</v>
      </c>
      <c r="G609" s="242"/>
      <c r="H609" s="378">
        <v>99</v>
      </c>
      <c r="I609" s="242" t="s">
        <v>46</v>
      </c>
      <c r="J609" s="5" t="str">
        <f t="shared" si="144"/>
        <v>R&amp;D Capital Cost Reductions</v>
      </c>
      <c r="K609" s="150" t="str">
        <f t="shared" si="146"/>
        <v>RnD electricity capital cost reduction</v>
      </c>
      <c r="L609" s="150">
        <f t="shared" si="146"/>
        <v>0</v>
      </c>
      <c r="M609" s="408">
        <f t="shared" si="146"/>
        <v>0.4</v>
      </c>
      <c r="N609" s="408">
        <f t="shared" si="146"/>
        <v>0.01</v>
      </c>
      <c r="O609" s="243" t="str">
        <f t="shared" si="146"/>
        <v>% reduction in cost</v>
      </c>
      <c r="P609" s="379" t="s">
        <v>2205</v>
      </c>
      <c r="Q609" s="242" t="s">
        <v>277</v>
      </c>
      <c r="R609" s="379" t="s">
        <v>278</v>
      </c>
      <c r="S609" s="406" t="s">
        <v>78</v>
      </c>
      <c r="T609" s="242"/>
    </row>
    <row r="610" spans="1:20" ht="99.75">
      <c r="A610" s="5" t="str">
        <f>A$602</f>
        <v>Research and Development</v>
      </c>
      <c r="B610" s="5" t="str">
        <f t="shared" si="145"/>
        <v>Capital Cost Reduction</v>
      </c>
      <c r="C610" s="5" t="str">
        <f t="shared" si="145"/>
        <v>RnD Electricity Capital Cost Perc Reduction</v>
      </c>
      <c r="D610" s="379" t="s">
        <v>346</v>
      </c>
      <c r="E610" s="243"/>
      <c r="F610" s="379" t="s">
        <v>2111</v>
      </c>
      <c r="G610" s="242"/>
      <c r="H610" s="378">
        <v>192</v>
      </c>
      <c r="I610" s="242" t="s">
        <v>46</v>
      </c>
      <c r="J610" s="5" t="str">
        <f t="shared" si="144"/>
        <v>R&amp;D Capital Cost Reductions</v>
      </c>
      <c r="K610" s="150" t="str">
        <f t="shared" si="146"/>
        <v>RnD electricity capital cost reduction</v>
      </c>
      <c r="L610" s="150">
        <f t="shared" si="146"/>
        <v>0</v>
      </c>
      <c r="M610" s="408">
        <f t="shared" si="146"/>
        <v>0.4</v>
      </c>
      <c r="N610" s="408">
        <f t="shared" si="146"/>
        <v>0.01</v>
      </c>
      <c r="O610" s="243" t="str">
        <f t="shared" si="146"/>
        <v>% reduction in cost</v>
      </c>
      <c r="P610" s="379" t="s">
        <v>2206</v>
      </c>
      <c r="Q610" s="242" t="s">
        <v>277</v>
      </c>
      <c r="R610" s="379" t="s">
        <v>278</v>
      </c>
      <c r="S610" s="406" t="s">
        <v>78</v>
      </c>
      <c r="T610" s="242"/>
    </row>
    <row r="611" spans="1:20" ht="99.75">
      <c r="A611" s="5" t="str">
        <f t="shared" si="147"/>
        <v>Research and Development</v>
      </c>
      <c r="B611" s="5" t="str">
        <f t="shared" si="147"/>
        <v>Capital Cost Reduction</v>
      </c>
      <c r="C611" s="5" t="str">
        <f t="shared" si="147"/>
        <v>RnD Electricity Capital Cost Perc Reduction</v>
      </c>
      <c r="D611" s="379" t="s">
        <v>500</v>
      </c>
      <c r="E611" s="243"/>
      <c r="F611" s="379" t="s">
        <v>501</v>
      </c>
      <c r="G611" s="242"/>
      <c r="H611" s="378">
        <v>180</v>
      </c>
      <c r="I611" s="242" t="s">
        <v>46</v>
      </c>
      <c r="J611" s="5" t="str">
        <f t="shared" si="144"/>
        <v>R&amp;D Capital Cost Reductions</v>
      </c>
      <c r="K611" s="150" t="str">
        <f t="shared" si="146"/>
        <v>RnD electricity capital cost reduction</v>
      </c>
      <c r="L611" s="150">
        <f t="shared" si="146"/>
        <v>0</v>
      </c>
      <c r="M611" s="408">
        <f t="shared" si="146"/>
        <v>0.4</v>
      </c>
      <c r="N611" s="408">
        <f t="shared" si="146"/>
        <v>0.01</v>
      </c>
      <c r="O611" s="243" t="str">
        <f t="shared" si="146"/>
        <v>% reduction in cost</v>
      </c>
      <c r="P611" s="379" t="s">
        <v>2207</v>
      </c>
      <c r="Q611" s="242" t="s">
        <v>277</v>
      </c>
      <c r="R611" s="379" t="s">
        <v>278</v>
      </c>
      <c r="S611" s="406" t="s">
        <v>78</v>
      </c>
      <c r="T611" s="242"/>
    </row>
    <row r="612" spans="1:20" ht="99.75">
      <c r="A612" s="5" t="str">
        <f t="shared" si="147"/>
        <v>Research and Development</v>
      </c>
      <c r="B612" s="5" t="str">
        <f t="shared" si="147"/>
        <v>Capital Cost Reduction</v>
      </c>
      <c r="C612" s="5" t="str">
        <f t="shared" si="147"/>
        <v>RnD Electricity Capital Cost Perc Reduction</v>
      </c>
      <c r="D612" s="379" t="s">
        <v>509</v>
      </c>
      <c r="E612" s="243"/>
      <c r="F612" s="379" t="s">
        <v>511</v>
      </c>
      <c r="G612" s="242"/>
      <c r="H612" s="378">
        <v>183</v>
      </c>
      <c r="I612" s="242" t="s">
        <v>46</v>
      </c>
      <c r="J612" s="5" t="str">
        <f t="shared" si="144"/>
        <v>R&amp;D Capital Cost Reductions</v>
      </c>
      <c r="K612" s="150" t="str">
        <f t="shared" si="146"/>
        <v>RnD electricity capital cost reduction</v>
      </c>
      <c r="L612" s="150">
        <f t="shared" si="146"/>
        <v>0</v>
      </c>
      <c r="M612" s="408">
        <f t="shared" si="146"/>
        <v>0.4</v>
      </c>
      <c r="N612" s="408">
        <f t="shared" si="146"/>
        <v>0.01</v>
      </c>
      <c r="O612" s="243" t="str">
        <f t="shared" si="146"/>
        <v>% reduction in cost</v>
      </c>
      <c r="P612" s="379" t="s">
        <v>2208</v>
      </c>
      <c r="Q612" s="242" t="s">
        <v>277</v>
      </c>
      <c r="R612" s="379" t="s">
        <v>278</v>
      </c>
      <c r="S612" s="406" t="s">
        <v>78</v>
      </c>
      <c r="T612" s="242"/>
    </row>
    <row r="613" spans="1:20" ht="99.75">
      <c r="A613" s="4" t="s">
        <v>2753</v>
      </c>
      <c r="B613" s="5" t="str">
        <f t="shared" si="145"/>
        <v>Capital Cost Reduction</v>
      </c>
      <c r="C613" s="4" t="s">
        <v>325</v>
      </c>
      <c r="D613" s="242" t="s">
        <v>142</v>
      </c>
      <c r="E613" s="242"/>
      <c r="F613" s="379" t="s">
        <v>367</v>
      </c>
      <c r="G613" s="242"/>
      <c r="H613" s="378">
        <v>100</v>
      </c>
      <c r="I613" s="242" t="s">
        <v>46</v>
      </c>
      <c r="J613" s="5" t="str">
        <f t="shared" si="144"/>
        <v>R&amp;D Capital Cost Reductions</v>
      </c>
      <c r="K613" s="4" t="s">
        <v>2125</v>
      </c>
      <c r="L613" s="221">
        <v>0</v>
      </c>
      <c r="M613" s="221">
        <v>0.4</v>
      </c>
      <c r="N613" s="407">
        <v>0.01</v>
      </c>
      <c r="O613" s="242" t="s">
        <v>34</v>
      </c>
      <c r="P613" s="379" t="s">
        <v>2209</v>
      </c>
      <c r="Q613" s="242" t="s">
        <v>277</v>
      </c>
      <c r="R613" s="379" t="s">
        <v>278</v>
      </c>
      <c r="S613" s="406" t="s">
        <v>78</v>
      </c>
      <c r="T613" s="242"/>
    </row>
    <row r="614" spans="1:20" ht="114">
      <c r="A614" s="5" t="str">
        <f>A$613</f>
        <v>Research and Development</v>
      </c>
      <c r="B614" s="5" t="str">
        <f t="shared" ref="B614:C621" si="148">B$613</f>
        <v>Capital Cost Reduction</v>
      </c>
      <c r="C614" s="5" t="str">
        <f t="shared" si="148"/>
        <v>RnD Industry Capital Cost Perc Reduction</v>
      </c>
      <c r="D614" s="379" t="s">
        <v>143</v>
      </c>
      <c r="E614" s="242"/>
      <c r="F614" s="379" t="s">
        <v>368</v>
      </c>
      <c r="G614" s="242"/>
      <c r="H614" s="378">
        <v>101</v>
      </c>
      <c r="I614" s="242" t="s">
        <v>46</v>
      </c>
      <c r="J614" s="5" t="str">
        <f t="shared" si="144"/>
        <v>R&amp;D Capital Cost Reductions</v>
      </c>
      <c r="K614" s="150" t="str">
        <f t="shared" ref="K614:O620" si="149">K$613</f>
        <v>RnD industry capital cost reduction</v>
      </c>
      <c r="L614" s="150">
        <f t="shared" si="149"/>
        <v>0</v>
      </c>
      <c r="M614" s="150">
        <f t="shared" si="149"/>
        <v>0.4</v>
      </c>
      <c r="N614" s="150">
        <f t="shared" si="149"/>
        <v>0.01</v>
      </c>
      <c r="O614" s="243" t="str">
        <f t="shared" si="149"/>
        <v>% reduction in cost</v>
      </c>
      <c r="P614" s="379" t="s">
        <v>2210</v>
      </c>
      <c r="Q614" s="242" t="s">
        <v>277</v>
      </c>
      <c r="R614" s="379" t="s">
        <v>278</v>
      </c>
      <c r="S614" s="406" t="s">
        <v>78</v>
      </c>
      <c r="T614" s="242"/>
    </row>
    <row r="615" spans="1:20" ht="114">
      <c r="A615" s="5" t="str">
        <f t="shared" ref="A615:A620" si="150">A$613</f>
        <v>Research and Development</v>
      </c>
      <c r="B615" s="5" t="str">
        <f t="shared" si="148"/>
        <v>Capital Cost Reduction</v>
      </c>
      <c r="C615" s="5" t="str">
        <f t="shared" si="148"/>
        <v>RnD Industry Capital Cost Perc Reduction</v>
      </c>
      <c r="D615" s="379" t="s">
        <v>144</v>
      </c>
      <c r="E615" s="242"/>
      <c r="F615" s="379" t="s">
        <v>369</v>
      </c>
      <c r="G615" s="242"/>
      <c r="H615" s="378">
        <v>102</v>
      </c>
      <c r="I615" s="242" t="s">
        <v>46</v>
      </c>
      <c r="J615" s="5" t="str">
        <f t="shared" si="144"/>
        <v>R&amp;D Capital Cost Reductions</v>
      </c>
      <c r="K615" s="150" t="str">
        <f t="shared" si="149"/>
        <v>RnD industry capital cost reduction</v>
      </c>
      <c r="L615" s="150">
        <f t="shared" si="149"/>
        <v>0</v>
      </c>
      <c r="M615" s="150">
        <f t="shared" si="149"/>
        <v>0.4</v>
      </c>
      <c r="N615" s="150">
        <f t="shared" si="149"/>
        <v>0.01</v>
      </c>
      <c r="O615" s="243" t="str">
        <f t="shared" si="149"/>
        <v>% reduction in cost</v>
      </c>
      <c r="P615" s="379" t="s">
        <v>2211</v>
      </c>
      <c r="Q615" s="242" t="s">
        <v>277</v>
      </c>
      <c r="R615" s="379" t="s">
        <v>278</v>
      </c>
      <c r="S615" s="406" t="s">
        <v>78</v>
      </c>
      <c r="T615" s="242"/>
    </row>
    <row r="616" spans="1:20" ht="99.75">
      <c r="A616" s="5" t="str">
        <f t="shared" si="150"/>
        <v>Research and Development</v>
      </c>
      <c r="B616" s="5" t="str">
        <f t="shared" si="148"/>
        <v>Capital Cost Reduction</v>
      </c>
      <c r="C616" s="5" t="str">
        <f t="shared" si="148"/>
        <v>RnD Industry Capital Cost Perc Reduction</v>
      </c>
      <c r="D616" s="379" t="s">
        <v>145</v>
      </c>
      <c r="E616" s="242"/>
      <c r="F616" s="379" t="s">
        <v>370</v>
      </c>
      <c r="G616" s="242"/>
      <c r="H616" s="378">
        <v>103</v>
      </c>
      <c r="I616" s="242" t="s">
        <v>46</v>
      </c>
      <c r="J616" s="5" t="str">
        <f t="shared" si="144"/>
        <v>R&amp;D Capital Cost Reductions</v>
      </c>
      <c r="K616" s="150" t="str">
        <f t="shared" si="149"/>
        <v>RnD industry capital cost reduction</v>
      </c>
      <c r="L616" s="150">
        <f t="shared" si="149"/>
        <v>0</v>
      </c>
      <c r="M616" s="150">
        <f t="shared" si="149"/>
        <v>0.4</v>
      </c>
      <c r="N616" s="150">
        <f t="shared" si="149"/>
        <v>0.01</v>
      </c>
      <c r="O616" s="243" t="str">
        <f t="shared" si="149"/>
        <v>% reduction in cost</v>
      </c>
      <c r="P616" s="379" t="s">
        <v>2212</v>
      </c>
      <c r="Q616" s="242" t="s">
        <v>277</v>
      </c>
      <c r="R616" s="379" t="s">
        <v>278</v>
      </c>
      <c r="S616" s="406" t="s">
        <v>78</v>
      </c>
      <c r="T616" s="242"/>
    </row>
    <row r="617" spans="1:20" ht="99.75">
      <c r="A617" s="5" t="str">
        <f t="shared" si="150"/>
        <v>Research and Development</v>
      </c>
      <c r="B617" s="5" t="str">
        <f t="shared" si="148"/>
        <v>Capital Cost Reduction</v>
      </c>
      <c r="C617" s="5" t="str">
        <f t="shared" si="148"/>
        <v>RnD Industry Capital Cost Perc Reduction</v>
      </c>
      <c r="D617" s="379" t="s">
        <v>2450</v>
      </c>
      <c r="E617" s="242"/>
      <c r="F617" s="379" t="s">
        <v>371</v>
      </c>
      <c r="G617" s="242"/>
      <c r="H617" s="378">
        <v>104</v>
      </c>
      <c r="I617" s="242" t="s">
        <v>46</v>
      </c>
      <c r="J617" s="5" t="str">
        <f t="shared" si="144"/>
        <v>R&amp;D Capital Cost Reductions</v>
      </c>
      <c r="K617" s="150" t="str">
        <f t="shared" si="149"/>
        <v>RnD industry capital cost reduction</v>
      </c>
      <c r="L617" s="150">
        <f t="shared" si="149"/>
        <v>0</v>
      </c>
      <c r="M617" s="150">
        <f t="shared" si="149"/>
        <v>0.4</v>
      </c>
      <c r="N617" s="150">
        <f t="shared" si="149"/>
        <v>0.01</v>
      </c>
      <c r="O617" s="243" t="str">
        <f t="shared" si="149"/>
        <v>% reduction in cost</v>
      </c>
      <c r="P617" s="379" t="s">
        <v>2213</v>
      </c>
      <c r="Q617" s="242" t="s">
        <v>277</v>
      </c>
      <c r="R617" s="379" t="s">
        <v>278</v>
      </c>
      <c r="S617" s="406" t="s">
        <v>78</v>
      </c>
      <c r="T617" s="242"/>
    </row>
    <row r="618" spans="1:20" ht="114">
      <c r="A618" s="5" t="str">
        <f t="shared" si="150"/>
        <v>Research and Development</v>
      </c>
      <c r="B618" s="5" t="str">
        <f t="shared" si="148"/>
        <v>Capital Cost Reduction</v>
      </c>
      <c r="C618" s="5" t="str">
        <f t="shared" si="148"/>
        <v>RnD Industry Capital Cost Perc Reduction</v>
      </c>
      <c r="D618" s="379" t="s">
        <v>146</v>
      </c>
      <c r="E618" s="242"/>
      <c r="F618" s="379" t="s">
        <v>2457</v>
      </c>
      <c r="G618" s="242"/>
      <c r="H618" s="378">
        <v>105</v>
      </c>
      <c r="I618" s="242" t="s">
        <v>46</v>
      </c>
      <c r="J618" s="5" t="str">
        <f t="shared" si="144"/>
        <v>R&amp;D Capital Cost Reductions</v>
      </c>
      <c r="K618" s="150" t="str">
        <f t="shared" si="149"/>
        <v>RnD industry capital cost reduction</v>
      </c>
      <c r="L618" s="150">
        <f t="shared" si="149"/>
        <v>0</v>
      </c>
      <c r="M618" s="150">
        <f t="shared" si="149"/>
        <v>0.4</v>
      </c>
      <c r="N618" s="150">
        <f t="shared" si="149"/>
        <v>0.01</v>
      </c>
      <c r="O618" s="243" t="str">
        <f t="shared" si="149"/>
        <v>% reduction in cost</v>
      </c>
      <c r="P618" s="379" t="s">
        <v>2214</v>
      </c>
      <c r="Q618" s="242" t="s">
        <v>277</v>
      </c>
      <c r="R618" s="379" t="s">
        <v>278</v>
      </c>
      <c r="S618" s="406" t="s">
        <v>78</v>
      </c>
      <c r="T618" s="242"/>
    </row>
    <row r="619" spans="1:20" ht="114">
      <c r="A619" s="5" t="str">
        <f t="shared" si="150"/>
        <v>Research and Development</v>
      </c>
      <c r="B619" s="5" t="str">
        <f t="shared" si="148"/>
        <v>Capital Cost Reduction</v>
      </c>
      <c r="C619" s="5" t="str">
        <f t="shared" si="148"/>
        <v>RnD Industry Capital Cost Perc Reduction</v>
      </c>
      <c r="D619" s="379" t="s">
        <v>147</v>
      </c>
      <c r="E619" s="242"/>
      <c r="F619" s="379" t="s">
        <v>372</v>
      </c>
      <c r="G619" s="242"/>
      <c r="H619" s="378">
        <v>106</v>
      </c>
      <c r="I619" s="242" t="s">
        <v>46</v>
      </c>
      <c r="J619" s="5" t="str">
        <f t="shared" si="144"/>
        <v>R&amp;D Capital Cost Reductions</v>
      </c>
      <c r="K619" s="150" t="str">
        <f t="shared" si="149"/>
        <v>RnD industry capital cost reduction</v>
      </c>
      <c r="L619" s="150">
        <f t="shared" si="149"/>
        <v>0</v>
      </c>
      <c r="M619" s="150">
        <f t="shared" si="149"/>
        <v>0.4</v>
      </c>
      <c r="N619" s="150">
        <f t="shared" si="149"/>
        <v>0.01</v>
      </c>
      <c r="O619" s="243" t="str">
        <f t="shared" si="149"/>
        <v>% reduction in cost</v>
      </c>
      <c r="P619" s="379" t="s">
        <v>2215</v>
      </c>
      <c r="Q619" s="242" t="s">
        <v>277</v>
      </c>
      <c r="R619" s="379" t="s">
        <v>278</v>
      </c>
      <c r="S619" s="406" t="s">
        <v>78</v>
      </c>
      <c r="T619" s="242"/>
    </row>
    <row r="620" spans="1:20" ht="99.75">
      <c r="A620" s="5" t="str">
        <f t="shared" si="150"/>
        <v>Research and Development</v>
      </c>
      <c r="B620" s="5" t="str">
        <f t="shared" si="148"/>
        <v>Capital Cost Reduction</v>
      </c>
      <c r="C620" s="5" t="str">
        <f t="shared" si="148"/>
        <v>RnD Industry Capital Cost Perc Reduction</v>
      </c>
      <c r="D620" s="379" t="s">
        <v>148</v>
      </c>
      <c r="E620" s="242"/>
      <c r="F620" s="379" t="s">
        <v>373</v>
      </c>
      <c r="G620" s="242"/>
      <c r="H620" s="378">
        <v>107</v>
      </c>
      <c r="I620" s="242" t="s">
        <v>46</v>
      </c>
      <c r="J620" s="5" t="str">
        <f t="shared" si="144"/>
        <v>R&amp;D Capital Cost Reductions</v>
      </c>
      <c r="K620" s="150" t="str">
        <f t="shared" si="149"/>
        <v>RnD industry capital cost reduction</v>
      </c>
      <c r="L620" s="150">
        <f t="shared" si="149"/>
        <v>0</v>
      </c>
      <c r="M620" s="150">
        <f t="shared" si="149"/>
        <v>0.4</v>
      </c>
      <c r="N620" s="150">
        <f t="shared" si="149"/>
        <v>0.01</v>
      </c>
      <c r="O620" s="243" t="str">
        <f t="shared" si="149"/>
        <v>% reduction in cost</v>
      </c>
      <c r="P620" s="379" t="s">
        <v>2216</v>
      </c>
      <c r="Q620" s="242" t="s">
        <v>277</v>
      </c>
      <c r="R620" s="379" t="s">
        <v>278</v>
      </c>
      <c r="S620" s="406" t="s">
        <v>78</v>
      </c>
      <c r="T620" s="242"/>
    </row>
    <row r="621" spans="1:20" ht="99.75">
      <c r="A621" s="4" t="s">
        <v>2753</v>
      </c>
      <c r="B621" s="5" t="str">
        <f t="shared" si="148"/>
        <v>Capital Cost Reduction</v>
      </c>
      <c r="C621" s="2" t="s">
        <v>326</v>
      </c>
      <c r="D621" s="242" t="s">
        <v>2098</v>
      </c>
      <c r="E621" s="242"/>
      <c r="F621" s="242" t="s">
        <v>534</v>
      </c>
      <c r="G621" s="242"/>
      <c r="H621" s="378">
        <v>108</v>
      </c>
      <c r="I621" s="242" t="s">
        <v>46</v>
      </c>
      <c r="J621" s="5" t="str">
        <f t="shared" si="144"/>
        <v>R&amp;D Capital Cost Reductions</v>
      </c>
      <c r="K621" s="4" t="s">
        <v>2124</v>
      </c>
      <c r="L621" s="221">
        <v>0</v>
      </c>
      <c r="M621" s="221">
        <v>0.4</v>
      </c>
      <c r="N621" s="407">
        <v>0.01</v>
      </c>
      <c r="O621" s="242" t="s">
        <v>34</v>
      </c>
      <c r="P621" s="379" t="s">
        <v>2217</v>
      </c>
      <c r="Q621" s="242" t="s">
        <v>277</v>
      </c>
      <c r="R621" s="379" t="s">
        <v>278</v>
      </c>
      <c r="S621" s="406" t="s">
        <v>78</v>
      </c>
      <c r="T621" s="242"/>
    </row>
    <row r="622" spans="1:20" ht="99.75">
      <c r="A622" s="5" t="str">
        <f t="shared" ref="A622:C627" si="151">A$621</f>
        <v>Research and Development</v>
      </c>
      <c r="B622" s="5" t="str">
        <f t="shared" si="151"/>
        <v>Capital Cost Reduction</v>
      </c>
      <c r="C622" s="5" t="str">
        <f t="shared" si="151"/>
        <v>RnD Transportation Capital Cost Perc Reduction</v>
      </c>
      <c r="D622" s="242" t="s">
        <v>2099</v>
      </c>
      <c r="E622" s="242"/>
      <c r="F622" s="242" t="s">
        <v>535</v>
      </c>
      <c r="G622" s="242"/>
      <c r="H622" s="378">
        <v>109</v>
      </c>
      <c r="I622" s="242" t="s">
        <v>46</v>
      </c>
      <c r="J622" s="5" t="str">
        <f t="shared" si="144"/>
        <v>R&amp;D Capital Cost Reductions</v>
      </c>
      <c r="K622" s="150" t="str">
        <f t="shared" ref="K622:O627" si="152">K$621</f>
        <v>RnD transportation capital cost reduction</v>
      </c>
      <c r="L622" s="150">
        <f t="shared" si="152"/>
        <v>0</v>
      </c>
      <c r="M622" s="150">
        <f t="shared" si="152"/>
        <v>0.4</v>
      </c>
      <c r="N622" s="150">
        <f t="shared" si="152"/>
        <v>0.01</v>
      </c>
      <c r="O622" s="243" t="str">
        <f t="shared" si="152"/>
        <v>% reduction in cost</v>
      </c>
      <c r="P622" s="379" t="s">
        <v>2218</v>
      </c>
      <c r="Q622" s="242" t="s">
        <v>277</v>
      </c>
      <c r="R622" s="379" t="s">
        <v>278</v>
      </c>
      <c r="S622" s="406" t="s">
        <v>78</v>
      </c>
      <c r="T622" s="242"/>
    </row>
    <row r="623" spans="1:20" ht="114">
      <c r="A623" s="5" t="str">
        <f t="shared" si="151"/>
        <v>Research and Development</v>
      </c>
      <c r="B623" s="5" t="str">
        <f t="shared" si="151"/>
        <v>Capital Cost Reduction</v>
      </c>
      <c r="C623" s="5" t="str">
        <f t="shared" si="151"/>
        <v>RnD Transportation Capital Cost Perc Reduction</v>
      </c>
      <c r="D623" s="242" t="s">
        <v>2100</v>
      </c>
      <c r="E623" s="242"/>
      <c r="F623" s="242" t="s">
        <v>536</v>
      </c>
      <c r="G623" s="242"/>
      <c r="H623" s="378">
        <v>110</v>
      </c>
      <c r="I623" s="242" t="s">
        <v>46</v>
      </c>
      <c r="J623" s="5" t="str">
        <f t="shared" si="144"/>
        <v>R&amp;D Capital Cost Reductions</v>
      </c>
      <c r="K623" s="150" t="str">
        <f t="shared" si="152"/>
        <v>RnD transportation capital cost reduction</v>
      </c>
      <c r="L623" s="150">
        <f t="shared" si="152"/>
        <v>0</v>
      </c>
      <c r="M623" s="150">
        <f t="shared" si="152"/>
        <v>0.4</v>
      </c>
      <c r="N623" s="150">
        <f t="shared" si="152"/>
        <v>0.01</v>
      </c>
      <c r="O623" s="243" t="str">
        <f t="shared" si="152"/>
        <v>% reduction in cost</v>
      </c>
      <c r="P623" s="379" t="s">
        <v>2219</v>
      </c>
      <c r="Q623" s="242" t="s">
        <v>277</v>
      </c>
      <c r="R623" s="379" t="s">
        <v>278</v>
      </c>
      <c r="S623" s="406" t="s">
        <v>78</v>
      </c>
      <c r="T623" s="242"/>
    </row>
    <row r="624" spans="1:20" ht="114">
      <c r="A624" s="5" t="str">
        <f t="shared" si="151"/>
        <v>Research and Development</v>
      </c>
      <c r="B624" s="5" t="str">
        <f t="shared" si="151"/>
        <v>Capital Cost Reduction</v>
      </c>
      <c r="C624" s="5" t="str">
        <f t="shared" si="151"/>
        <v>RnD Transportation Capital Cost Perc Reduction</v>
      </c>
      <c r="D624" s="242" t="s">
        <v>2101</v>
      </c>
      <c r="E624" s="242"/>
      <c r="F624" s="242" t="s">
        <v>537</v>
      </c>
      <c r="G624" s="242"/>
      <c r="H624" s="378">
        <v>111</v>
      </c>
      <c r="I624" s="242" t="s">
        <v>46</v>
      </c>
      <c r="J624" s="5" t="str">
        <f t="shared" si="144"/>
        <v>R&amp;D Capital Cost Reductions</v>
      </c>
      <c r="K624" s="150" t="str">
        <f t="shared" si="152"/>
        <v>RnD transportation capital cost reduction</v>
      </c>
      <c r="L624" s="150">
        <f t="shared" si="152"/>
        <v>0</v>
      </c>
      <c r="M624" s="150">
        <f t="shared" si="152"/>
        <v>0.4</v>
      </c>
      <c r="N624" s="150">
        <f t="shared" si="152"/>
        <v>0.01</v>
      </c>
      <c r="O624" s="243" t="str">
        <f t="shared" si="152"/>
        <v>% reduction in cost</v>
      </c>
      <c r="P624" s="379" t="s">
        <v>2220</v>
      </c>
      <c r="Q624" s="242" t="s">
        <v>277</v>
      </c>
      <c r="R624" s="379" t="s">
        <v>278</v>
      </c>
      <c r="S624" s="406" t="s">
        <v>78</v>
      </c>
      <c r="T624" s="242"/>
    </row>
    <row r="625" spans="1:20" ht="99.75">
      <c r="A625" s="5" t="str">
        <f t="shared" si="151"/>
        <v>Research and Development</v>
      </c>
      <c r="B625" s="5" t="str">
        <f t="shared" si="151"/>
        <v>Capital Cost Reduction</v>
      </c>
      <c r="C625" s="5" t="str">
        <f t="shared" si="151"/>
        <v>RnD Transportation Capital Cost Perc Reduction</v>
      </c>
      <c r="D625" s="242" t="s">
        <v>2102</v>
      </c>
      <c r="E625" s="242"/>
      <c r="F625" s="242" t="s">
        <v>538</v>
      </c>
      <c r="G625" s="242"/>
      <c r="H625" s="378">
        <v>112</v>
      </c>
      <c r="I625" s="242" t="s">
        <v>46</v>
      </c>
      <c r="J625" s="5" t="str">
        <f t="shared" si="144"/>
        <v>R&amp;D Capital Cost Reductions</v>
      </c>
      <c r="K625" s="150" t="str">
        <f t="shared" si="152"/>
        <v>RnD transportation capital cost reduction</v>
      </c>
      <c r="L625" s="150">
        <f t="shared" si="152"/>
        <v>0</v>
      </c>
      <c r="M625" s="150">
        <f t="shared" si="152"/>
        <v>0.4</v>
      </c>
      <c r="N625" s="150">
        <f t="shared" si="152"/>
        <v>0.01</v>
      </c>
      <c r="O625" s="243" t="str">
        <f t="shared" si="152"/>
        <v>% reduction in cost</v>
      </c>
      <c r="P625" s="379" t="s">
        <v>2221</v>
      </c>
      <c r="Q625" s="242" t="s">
        <v>277</v>
      </c>
      <c r="R625" s="379" t="s">
        <v>278</v>
      </c>
      <c r="S625" s="406" t="s">
        <v>78</v>
      </c>
      <c r="T625" s="242"/>
    </row>
    <row r="626" spans="1:20" ht="99.75">
      <c r="A626" s="5" t="str">
        <f t="shared" si="151"/>
        <v>Research and Development</v>
      </c>
      <c r="B626" s="5" t="str">
        <f t="shared" si="151"/>
        <v>Capital Cost Reduction</v>
      </c>
      <c r="C626" s="5" t="str">
        <f t="shared" si="151"/>
        <v>RnD Transportation Capital Cost Perc Reduction</v>
      </c>
      <c r="D626" s="242" t="s">
        <v>2580</v>
      </c>
      <c r="E626" s="242"/>
      <c r="F626" s="242" t="s">
        <v>2931</v>
      </c>
      <c r="G626" s="242"/>
      <c r="H626" s="378">
        <v>113</v>
      </c>
      <c r="I626" s="242" t="s">
        <v>46</v>
      </c>
      <c r="J626" s="5" t="str">
        <f t="shared" si="144"/>
        <v>R&amp;D Capital Cost Reductions</v>
      </c>
      <c r="K626" s="150" t="str">
        <f t="shared" si="152"/>
        <v>RnD transportation capital cost reduction</v>
      </c>
      <c r="L626" s="150">
        <f t="shared" si="152"/>
        <v>0</v>
      </c>
      <c r="M626" s="150">
        <f t="shared" si="152"/>
        <v>0.4</v>
      </c>
      <c r="N626" s="150">
        <f t="shared" si="152"/>
        <v>0.01</v>
      </c>
      <c r="O626" s="243" t="str">
        <f t="shared" si="152"/>
        <v>% reduction in cost</v>
      </c>
      <c r="P626" s="379" t="s">
        <v>2933</v>
      </c>
      <c r="Q626" s="242" t="s">
        <v>277</v>
      </c>
      <c r="R626" s="379" t="s">
        <v>278</v>
      </c>
      <c r="S626" s="406" t="s">
        <v>78</v>
      </c>
      <c r="T626" s="242"/>
    </row>
    <row r="627" spans="1:20" ht="99.75">
      <c r="A627" s="5" t="str">
        <f t="shared" si="151"/>
        <v>Research and Development</v>
      </c>
      <c r="B627" s="5" t="str">
        <f t="shared" si="151"/>
        <v>Capital Cost Reduction</v>
      </c>
      <c r="C627" s="5" t="str">
        <f t="shared" si="151"/>
        <v>RnD Transportation Capital Cost Perc Reduction</v>
      </c>
      <c r="D627" s="242" t="s">
        <v>2579</v>
      </c>
      <c r="E627" s="242"/>
      <c r="F627" s="242" t="s">
        <v>2932</v>
      </c>
      <c r="G627" s="242"/>
      <c r="H627" s="378">
        <v>523</v>
      </c>
      <c r="I627" s="242" t="s">
        <v>46</v>
      </c>
      <c r="J627" s="5" t="str">
        <f t="shared" si="144"/>
        <v>R&amp;D Capital Cost Reductions</v>
      </c>
      <c r="K627" s="150" t="str">
        <f t="shared" si="152"/>
        <v>RnD transportation capital cost reduction</v>
      </c>
      <c r="L627" s="150">
        <f t="shared" si="152"/>
        <v>0</v>
      </c>
      <c r="M627" s="150">
        <f t="shared" si="152"/>
        <v>0.4</v>
      </c>
      <c r="N627" s="150">
        <f t="shared" si="152"/>
        <v>0.01</v>
      </c>
      <c r="O627" s="243" t="str">
        <f t="shared" si="152"/>
        <v>% reduction in cost</v>
      </c>
      <c r="P627" s="379" t="s">
        <v>2934</v>
      </c>
      <c r="Q627" s="242" t="s">
        <v>277</v>
      </c>
      <c r="R627" s="379" t="s">
        <v>278</v>
      </c>
      <c r="S627" s="406" t="s">
        <v>78</v>
      </c>
      <c r="T627" s="242"/>
    </row>
    <row r="628" spans="1:20" s="2" customFormat="1" ht="142.5">
      <c r="A628" s="2" t="s">
        <v>2753</v>
      </c>
      <c r="B628" s="2" t="s">
        <v>2945</v>
      </c>
      <c r="C628" s="2" t="s">
        <v>2946</v>
      </c>
      <c r="D628" s="379"/>
      <c r="E628" s="379"/>
      <c r="F628" s="379"/>
      <c r="G628" s="379"/>
      <c r="H628" s="144">
        <v>525</v>
      </c>
      <c r="I628" s="379" t="s">
        <v>46</v>
      </c>
      <c r="J628" s="2" t="s">
        <v>2945</v>
      </c>
      <c r="K628" s="153" t="s">
        <v>2951</v>
      </c>
      <c r="L628" s="221">
        <v>0</v>
      </c>
      <c r="M628" s="221">
        <v>1</v>
      </c>
      <c r="N628" s="407">
        <v>0.01</v>
      </c>
      <c r="O628" s="242" t="s">
        <v>36</v>
      </c>
      <c r="P628" s="242" t="s">
        <v>2953</v>
      </c>
      <c r="Q628" s="379" t="s">
        <v>2955</v>
      </c>
      <c r="R628" s="379" t="s">
        <v>2954</v>
      </c>
      <c r="S628" s="409" t="s">
        <v>2952</v>
      </c>
      <c r="T628" s="379"/>
    </row>
    <row r="629" spans="1:20" ht="99.75">
      <c r="A629" s="4" t="s">
        <v>2753</v>
      </c>
      <c r="B629" s="4" t="s">
        <v>374</v>
      </c>
      <c r="C629" s="4" t="s">
        <v>327</v>
      </c>
      <c r="D629" s="242" t="s">
        <v>122</v>
      </c>
      <c r="E629" s="242"/>
      <c r="F629" s="242" t="s">
        <v>356</v>
      </c>
      <c r="G629" s="242"/>
      <c r="H629" s="378">
        <v>114</v>
      </c>
      <c r="I629" s="242" t="s">
        <v>46</v>
      </c>
      <c r="J629" s="4" t="s">
        <v>400</v>
      </c>
      <c r="K629" s="4" t="s">
        <v>2123</v>
      </c>
      <c r="L629" s="221">
        <v>0</v>
      </c>
      <c r="M629" s="221">
        <v>0.4</v>
      </c>
      <c r="N629" s="407">
        <v>0.01</v>
      </c>
      <c r="O629" s="242" t="s">
        <v>35</v>
      </c>
      <c r="P629" s="242" t="s">
        <v>2222</v>
      </c>
      <c r="Q629" s="242" t="s">
        <v>277</v>
      </c>
      <c r="R629" s="379" t="s">
        <v>278</v>
      </c>
      <c r="S629" s="406" t="s">
        <v>78</v>
      </c>
      <c r="T629" s="242"/>
    </row>
    <row r="630" spans="1:20" ht="99.75">
      <c r="A630" s="5" t="str">
        <f>A$629</f>
        <v>Research and Development</v>
      </c>
      <c r="B630" s="5" t="str">
        <f t="shared" ref="B630:C636" si="153">B$629</f>
        <v>Fuel Use Reduction</v>
      </c>
      <c r="C630" s="5" t="str">
        <f t="shared" si="153"/>
        <v>RnD Building Fuel Use Perc Reduction</v>
      </c>
      <c r="D630" s="242" t="s">
        <v>123</v>
      </c>
      <c r="E630" s="242"/>
      <c r="F630" s="242" t="s">
        <v>357</v>
      </c>
      <c r="G630" s="242"/>
      <c r="H630" s="378">
        <v>115</v>
      </c>
      <c r="I630" s="242" t="s">
        <v>46</v>
      </c>
      <c r="J630" s="5" t="str">
        <f t="shared" ref="J630:O661" si="154">J$629</f>
        <v>R&amp;D Fuel Use Reductions</v>
      </c>
      <c r="K630" s="150" t="str">
        <f t="shared" si="154"/>
        <v>RnD building fuel use reduction</v>
      </c>
      <c r="L630" s="150">
        <f t="shared" si="154"/>
        <v>0</v>
      </c>
      <c r="M630" s="150">
        <f t="shared" si="154"/>
        <v>0.4</v>
      </c>
      <c r="N630" s="150">
        <f t="shared" si="154"/>
        <v>0.01</v>
      </c>
      <c r="O630" s="243" t="str">
        <f t="shared" si="154"/>
        <v>% reduction in fuel use</v>
      </c>
      <c r="P630" s="242" t="s">
        <v>2223</v>
      </c>
      <c r="Q630" s="242" t="s">
        <v>277</v>
      </c>
      <c r="R630" s="379" t="s">
        <v>278</v>
      </c>
      <c r="S630" s="406" t="s">
        <v>78</v>
      </c>
      <c r="T630" s="242"/>
    </row>
    <row r="631" spans="1:20" ht="28.5">
      <c r="A631" s="5" t="str">
        <f>A$629</f>
        <v>Research and Development</v>
      </c>
      <c r="B631" s="5" t="str">
        <f t="shared" si="153"/>
        <v>Fuel Use Reduction</v>
      </c>
      <c r="C631" s="5" t="str">
        <f t="shared" si="153"/>
        <v>RnD Building Fuel Use Perc Reduction</v>
      </c>
      <c r="D631" s="242" t="s">
        <v>124</v>
      </c>
      <c r="E631" s="242"/>
      <c r="F631" s="242" t="s">
        <v>358</v>
      </c>
      <c r="G631" s="242"/>
      <c r="H631" s="378">
        <v>750</v>
      </c>
      <c r="I631" s="242" t="s">
        <v>47</v>
      </c>
      <c r="J631" s="5" t="str">
        <f t="shared" si="154"/>
        <v>R&amp;D Fuel Use Reductions</v>
      </c>
      <c r="K631" s="150" t="str">
        <f t="shared" si="154"/>
        <v>RnD building fuel use reduction</v>
      </c>
      <c r="L631" s="150"/>
      <c r="M631" s="150"/>
      <c r="N631" s="150"/>
      <c r="O631" s="243"/>
      <c r="P631" s="242"/>
      <c r="Q631" s="242"/>
      <c r="R631" s="379"/>
      <c r="S631" s="406"/>
      <c r="T631" s="242"/>
    </row>
    <row r="632" spans="1:20" ht="99.75">
      <c r="A632" s="5" t="str">
        <f>A$629</f>
        <v>Research and Development</v>
      </c>
      <c r="B632" s="5" t="str">
        <f t="shared" si="153"/>
        <v>Fuel Use Reduction</v>
      </c>
      <c r="C632" s="5" t="str">
        <f t="shared" si="153"/>
        <v>RnD Building Fuel Use Perc Reduction</v>
      </c>
      <c r="D632" s="242" t="s">
        <v>125</v>
      </c>
      <c r="E632" s="242"/>
      <c r="F632" s="242" t="s">
        <v>359</v>
      </c>
      <c r="G632" s="242"/>
      <c r="H632" s="378">
        <v>117</v>
      </c>
      <c r="I632" s="242" t="s">
        <v>46</v>
      </c>
      <c r="J632" s="5" t="str">
        <f t="shared" si="154"/>
        <v>R&amp;D Fuel Use Reductions</v>
      </c>
      <c r="K632" s="150" t="str">
        <f t="shared" si="154"/>
        <v>RnD building fuel use reduction</v>
      </c>
      <c r="L632" s="150">
        <f t="shared" si="154"/>
        <v>0</v>
      </c>
      <c r="M632" s="150">
        <f t="shared" si="154"/>
        <v>0.4</v>
      </c>
      <c r="N632" s="150">
        <f t="shared" si="154"/>
        <v>0.01</v>
      </c>
      <c r="O632" s="243" t="str">
        <f t="shared" si="154"/>
        <v>% reduction in fuel use</v>
      </c>
      <c r="P632" s="242" t="s">
        <v>2224</v>
      </c>
      <c r="Q632" s="242" t="s">
        <v>277</v>
      </c>
      <c r="R632" s="379" t="s">
        <v>278</v>
      </c>
      <c r="S632" s="406" t="s">
        <v>78</v>
      </c>
      <c r="T632" s="242"/>
    </row>
    <row r="633" spans="1:20" ht="99.75">
      <c r="A633" s="5" t="str">
        <f>A$629</f>
        <v>Research and Development</v>
      </c>
      <c r="B633" s="5" t="str">
        <f t="shared" si="153"/>
        <v>Fuel Use Reduction</v>
      </c>
      <c r="C633" s="5" t="str">
        <f t="shared" si="153"/>
        <v>RnD Building Fuel Use Perc Reduction</v>
      </c>
      <c r="D633" s="242" t="s">
        <v>126</v>
      </c>
      <c r="E633" s="242"/>
      <c r="F633" s="242" t="s">
        <v>360</v>
      </c>
      <c r="G633" s="242"/>
      <c r="H633" s="378">
        <v>118</v>
      </c>
      <c r="I633" s="242" t="s">
        <v>46</v>
      </c>
      <c r="J633" s="5" t="str">
        <f t="shared" si="154"/>
        <v>R&amp;D Fuel Use Reductions</v>
      </c>
      <c r="K633" s="150" t="str">
        <f t="shared" si="154"/>
        <v>RnD building fuel use reduction</v>
      </c>
      <c r="L633" s="150">
        <f t="shared" si="154"/>
        <v>0</v>
      </c>
      <c r="M633" s="150">
        <f t="shared" si="154"/>
        <v>0.4</v>
      </c>
      <c r="N633" s="150">
        <f t="shared" si="154"/>
        <v>0.01</v>
      </c>
      <c r="O633" s="243" t="str">
        <f t="shared" si="154"/>
        <v>% reduction in fuel use</v>
      </c>
      <c r="P633" s="242" t="s">
        <v>2225</v>
      </c>
      <c r="Q633" s="242" t="s">
        <v>277</v>
      </c>
      <c r="R633" s="379" t="s">
        <v>278</v>
      </c>
      <c r="S633" s="406" t="s">
        <v>78</v>
      </c>
      <c r="T633" s="242"/>
    </row>
    <row r="634" spans="1:20" ht="99.75">
      <c r="A634" s="5" t="str">
        <f>A$629</f>
        <v>Research and Development</v>
      </c>
      <c r="B634" s="5" t="str">
        <f t="shared" si="153"/>
        <v>Fuel Use Reduction</v>
      </c>
      <c r="C634" s="5" t="str">
        <f t="shared" si="153"/>
        <v>RnD Building Fuel Use Perc Reduction</v>
      </c>
      <c r="D634" s="242" t="s">
        <v>127</v>
      </c>
      <c r="E634" s="242"/>
      <c r="F634" s="242" t="s">
        <v>361</v>
      </c>
      <c r="G634" s="242"/>
      <c r="H634" s="378">
        <v>119</v>
      </c>
      <c r="I634" s="242" t="s">
        <v>46</v>
      </c>
      <c r="J634" s="5" t="str">
        <f t="shared" si="154"/>
        <v>R&amp;D Fuel Use Reductions</v>
      </c>
      <c r="K634" s="150" t="str">
        <f t="shared" si="154"/>
        <v>RnD building fuel use reduction</v>
      </c>
      <c r="L634" s="150">
        <f t="shared" si="154"/>
        <v>0</v>
      </c>
      <c r="M634" s="150">
        <f t="shared" si="154"/>
        <v>0.4</v>
      </c>
      <c r="N634" s="150">
        <f t="shared" si="154"/>
        <v>0.01</v>
      </c>
      <c r="O634" s="243" t="str">
        <f t="shared" si="154"/>
        <v>% reduction in fuel use</v>
      </c>
      <c r="P634" s="242" t="s">
        <v>2226</v>
      </c>
      <c r="Q634" s="242" t="s">
        <v>277</v>
      </c>
      <c r="R634" s="379" t="s">
        <v>278</v>
      </c>
      <c r="S634" s="406" t="s">
        <v>78</v>
      </c>
      <c r="T634" s="242"/>
    </row>
    <row r="635" spans="1:20" ht="114">
      <c r="A635" s="4" t="s">
        <v>2753</v>
      </c>
      <c r="B635" s="5" t="str">
        <f t="shared" si="153"/>
        <v>Fuel Use Reduction</v>
      </c>
      <c r="C635" s="4" t="s">
        <v>328</v>
      </c>
      <c r="D635" s="242"/>
      <c r="E635" s="242"/>
      <c r="F635" s="242" t="s">
        <v>29</v>
      </c>
      <c r="G635" s="242"/>
      <c r="H635" s="378">
        <v>120</v>
      </c>
      <c r="I635" s="242" t="s">
        <v>46</v>
      </c>
      <c r="J635" s="5" t="str">
        <f t="shared" si="154"/>
        <v>R&amp;D Fuel Use Reductions</v>
      </c>
      <c r="K635" s="4" t="s">
        <v>2122</v>
      </c>
      <c r="L635" s="221">
        <v>0</v>
      </c>
      <c r="M635" s="221">
        <v>0.4</v>
      </c>
      <c r="N635" s="407">
        <v>0.01</v>
      </c>
      <c r="O635" s="242" t="s">
        <v>35</v>
      </c>
      <c r="P635" s="242" t="s">
        <v>2227</v>
      </c>
      <c r="Q635" s="242" t="s">
        <v>277</v>
      </c>
      <c r="R635" s="379" t="s">
        <v>278</v>
      </c>
      <c r="S635" s="406" t="s">
        <v>78</v>
      </c>
      <c r="T635" s="242"/>
    </row>
    <row r="636" spans="1:20" ht="99.75">
      <c r="A636" s="4" t="s">
        <v>2753</v>
      </c>
      <c r="B636" s="5" t="str">
        <f t="shared" si="153"/>
        <v>Fuel Use Reduction</v>
      </c>
      <c r="C636" s="4" t="s">
        <v>329</v>
      </c>
      <c r="D636" s="242" t="s">
        <v>503</v>
      </c>
      <c r="E636" s="242"/>
      <c r="F636" s="379" t="s">
        <v>506</v>
      </c>
      <c r="G636" s="242"/>
      <c r="H636" s="378">
        <v>121</v>
      </c>
      <c r="I636" s="242" t="s">
        <v>46</v>
      </c>
      <c r="J636" s="5" t="str">
        <f t="shared" si="154"/>
        <v>R&amp;D Fuel Use Reductions</v>
      </c>
      <c r="K636" s="4" t="s">
        <v>2121</v>
      </c>
      <c r="L636" s="221">
        <v>0</v>
      </c>
      <c r="M636" s="221">
        <v>0.4</v>
      </c>
      <c r="N636" s="407">
        <v>0.01</v>
      </c>
      <c r="O636" s="242" t="s">
        <v>35</v>
      </c>
      <c r="P636" s="242" t="s">
        <v>2228</v>
      </c>
      <c r="Q636" s="242" t="s">
        <v>277</v>
      </c>
      <c r="R636" s="379" t="s">
        <v>278</v>
      </c>
      <c r="S636" s="406" t="s">
        <v>78</v>
      </c>
      <c r="T636" s="242"/>
    </row>
    <row r="637" spans="1:20" ht="99.75">
      <c r="A637" s="5" t="str">
        <f>A$636</f>
        <v>Research and Development</v>
      </c>
      <c r="B637" s="5" t="str">
        <f t="shared" ref="B637:C647" si="155">B$636</f>
        <v>Fuel Use Reduction</v>
      </c>
      <c r="C637" s="5" t="str">
        <f t="shared" si="155"/>
        <v>RnD Electricity Fuel Use Perc Reduction</v>
      </c>
      <c r="D637" s="379" t="s">
        <v>343</v>
      </c>
      <c r="E637" s="243"/>
      <c r="F637" s="379" t="s">
        <v>2110</v>
      </c>
      <c r="G637" s="242"/>
      <c r="H637" s="378">
        <v>122</v>
      </c>
      <c r="I637" s="242" t="s">
        <v>46</v>
      </c>
      <c r="J637" s="5" t="str">
        <f t="shared" si="154"/>
        <v>R&amp;D Fuel Use Reductions</v>
      </c>
      <c r="K637" s="150" t="str">
        <f t="shared" ref="K637:O646" si="156">K$636</f>
        <v>RnD electricity fuel use reduction</v>
      </c>
      <c r="L637" s="150">
        <f t="shared" si="156"/>
        <v>0</v>
      </c>
      <c r="M637" s="150">
        <f t="shared" si="156"/>
        <v>0.4</v>
      </c>
      <c r="N637" s="150">
        <f t="shared" si="156"/>
        <v>0.01</v>
      </c>
      <c r="O637" s="243" t="str">
        <f t="shared" si="156"/>
        <v>% reduction in fuel use</v>
      </c>
      <c r="P637" s="242" t="s">
        <v>2229</v>
      </c>
      <c r="Q637" s="242" t="s">
        <v>277</v>
      </c>
      <c r="R637" s="379" t="s">
        <v>278</v>
      </c>
      <c r="S637" s="406" t="s">
        <v>78</v>
      </c>
      <c r="T637" s="242"/>
    </row>
    <row r="638" spans="1:20" ht="99.75">
      <c r="A638" s="5" t="str">
        <f t="shared" ref="A638:C646" si="157">A$636</f>
        <v>Research and Development</v>
      </c>
      <c r="B638" s="5" t="str">
        <f t="shared" si="155"/>
        <v>Fuel Use Reduction</v>
      </c>
      <c r="C638" s="5" t="str">
        <f t="shared" si="155"/>
        <v>RnD Electricity Fuel Use Perc Reduction</v>
      </c>
      <c r="D638" s="379" t="s">
        <v>81</v>
      </c>
      <c r="E638" s="243"/>
      <c r="F638" s="379" t="s">
        <v>362</v>
      </c>
      <c r="G638" s="242"/>
      <c r="H638" s="378">
        <v>123</v>
      </c>
      <c r="I638" s="242" t="s">
        <v>46</v>
      </c>
      <c r="J638" s="5" t="str">
        <f t="shared" si="154"/>
        <v>R&amp;D Fuel Use Reductions</v>
      </c>
      <c r="K638" s="150" t="str">
        <f t="shared" si="156"/>
        <v>RnD electricity fuel use reduction</v>
      </c>
      <c r="L638" s="150">
        <f t="shared" si="156"/>
        <v>0</v>
      </c>
      <c r="M638" s="150">
        <f t="shared" si="156"/>
        <v>0.4</v>
      </c>
      <c r="N638" s="150">
        <f t="shared" si="156"/>
        <v>0.01</v>
      </c>
      <c r="O638" s="243" t="str">
        <f t="shared" si="156"/>
        <v>% reduction in fuel use</v>
      </c>
      <c r="P638" s="242" t="s">
        <v>2230</v>
      </c>
      <c r="Q638" s="242" t="s">
        <v>277</v>
      </c>
      <c r="R638" s="379" t="s">
        <v>278</v>
      </c>
      <c r="S638" s="406" t="s">
        <v>78</v>
      </c>
      <c r="T638" s="242"/>
    </row>
    <row r="639" spans="1:20" ht="28.5">
      <c r="A639" s="5" t="str">
        <f t="shared" si="157"/>
        <v>Research and Development</v>
      </c>
      <c r="B639" s="5" t="str">
        <f t="shared" si="155"/>
        <v>Fuel Use Reduction</v>
      </c>
      <c r="C639" s="5" t="str">
        <f t="shared" si="155"/>
        <v>RnD Electricity Fuel Use Perc Reduction</v>
      </c>
      <c r="D639" s="379" t="s">
        <v>82</v>
      </c>
      <c r="E639" s="243"/>
      <c r="F639" s="379" t="s">
        <v>363</v>
      </c>
      <c r="G639" s="242"/>
      <c r="H639" s="378">
        <v>751</v>
      </c>
      <c r="I639" s="242" t="s">
        <v>47</v>
      </c>
      <c r="J639" s="5" t="str">
        <f t="shared" si="154"/>
        <v>R&amp;D Fuel Use Reductions</v>
      </c>
      <c r="K639" s="150" t="str">
        <f t="shared" si="156"/>
        <v>RnD electricity fuel use reduction</v>
      </c>
      <c r="L639" s="150"/>
      <c r="M639" s="150"/>
      <c r="N639" s="150"/>
      <c r="O639" s="243"/>
      <c r="P639" s="242"/>
      <c r="Q639" s="242"/>
      <c r="R639" s="379"/>
      <c r="S639" s="406"/>
      <c r="T639" s="242"/>
    </row>
    <row r="640" spans="1:20" ht="28.5">
      <c r="A640" s="5" t="str">
        <f t="shared" si="157"/>
        <v>Research and Development</v>
      </c>
      <c r="B640" s="5" t="str">
        <f t="shared" si="155"/>
        <v>Fuel Use Reduction</v>
      </c>
      <c r="C640" s="5" t="str">
        <f t="shared" si="155"/>
        <v>RnD Electricity Fuel Use Perc Reduction</v>
      </c>
      <c r="D640" s="379" t="s">
        <v>504</v>
      </c>
      <c r="E640" s="243"/>
      <c r="F640" s="379" t="s">
        <v>508</v>
      </c>
      <c r="G640" s="242"/>
      <c r="H640" s="378">
        <v>752</v>
      </c>
      <c r="I640" s="242" t="s">
        <v>47</v>
      </c>
      <c r="J640" s="5" t="str">
        <f t="shared" si="154"/>
        <v>R&amp;D Fuel Use Reductions</v>
      </c>
      <c r="K640" s="150" t="str">
        <f t="shared" si="156"/>
        <v>RnD electricity fuel use reduction</v>
      </c>
      <c r="L640" s="150"/>
      <c r="M640" s="150"/>
      <c r="N640" s="150"/>
      <c r="O640" s="243"/>
      <c r="P640" s="242"/>
      <c r="Q640" s="242"/>
      <c r="R640" s="379"/>
      <c r="S640" s="406"/>
      <c r="T640" s="242"/>
    </row>
    <row r="641" spans="1:20" ht="28.5">
      <c r="A641" s="5" t="str">
        <f t="shared" si="157"/>
        <v>Research and Development</v>
      </c>
      <c r="B641" s="5" t="str">
        <f t="shared" si="155"/>
        <v>Fuel Use Reduction</v>
      </c>
      <c r="C641" s="5" t="str">
        <f t="shared" si="155"/>
        <v>RnD Electricity Fuel Use Perc Reduction</v>
      </c>
      <c r="D641" s="379" t="s">
        <v>83</v>
      </c>
      <c r="E641" s="243"/>
      <c r="F641" s="379" t="s">
        <v>364</v>
      </c>
      <c r="G641" s="242"/>
      <c r="H641" s="378">
        <v>753</v>
      </c>
      <c r="I641" s="242" t="s">
        <v>47</v>
      </c>
      <c r="J641" s="5" t="str">
        <f t="shared" si="154"/>
        <v>R&amp;D Fuel Use Reductions</v>
      </c>
      <c r="K641" s="150" t="str">
        <f t="shared" si="156"/>
        <v>RnD electricity fuel use reduction</v>
      </c>
      <c r="L641" s="150"/>
      <c r="M641" s="150"/>
      <c r="N641" s="150"/>
      <c r="O641" s="243"/>
      <c r="P641" s="242"/>
      <c r="Q641" s="242"/>
      <c r="R641" s="379"/>
      <c r="S641" s="406"/>
      <c r="T641" s="242"/>
    </row>
    <row r="642" spans="1:20" ht="28.5">
      <c r="A642" s="5" t="str">
        <f t="shared" si="157"/>
        <v>Research and Development</v>
      </c>
      <c r="B642" s="5" t="str">
        <f t="shared" si="155"/>
        <v>Fuel Use Reduction</v>
      </c>
      <c r="C642" s="5" t="str">
        <f t="shared" si="155"/>
        <v>RnD Electricity Fuel Use Perc Reduction</v>
      </c>
      <c r="D642" s="379" t="s">
        <v>84</v>
      </c>
      <c r="E642" s="243"/>
      <c r="F642" s="379" t="s">
        <v>365</v>
      </c>
      <c r="G642" s="242"/>
      <c r="H642" s="378">
        <v>754</v>
      </c>
      <c r="I642" s="242" t="s">
        <v>47</v>
      </c>
      <c r="J642" s="5" t="str">
        <f t="shared" si="154"/>
        <v>R&amp;D Fuel Use Reductions</v>
      </c>
      <c r="K642" s="150" t="str">
        <f t="shared" si="156"/>
        <v>RnD electricity fuel use reduction</v>
      </c>
      <c r="L642" s="150"/>
      <c r="M642" s="150"/>
      <c r="N642" s="150"/>
      <c r="O642" s="243"/>
      <c r="P642" s="242"/>
      <c r="Q642" s="242"/>
      <c r="R642" s="379"/>
      <c r="S642" s="406"/>
      <c r="T642" s="242"/>
    </row>
    <row r="643" spans="1:20" ht="99.75">
      <c r="A643" s="5" t="str">
        <f t="shared" si="157"/>
        <v>Research and Development</v>
      </c>
      <c r="B643" s="5" t="str">
        <f t="shared" si="155"/>
        <v>Fuel Use Reduction</v>
      </c>
      <c r="C643" s="5" t="str">
        <f t="shared" si="155"/>
        <v>RnD Electricity Fuel Use Perc Reduction</v>
      </c>
      <c r="D643" s="379" t="s">
        <v>85</v>
      </c>
      <c r="E643" s="243"/>
      <c r="F643" s="379" t="s">
        <v>366</v>
      </c>
      <c r="G643" s="242"/>
      <c r="H643" s="378">
        <v>124</v>
      </c>
      <c r="I643" s="242" t="s">
        <v>46</v>
      </c>
      <c r="J643" s="5" t="str">
        <f t="shared" si="154"/>
        <v>R&amp;D Fuel Use Reductions</v>
      </c>
      <c r="K643" s="150" t="str">
        <f t="shared" si="156"/>
        <v>RnD electricity fuel use reduction</v>
      </c>
      <c r="L643" s="150">
        <f t="shared" si="156"/>
        <v>0</v>
      </c>
      <c r="M643" s="150">
        <f t="shared" si="156"/>
        <v>0.4</v>
      </c>
      <c r="N643" s="150">
        <f t="shared" si="156"/>
        <v>0.01</v>
      </c>
      <c r="O643" s="243" t="str">
        <f t="shared" si="156"/>
        <v>% reduction in fuel use</v>
      </c>
      <c r="P643" s="242" t="s">
        <v>2231</v>
      </c>
      <c r="Q643" s="242" t="s">
        <v>277</v>
      </c>
      <c r="R643" s="379" t="s">
        <v>278</v>
      </c>
      <c r="S643" s="406" t="s">
        <v>78</v>
      </c>
      <c r="T643" s="242"/>
    </row>
    <row r="644" spans="1:20" ht="99.75">
      <c r="A644" s="5" t="str">
        <f>A$636</f>
        <v>Research and Development</v>
      </c>
      <c r="B644" s="5" t="str">
        <f t="shared" si="155"/>
        <v>Fuel Use Reduction</v>
      </c>
      <c r="C644" s="5" t="str">
        <f t="shared" si="155"/>
        <v>RnD Electricity Fuel Use Perc Reduction</v>
      </c>
      <c r="D644" s="379" t="s">
        <v>346</v>
      </c>
      <c r="E644" s="243"/>
      <c r="F644" s="379" t="s">
        <v>2111</v>
      </c>
      <c r="G644" s="242"/>
      <c r="H644" s="378">
        <v>193</v>
      </c>
      <c r="I644" s="242" t="s">
        <v>46</v>
      </c>
      <c r="J644" s="5" t="str">
        <f t="shared" si="154"/>
        <v>R&amp;D Fuel Use Reductions</v>
      </c>
      <c r="K644" s="150" t="str">
        <f t="shared" si="156"/>
        <v>RnD electricity fuel use reduction</v>
      </c>
      <c r="L644" s="150">
        <f t="shared" si="156"/>
        <v>0</v>
      </c>
      <c r="M644" s="150">
        <f t="shared" si="156"/>
        <v>0.4</v>
      </c>
      <c r="N644" s="150">
        <f t="shared" si="156"/>
        <v>0.01</v>
      </c>
      <c r="O644" s="243" t="str">
        <f t="shared" si="156"/>
        <v>% reduction in fuel use</v>
      </c>
      <c r="P644" s="242" t="s">
        <v>2232</v>
      </c>
      <c r="Q644" s="242" t="s">
        <v>277</v>
      </c>
      <c r="R644" s="379" t="s">
        <v>278</v>
      </c>
      <c r="S644" s="406" t="s">
        <v>78</v>
      </c>
      <c r="T644" s="242"/>
    </row>
    <row r="645" spans="1:20" ht="99.75">
      <c r="A645" s="5" t="str">
        <f t="shared" si="157"/>
        <v>Research and Development</v>
      </c>
      <c r="B645" s="5" t="str">
        <f t="shared" si="157"/>
        <v>Fuel Use Reduction</v>
      </c>
      <c r="C645" s="5" t="str">
        <f t="shared" si="157"/>
        <v>RnD Electricity Fuel Use Perc Reduction</v>
      </c>
      <c r="D645" s="379" t="s">
        <v>500</v>
      </c>
      <c r="E645" s="243"/>
      <c r="F645" s="379" t="s">
        <v>501</v>
      </c>
      <c r="G645" s="242"/>
      <c r="H645" s="378">
        <v>181</v>
      </c>
      <c r="I645" s="242" t="s">
        <v>46</v>
      </c>
      <c r="J645" s="5" t="str">
        <f t="shared" si="154"/>
        <v>R&amp;D Fuel Use Reductions</v>
      </c>
      <c r="K645" s="150" t="str">
        <f t="shared" si="156"/>
        <v>RnD electricity fuel use reduction</v>
      </c>
      <c r="L645" s="150">
        <f t="shared" si="156"/>
        <v>0</v>
      </c>
      <c r="M645" s="150">
        <f t="shared" si="156"/>
        <v>0.4</v>
      </c>
      <c r="N645" s="150">
        <f t="shared" si="156"/>
        <v>0.01</v>
      </c>
      <c r="O645" s="243" t="str">
        <f t="shared" si="156"/>
        <v>% reduction in fuel use</v>
      </c>
      <c r="P645" s="242" t="s">
        <v>2233</v>
      </c>
      <c r="Q645" s="242" t="s">
        <v>277</v>
      </c>
      <c r="R645" s="379" t="s">
        <v>278</v>
      </c>
      <c r="S645" s="406" t="s">
        <v>78</v>
      </c>
      <c r="T645" s="242"/>
    </row>
    <row r="646" spans="1:20" ht="28.5">
      <c r="A646" s="5" t="str">
        <f t="shared" si="157"/>
        <v>Research and Development</v>
      </c>
      <c r="B646" s="5" t="str">
        <f t="shared" si="157"/>
        <v>Fuel Use Reduction</v>
      </c>
      <c r="C646" s="5" t="str">
        <f t="shared" si="157"/>
        <v>RnD Electricity Fuel Use Perc Reduction</v>
      </c>
      <c r="D646" s="379" t="s">
        <v>509</v>
      </c>
      <c r="E646" s="243"/>
      <c r="F646" s="379" t="s">
        <v>511</v>
      </c>
      <c r="G646" s="242"/>
      <c r="H646" s="378">
        <v>755</v>
      </c>
      <c r="I646" s="242" t="s">
        <v>47</v>
      </c>
      <c r="J646" s="5" t="str">
        <f t="shared" si="154"/>
        <v>R&amp;D Fuel Use Reductions</v>
      </c>
      <c r="K646" s="150" t="str">
        <f t="shared" si="156"/>
        <v>RnD electricity fuel use reduction</v>
      </c>
      <c r="L646" s="150"/>
      <c r="M646" s="150"/>
      <c r="N646" s="150"/>
      <c r="O646" s="243"/>
      <c r="P646" s="242"/>
      <c r="Q646" s="242"/>
      <c r="R646" s="379"/>
      <c r="S646" s="406"/>
      <c r="T646" s="242"/>
    </row>
    <row r="647" spans="1:20" ht="114">
      <c r="A647" s="4" t="s">
        <v>2753</v>
      </c>
      <c r="B647" s="5" t="str">
        <f t="shared" si="155"/>
        <v>Fuel Use Reduction</v>
      </c>
      <c r="C647" s="4" t="s">
        <v>330</v>
      </c>
      <c r="D647" s="242" t="s">
        <v>142</v>
      </c>
      <c r="E647" s="242"/>
      <c r="F647" s="379" t="s">
        <v>367</v>
      </c>
      <c r="G647" s="242"/>
      <c r="H647" s="378">
        <v>125</v>
      </c>
      <c r="I647" s="242" t="s">
        <v>46</v>
      </c>
      <c r="J647" s="5" t="str">
        <f t="shared" si="154"/>
        <v>R&amp;D Fuel Use Reductions</v>
      </c>
      <c r="K647" s="4" t="s">
        <v>2120</v>
      </c>
      <c r="L647" s="221">
        <v>0</v>
      </c>
      <c r="M647" s="221">
        <v>0.4</v>
      </c>
      <c r="N647" s="407">
        <v>0.01</v>
      </c>
      <c r="O647" s="242" t="s">
        <v>35</v>
      </c>
      <c r="P647" s="242" t="s">
        <v>2234</v>
      </c>
      <c r="Q647" s="242" t="s">
        <v>277</v>
      </c>
      <c r="R647" s="379" t="s">
        <v>278</v>
      </c>
      <c r="S647" s="406" t="s">
        <v>78</v>
      </c>
      <c r="T647" s="242"/>
    </row>
    <row r="648" spans="1:20" ht="114">
      <c r="A648" s="5" t="str">
        <f>A$647</f>
        <v>Research and Development</v>
      </c>
      <c r="B648" s="5" t="str">
        <f t="shared" ref="B648:C655" si="158">B$647</f>
        <v>Fuel Use Reduction</v>
      </c>
      <c r="C648" s="5" t="str">
        <f t="shared" si="158"/>
        <v>RnD Industry Fuel Use Perc Reduction</v>
      </c>
      <c r="D648" s="379" t="s">
        <v>143</v>
      </c>
      <c r="E648" s="242"/>
      <c r="F648" s="379" t="s">
        <v>368</v>
      </c>
      <c r="G648" s="242"/>
      <c r="H648" s="378">
        <v>126</v>
      </c>
      <c r="I648" s="242" t="s">
        <v>46</v>
      </c>
      <c r="J648" s="5" t="str">
        <f t="shared" si="154"/>
        <v>R&amp;D Fuel Use Reductions</v>
      </c>
      <c r="K648" s="150" t="str">
        <f t="shared" ref="K648:O654" si="159">K$647</f>
        <v>RnD industry fuel use reduction</v>
      </c>
      <c r="L648" s="150">
        <f t="shared" si="159"/>
        <v>0</v>
      </c>
      <c r="M648" s="150">
        <f t="shared" si="159"/>
        <v>0.4</v>
      </c>
      <c r="N648" s="150">
        <f t="shared" si="159"/>
        <v>0.01</v>
      </c>
      <c r="O648" s="243" t="str">
        <f t="shared" si="159"/>
        <v>% reduction in fuel use</v>
      </c>
      <c r="P648" s="242" t="s">
        <v>2235</v>
      </c>
      <c r="Q648" s="242" t="s">
        <v>277</v>
      </c>
      <c r="R648" s="379" t="s">
        <v>278</v>
      </c>
      <c r="S648" s="406" t="s">
        <v>78</v>
      </c>
      <c r="T648" s="242"/>
    </row>
    <row r="649" spans="1:20" ht="114">
      <c r="A649" s="5" t="str">
        <f t="shared" ref="A649:A654" si="160">A$647</f>
        <v>Research and Development</v>
      </c>
      <c r="B649" s="5" t="str">
        <f t="shared" si="158"/>
        <v>Fuel Use Reduction</v>
      </c>
      <c r="C649" s="5" t="str">
        <f t="shared" si="158"/>
        <v>RnD Industry Fuel Use Perc Reduction</v>
      </c>
      <c r="D649" s="379" t="s">
        <v>144</v>
      </c>
      <c r="E649" s="242"/>
      <c r="F649" s="379" t="s">
        <v>369</v>
      </c>
      <c r="G649" s="242"/>
      <c r="H649" s="378">
        <v>127</v>
      </c>
      <c r="I649" s="242" t="s">
        <v>46</v>
      </c>
      <c r="J649" s="5" t="str">
        <f t="shared" si="154"/>
        <v>R&amp;D Fuel Use Reductions</v>
      </c>
      <c r="K649" s="150" t="str">
        <f t="shared" si="159"/>
        <v>RnD industry fuel use reduction</v>
      </c>
      <c r="L649" s="150">
        <f t="shared" si="159"/>
        <v>0</v>
      </c>
      <c r="M649" s="150">
        <f t="shared" si="159"/>
        <v>0.4</v>
      </c>
      <c r="N649" s="150">
        <f t="shared" si="159"/>
        <v>0.01</v>
      </c>
      <c r="O649" s="243" t="str">
        <f t="shared" si="159"/>
        <v>% reduction in fuel use</v>
      </c>
      <c r="P649" s="242" t="s">
        <v>2236</v>
      </c>
      <c r="Q649" s="242" t="s">
        <v>277</v>
      </c>
      <c r="R649" s="379" t="s">
        <v>278</v>
      </c>
      <c r="S649" s="406" t="s">
        <v>78</v>
      </c>
      <c r="T649" s="242"/>
    </row>
    <row r="650" spans="1:20" ht="114">
      <c r="A650" s="5" t="str">
        <f t="shared" si="160"/>
        <v>Research and Development</v>
      </c>
      <c r="B650" s="5" t="str">
        <f t="shared" si="158"/>
        <v>Fuel Use Reduction</v>
      </c>
      <c r="C650" s="5" t="str">
        <f t="shared" si="158"/>
        <v>RnD Industry Fuel Use Perc Reduction</v>
      </c>
      <c r="D650" s="379" t="s">
        <v>145</v>
      </c>
      <c r="E650" s="242"/>
      <c r="F650" s="379" t="s">
        <v>370</v>
      </c>
      <c r="G650" s="242"/>
      <c r="H650" s="378">
        <v>128</v>
      </c>
      <c r="I650" s="242" t="s">
        <v>46</v>
      </c>
      <c r="J650" s="5" t="str">
        <f t="shared" si="154"/>
        <v>R&amp;D Fuel Use Reductions</v>
      </c>
      <c r="K650" s="150" t="str">
        <f t="shared" si="159"/>
        <v>RnD industry fuel use reduction</v>
      </c>
      <c r="L650" s="150">
        <f t="shared" si="159"/>
        <v>0</v>
      </c>
      <c r="M650" s="150">
        <f t="shared" si="159"/>
        <v>0.4</v>
      </c>
      <c r="N650" s="150">
        <f t="shared" si="159"/>
        <v>0.01</v>
      </c>
      <c r="O650" s="243" t="str">
        <f t="shared" si="159"/>
        <v>% reduction in fuel use</v>
      </c>
      <c r="P650" s="242" t="s">
        <v>2237</v>
      </c>
      <c r="Q650" s="242" t="s">
        <v>277</v>
      </c>
      <c r="R650" s="379" t="s">
        <v>278</v>
      </c>
      <c r="S650" s="406" t="s">
        <v>78</v>
      </c>
      <c r="T650" s="242"/>
    </row>
    <row r="651" spans="1:20" ht="114">
      <c r="A651" s="5" t="str">
        <f t="shared" si="160"/>
        <v>Research and Development</v>
      </c>
      <c r="B651" s="5" t="str">
        <f t="shared" si="158"/>
        <v>Fuel Use Reduction</v>
      </c>
      <c r="C651" s="5" t="str">
        <f t="shared" si="158"/>
        <v>RnD Industry Fuel Use Perc Reduction</v>
      </c>
      <c r="D651" s="379" t="s">
        <v>2450</v>
      </c>
      <c r="E651" s="242"/>
      <c r="F651" s="379" t="s">
        <v>371</v>
      </c>
      <c r="G651" s="242"/>
      <c r="H651" s="378">
        <v>129</v>
      </c>
      <c r="I651" s="242" t="s">
        <v>46</v>
      </c>
      <c r="J651" s="5" t="str">
        <f t="shared" si="154"/>
        <v>R&amp;D Fuel Use Reductions</v>
      </c>
      <c r="K651" s="150" t="str">
        <f t="shared" si="159"/>
        <v>RnD industry fuel use reduction</v>
      </c>
      <c r="L651" s="150">
        <f t="shared" si="159"/>
        <v>0</v>
      </c>
      <c r="M651" s="150">
        <f t="shared" si="159"/>
        <v>0.4</v>
      </c>
      <c r="N651" s="150">
        <f t="shared" si="159"/>
        <v>0.01</v>
      </c>
      <c r="O651" s="243" t="str">
        <f t="shared" si="159"/>
        <v>% reduction in fuel use</v>
      </c>
      <c r="P651" s="242" t="s">
        <v>2238</v>
      </c>
      <c r="Q651" s="242" t="s">
        <v>277</v>
      </c>
      <c r="R651" s="379" t="s">
        <v>278</v>
      </c>
      <c r="S651" s="406" t="s">
        <v>78</v>
      </c>
      <c r="T651" s="242"/>
    </row>
    <row r="652" spans="1:20" ht="114">
      <c r="A652" s="5" t="str">
        <f t="shared" si="160"/>
        <v>Research and Development</v>
      </c>
      <c r="B652" s="5" t="str">
        <f t="shared" si="158"/>
        <v>Fuel Use Reduction</v>
      </c>
      <c r="C652" s="5" t="str">
        <f t="shared" si="158"/>
        <v>RnD Industry Fuel Use Perc Reduction</v>
      </c>
      <c r="D652" s="379" t="s">
        <v>146</v>
      </c>
      <c r="E652" s="242"/>
      <c r="F652" s="379" t="s">
        <v>2457</v>
      </c>
      <c r="G652" s="242"/>
      <c r="H652" s="378">
        <v>130</v>
      </c>
      <c r="I652" s="242" t="s">
        <v>46</v>
      </c>
      <c r="J652" s="5" t="str">
        <f t="shared" si="154"/>
        <v>R&amp;D Fuel Use Reductions</v>
      </c>
      <c r="K652" s="150" t="str">
        <f t="shared" si="159"/>
        <v>RnD industry fuel use reduction</v>
      </c>
      <c r="L652" s="150">
        <f t="shared" si="159"/>
        <v>0</v>
      </c>
      <c r="M652" s="150">
        <f t="shared" si="159"/>
        <v>0.4</v>
      </c>
      <c r="N652" s="150">
        <f t="shared" si="159"/>
        <v>0.01</v>
      </c>
      <c r="O652" s="243" t="str">
        <f t="shared" si="159"/>
        <v>% reduction in fuel use</v>
      </c>
      <c r="P652" s="242" t="s">
        <v>2239</v>
      </c>
      <c r="Q652" s="242" t="s">
        <v>277</v>
      </c>
      <c r="R652" s="379" t="s">
        <v>278</v>
      </c>
      <c r="S652" s="406" t="s">
        <v>78</v>
      </c>
      <c r="T652" s="242"/>
    </row>
    <row r="653" spans="1:20" ht="114">
      <c r="A653" s="5" t="str">
        <f t="shared" si="160"/>
        <v>Research and Development</v>
      </c>
      <c r="B653" s="5" t="str">
        <f t="shared" si="158"/>
        <v>Fuel Use Reduction</v>
      </c>
      <c r="C653" s="5" t="str">
        <f t="shared" si="158"/>
        <v>RnD Industry Fuel Use Perc Reduction</v>
      </c>
      <c r="D653" s="379" t="s">
        <v>147</v>
      </c>
      <c r="E653" s="242"/>
      <c r="F653" s="379" t="s">
        <v>372</v>
      </c>
      <c r="G653" s="242"/>
      <c r="H653" s="378">
        <v>131</v>
      </c>
      <c r="I653" s="242" t="s">
        <v>46</v>
      </c>
      <c r="J653" s="5" t="str">
        <f t="shared" si="154"/>
        <v>R&amp;D Fuel Use Reductions</v>
      </c>
      <c r="K653" s="150" t="str">
        <f t="shared" si="159"/>
        <v>RnD industry fuel use reduction</v>
      </c>
      <c r="L653" s="150">
        <f t="shared" si="159"/>
        <v>0</v>
      </c>
      <c r="M653" s="150">
        <f t="shared" si="159"/>
        <v>0.4</v>
      </c>
      <c r="N653" s="150">
        <f t="shared" si="159"/>
        <v>0.01</v>
      </c>
      <c r="O653" s="243" t="str">
        <f t="shared" si="159"/>
        <v>% reduction in fuel use</v>
      </c>
      <c r="P653" s="242" t="s">
        <v>2240</v>
      </c>
      <c r="Q653" s="242" t="s">
        <v>277</v>
      </c>
      <c r="R653" s="379" t="s">
        <v>278</v>
      </c>
      <c r="S653" s="406" t="s">
        <v>78</v>
      </c>
      <c r="T653" s="242"/>
    </row>
    <row r="654" spans="1:20" ht="114">
      <c r="A654" s="5" t="str">
        <f t="shared" si="160"/>
        <v>Research and Development</v>
      </c>
      <c r="B654" s="5" t="str">
        <f t="shared" si="158"/>
        <v>Fuel Use Reduction</v>
      </c>
      <c r="C654" s="5" t="str">
        <f t="shared" si="158"/>
        <v>RnD Industry Fuel Use Perc Reduction</v>
      </c>
      <c r="D654" s="379" t="s">
        <v>148</v>
      </c>
      <c r="E654" s="242"/>
      <c r="F654" s="379" t="s">
        <v>373</v>
      </c>
      <c r="G654" s="242"/>
      <c r="H654" s="378">
        <v>132</v>
      </c>
      <c r="I654" s="242" t="s">
        <v>46</v>
      </c>
      <c r="J654" s="5" t="str">
        <f t="shared" si="154"/>
        <v>R&amp;D Fuel Use Reductions</v>
      </c>
      <c r="K654" s="150" t="str">
        <f t="shared" si="159"/>
        <v>RnD industry fuel use reduction</v>
      </c>
      <c r="L654" s="150">
        <f t="shared" si="159"/>
        <v>0</v>
      </c>
      <c r="M654" s="150">
        <f t="shared" si="159"/>
        <v>0.4</v>
      </c>
      <c r="N654" s="150">
        <f t="shared" si="159"/>
        <v>0.01</v>
      </c>
      <c r="O654" s="243" t="str">
        <f t="shared" si="159"/>
        <v>% reduction in fuel use</v>
      </c>
      <c r="P654" s="242" t="s">
        <v>2241</v>
      </c>
      <c r="Q654" s="242" t="s">
        <v>277</v>
      </c>
      <c r="R654" s="379" t="s">
        <v>278</v>
      </c>
      <c r="S654" s="406" t="s">
        <v>78</v>
      </c>
      <c r="T654" s="242"/>
    </row>
    <row r="655" spans="1:20" ht="99.75">
      <c r="A655" s="4" t="s">
        <v>2753</v>
      </c>
      <c r="B655" s="5" t="str">
        <f t="shared" si="158"/>
        <v>Fuel Use Reduction</v>
      </c>
      <c r="C655" s="4" t="s">
        <v>331</v>
      </c>
      <c r="D655" s="242" t="s">
        <v>2098</v>
      </c>
      <c r="E655" s="242"/>
      <c r="F655" s="242" t="s">
        <v>534</v>
      </c>
      <c r="G655" s="242"/>
      <c r="H655" s="378">
        <v>133</v>
      </c>
      <c r="I655" s="242" t="s">
        <v>46</v>
      </c>
      <c r="J655" s="5" t="str">
        <f t="shared" si="154"/>
        <v>R&amp;D Fuel Use Reductions</v>
      </c>
      <c r="K655" s="4" t="s">
        <v>2119</v>
      </c>
      <c r="L655" s="221">
        <v>0</v>
      </c>
      <c r="M655" s="221">
        <v>0.4</v>
      </c>
      <c r="N655" s="407">
        <v>0.01</v>
      </c>
      <c r="O655" s="242" t="s">
        <v>35</v>
      </c>
      <c r="P655" s="242" t="s">
        <v>2242</v>
      </c>
      <c r="Q655" s="242" t="s">
        <v>277</v>
      </c>
      <c r="R655" s="379" t="s">
        <v>278</v>
      </c>
      <c r="S655" s="406" t="s">
        <v>78</v>
      </c>
      <c r="T655" s="242"/>
    </row>
    <row r="656" spans="1:20" ht="99.75">
      <c r="A656" s="5" t="str">
        <f t="shared" ref="A656:C661" si="161">A$655</f>
        <v>Research and Development</v>
      </c>
      <c r="B656" s="5" t="str">
        <f t="shared" si="161"/>
        <v>Fuel Use Reduction</v>
      </c>
      <c r="C656" s="5" t="str">
        <f t="shared" si="161"/>
        <v>RnD Transportation Fuel Use Perc Reduction</v>
      </c>
      <c r="D656" s="242" t="s">
        <v>2099</v>
      </c>
      <c r="E656" s="242"/>
      <c r="F656" s="242" t="s">
        <v>535</v>
      </c>
      <c r="G656" s="242"/>
      <c r="H656" s="378">
        <v>134</v>
      </c>
      <c r="I656" s="242" t="s">
        <v>46</v>
      </c>
      <c r="J656" s="5" t="str">
        <f t="shared" si="154"/>
        <v>R&amp;D Fuel Use Reductions</v>
      </c>
      <c r="K656" s="150" t="str">
        <f t="shared" ref="K656:O661" si="162">K$655</f>
        <v>RnD transportation fuel use reduction</v>
      </c>
      <c r="L656" s="150">
        <f t="shared" si="162"/>
        <v>0</v>
      </c>
      <c r="M656" s="150">
        <f t="shared" si="162"/>
        <v>0.4</v>
      </c>
      <c r="N656" s="150">
        <f t="shared" si="162"/>
        <v>0.01</v>
      </c>
      <c r="O656" s="243" t="str">
        <f t="shared" si="162"/>
        <v>% reduction in fuel use</v>
      </c>
      <c r="P656" s="242" t="s">
        <v>2243</v>
      </c>
      <c r="Q656" s="242" t="s">
        <v>277</v>
      </c>
      <c r="R656" s="379" t="s">
        <v>278</v>
      </c>
      <c r="S656" s="406" t="s">
        <v>78</v>
      </c>
      <c r="T656" s="242"/>
    </row>
    <row r="657" spans="1:20" ht="114">
      <c r="A657" s="5" t="str">
        <f t="shared" si="161"/>
        <v>Research and Development</v>
      </c>
      <c r="B657" s="5" t="str">
        <f t="shared" si="161"/>
        <v>Fuel Use Reduction</v>
      </c>
      <c r="C657" s="5" t="str">
        <f t="shared" si="161"/>
        <v>RnD Transportation Fuel Use Perc Reduction</v>
      </c>
      <c r="D657" s="242" t="s">
        <v>2100</v>
      </c>
      <c r="E657" s="242"/>
      <c r="F657" s="242" t="s">
        <v>536</v>
      </c>
      <c r="G657" s="242"/>
      <c r="H657" s="378">
        <v>135</v>
      </c>
      <c r="I657" s="242" t="s">
        <v>46</v>
      </c>
      <c r="J657" s="5" t="str">
        <f t="shared" si="154"/>
        <v>R&amp;D Fuel Use Reductions</v>
      </c>
      <c r="K657" s="150" t="str">
        <f t="shared" si="162"/>
        <v>RnD transportation fuel use reduction</v>
      </c>
      <c r="L657" s="150">
        <f t="shared" si="162"/>
        <v>0</v>
      </c>
      <c r="M657" s="150">
        <f t="shared" si="162"/>
        <v>0.4</v>
      </c>
      <c r="N657" s="150">
        <f t="shared" si="162"/>
        <v>0.01</v>
      </c>
      <c r="O657" s="243" t="str">
        <f t="shared" si="162"/>
        <v>% reduction in fuel use</v>
      </c>
      <c r="P657" s="242" t="s">
        <v>2244</v>
      </c>
      <c r="Q657" s="242" t="s">
        <v>277</v>
      </c>
      <c r="R657" s="379" t="s">
        <v>278</v>
      </c>
      <c r="S657" s="406" t="s">
        <v>78</v>
      </c>
      <c r="T657" s="242"/>
    </row>
    <row r="658" spans="1:20" ht="114">
      <c r="A658" s="5" t="str">
        <f t="shared" si="161"/>
        <v>Research and Development</v>
      </c>
      <c r="B658" s="5" t="str">
        <f t="shared" si="161"/>
        <v>Fuel Use Reduction</v>
      </c>
      <c r="C658" s="5" t="str">
        <f t="shared" si="161"/>
        <v>RnD Transportation Fuel Use Perc Reduction</v>
      </c>
      <c r="D658" s="242" t="s">
        <v>2101</v>
      </c>
      <c r="E658" s="242"/>
      <c r="F658" s="242" t="s">
        <v>537</v>
      </c>
      <c r="G658" s="242"/>
      <c r="H658" s="378">
        <v>136</v>
      </c>
      <c r="I658" s="242" t="s">
        <v>46</v>
      </c>
      <c r="J658" s="5" t="str">
        <f t="shared" si="154"/>
        <v>R&amp;D Fuel Use Reductions</v>
      </c>
      <c r="K658" s="150" t="str">
        <f t="shared" si="162"/>
        <v>RnD transportation fuel use reduction</v>
      </c>
      <c r="L658" s="150">
        <f t="shared" si="162"/>
        <v>0</v>
      </c>
      <c r="M658" s="150">
        <f t="shared" si="162"/>
        <v>0.4</v>
      </c>
      <c r="N658" s="150">
        <f t="shared" si="162"/>
        <v>0.01</v>
      </c>
      <c r="O658" s="243" t="str">
        <f t="shared" si="162"/>
        <v>% reduction in fuel use</v>
      </c>
      <c r="P658" s="242" t="s">
        <v>2245</v>
      </c>
      <c r="Q658" s="242" t="s">
        <v>277</v>
      </c>
      <c r="R658" s="379" t="s">
        <v>278</v>
      </c>
      <c r="S658" s="406" t="s">
        <v>78</v>
      </c>
      <c r="T658" s="242"/>
    </row>
    <row r="659" spans="1:20" ht="99.75">
      <c r="A659" s="5" t="str">
        <f t="shared" si="161"/>
        <v>Research and Development</v>
      </c>
      <c r="B659" s="5" t="str">
        <f t="shared" si="161"/>
        <v>Fuel Use Reduction</v>
      </c>
      <c r="C659" s="5" t="str">
        <f t="shared" si="161"/>
        <v>RnD Transportation Fuel Use Perc Reduction</v>
      </c>
      <c r="D659" s="242" t="s">
        <v>2102</v>
      </c>
      <c r="E659" s="242"/>
      <c r="F659" s="242" t="s">
        <v>538</v>
      </c>
      <c r="G659" s="242"/>
      <c r="H659" s="378">
        <v>137</v>
      </c>
      <c r="I659" s="242" t="s">
        <v>46</v>
      </c>
      <c r="J659" s="5" t="str">
        <f t="shared" si="154"/>
        <v>R&amp;D Fuel Use Reductions</v>
      </c>
      <c r="K659" s="150" t="str">
        <f t="shared" si="162"/>
        <v>RnD transportation fuel use reduction</v>
      </c>
      <c r="L659" s="150">
        <f t="shared" si="162"/>
        <v>0</v>
      </c>
      <c r="M659" s="150">
        <f t="shared" si="162"/>
        <v>0.4</v>
      </c>
      <c r="N659" s="150">
        <f t="shared" si="162"/>
        <v>0.01</v>
      </c>
      <c r="O659" s="243" t="str">
        <f t="shared" si="162"/>
        <v>% reduction in fuel use</v>
      </c>
      <c r="P659" s="242" t="s">
        <v>2246</v>
      </c>
      <c r="Q659" s="242" t="s">
        <v>277</v>
      </c>
      <c r="R659" s="379" t="s">
        <v>278</v>
      </c>
      <c r="S659" s="406" t="s">
        <v>78</v>
      </c>
      <c r="T659" s="242"/>
    </row>
    <row r="660" spans="1:20" ht="99.75">
      <c r="A660" s="5" t="str">
        <f t="shared" si="161"/>
        <v>Research and Development</v>
      </c>
      <c r="B660" s="5" t="str">
        <f t="shared" si="161"/>
        <v>Fuel Use Reduction</v>
      </c>
      <c r="C660" s="5" t="str">
        <f t="shared" si="161"/>
        <v>RnD Transportation Fuel Use Perc Reduction</v>
      </c>
      <c r="D660" s="242" t="s">
        <v>2580</v>
      </c>
      <c r="E660" s="242"/>
      <c r="F660" s="242" t="s">
        <v>2931</v>
      </c>
      <c r="G660" s="242"/>
      <c r="H660" s="378">
        <v>138</v>
      </c>
      <c r="I660" s="242" t="s">
        <v>46</v>
      </c>
      <c r="J660" s="5" t="str">
        <f t="shared" si="154"/>
        <v>R&amp;D Fuel Use Reductions</v>
      </c>
      <c r="K660" s="150" t="str">
        <f t="shared" si="162"/>
        <v>RnD transportation fuel use reduction</v>
      </c>
      <c r="L660" s="150">
        <f t="shared" si="162"/>
        <v>0</v>
      </c>
      <c r="M660" s="150">
        <f t="shared" si="162"/>
        <v>0.4</v>
      </c>
      <c r="N660" s="150">
        <f t="shared" si="162"/>
        <v>0.01</v>
      </c>
      <c r="O660" s="243" t="str">
        <f t="shared" si="162"/>
        <v>% reduction in fuel use</v>
      </c>
      <c r="P660" s="242" t="s">
        <v>2935</v>
      </c>
      <c r="Q660" s="242" t="s">
        <v>277</v>
      </c>
      <c r="R660" s="379" t="s">
        <v>278</v>
      </c>
      <c r="S660" s="406" t="s">
        <v>78</v>
      </c>
      <c r="T660" s="242"/>
    </row>
    <row r="661" spans="1:20" ht="99.75">
      <c r="A661" s="5" t="str">
        <f t="shared" si="161"/>
        <v>Research and Development</v>
      </c>
      <c r="B661" s="5" t="str">
        <f t="shared" si="161"/>
        <v>Fuel Use Reduction</v>
      </c>
      <c r="C661" s="5" t="str">
        <f t="shared" si="161"/>
        <v>RnD Transportation Fuel Use Perc Reduction</v>
      </c>
      <c r="D661" s="242" t="s">
        <v>2579</v>
      </c>
      <c r="E661" s="242"/>
      <c r="F661" s="242" t="s">
        <v>2932</v>
      </c>
      <c r="G661" s="242"/>
      <c r="H661" s="378">
        <v>524</v>
      </c>
      <c r="I661" s="242" t="s">
        <v>46</v>
      </c>
      <c r="J661" s="5" t="str">
        <f t="shared" si="154"/>
        <v>R&amp;D Fuel Use Reductions</v>
      </c>
      <c r="K661" s="150" t="str">
        <f t="shared" si="162"/>
        <v>RnD transportation fuel use reduction</v>
      </c>
      <c r="L661" s="150">
        <f t="shared" si="162"/>
        <v>0</v>
      </c>
      <c r="M661" s="150">
        <f t="shared" si="162"/>
        <v>0.4</v>
      </c>
      <c r="N661" s="150">
        <f t="shared" si="162"/>
        <v>0.01</v>
      </c>
      <c r="O661" s="243" t="str">
        <f t="shared" si="162"/>
        <v>% reduction in fuel use</v>
      </c>
      <c r="P661" s="242" t="s">
        <v>2936</v>
      </c>
      <c r="Q661" s="242" t="s">
        <v>277</v>
      </c>
      <c r="R661" s="379" t="s">
        <v>278</v>
      </c>
      <c r="S661" s="406" t="s">
        <v>78</v>
      </c>
      <c r="T661" s="242"/>
    </row>
    <row r="662" spans="1:20" ht="71.25">
      <c r="A662" s="4" t="s">
        <v>2974</v>
      </c>
      <c r="B662" s="4" t="s">
        <v>2975</v>
      </c>
      <c r="C662" s="4" t="s">
        <v>2979</v>
      </c>
      <c r="H662" s="378">
        <v>543</v>
      </c>
      <c r="I662" s="4" t="s">
        <v>46</v>
      </c>
      <c r="J662" s="231"/>
      <c r="K662" s="4" t="s">
        <v>2976</v>
      </c>
      <c r="L662" s="221">
        <v>-0.08</v>
      </c>
      <c r="M662" s="221">
        <v>0.02</v>
      </c>
      <c r="N662" s="223">
        <v>1E-3</v>
      </c>
      <c r="O662" s="4" t="s">
        <v>2983</v>
      </c>
      <c r="P662" s="4" t="s">
        <v>3229</v>
      </c>
      <c r="R662" s="4"/>
      <c r="S662" s="410" t="s">
        <v>2977</v>
      </c>
      <c r="T662" s="4"/>
    </row>
    <row r="663" spans="1:20" ht="114">
      <c r="A663" s="4" t="s">
        <v>3186</v>
      </c>
      <c r="B663" s="4" t="s">
        <v>3187</v>
      </c>
      <c r="C663" s="4" t="s">
        <v>3194</v>
      </c>
      <c r="D663" s="4" t="s">
        <v>3203</v>
      </c>
      <c r="F663" s="4" t="s">
        <v>3208</v>
      </c>
      <c r="H663" s="378">
        <v>545</v>
      </c>
      <c r="I663" s="4" t="s">
        <v>46</v>
      </c>
      <c r="J663" s="231"/>
      <c r="K663" s="4" t="s">
        <v>3613</v>
      </c>
      <c r="L663" s="4">
        <v>0</v>
      </c>
      <c r="M663" s="4">
        <v>10</v>
      </c>
      <c r="N663" s="4">
        <v>1</v>
      </c>
      <c r="O663" s="4" t="s">
        <v>3101</v>
      </c>
      <c r="P663" s="4" t="s">
        <v>3212</v>
      </c>
      <c r="Q663" s="4" t="s">
        <v>3102</v>
      </c>
      <c r="R663" s="4"/>
      <c r="S663" s="411"/>
      <c r="T663" s="4"/>
    </row>
    <row r="664" spans="1:20" ht="99.75">
      <c r="A664" s="5" t="str">
        <f>A$663</f>
        <v>Government Revenue Accounting</v>
      </c>
      <c r="B664" s="5" t="str">
        <f t="shared" ref="B664:C664" si="163">B$663</f>
        <v>Carbon Tax Revenue</v>
      </c>
      <c r="C664" s="5" t="str">
        <f t="shared" si="163"/>
        <v>GRA for Carbon Tax Revenue</v>
      </c>
      <c r="D664" s="4" t="s">
        <v>3204</v>
      </c>
      <c r="F664" s="4" t="s">
        <v>3237</v>
      </c>
      <c r="H664" s="378">
        <v>546</v>
      </c>
      <c r="I664" s="5" t="str">
        <f t="shared" ref="I664:I667" si="164">I$663</f>
        <v>Yes</v>
      </c>
      <c r="J664" s="231"/>
      <c r="K664" s="5" t="str">
        <f t="shared" ref="K664:Q667" si="165">K$663</f>
        <v>GRA carbon tax revenue</v>
      </c>
      <c r="L664" s="5">
        <f t="shared" si="165"/>
        <v>0</v>
      </c>
      <c r="M664" s="5">
        <f t="shared" si="165"/>
        <v>10</v>
      </c>
      <c r="N664" s="5">
        <f t="shared" si="165"/>
        <v>1</v>
      </c>
      <c r="O664" s="5" t="str">
        <f t="shared" si="165"/>
        <v>weight</v>
      </c>
      <c r="P664" s="4" t="s">
        <v>3238</v>
      </c>
      <c r="Q664" s="5" t="str">
        <f t="shared" si="165"/>
        <v>io-model.html</v>
      </c>
      <c r="R664" s="4"/>
      <c r="S664" s="411"/>
      <c r="T664" s="4"/>
    </row>
    <row r="665" spans="1:20" ht="99.75">
      <c r="A665" s="5" t="str">
        <f t="shared" ref="A665:C667" si="166">A$663</f>
        <v>Government Revenue Accounting</v>
      </c>
      <c r="B665" s="5" t="str">
        <f t="shared" si="166"/>
        <v>Carbon Tax Revenue</v>
      </c>
      <c r="C665" s="5" t="str">
        <f t="shared" si="166"/>
        <v>GRA for Carbon Tax Revenue</v>
      </c>
      <c r="D665" s="4" t="s">
        <v>3205</v>
      </c>
      <c r="F665" s="4" t="s">
        <v>3209</v>
      </c>
      <c r="H665" s="378">
        <v>547</v>
      </c>
      <c r="I665" s="5" t="str">
        <f t="shared" si="164"/>
        <v>Yes</v>
      </c>
      <c r="J665" s="231"/>
      <c r="K665" s="5" t="str">
        <f t="shared" si="165"/>
        <v>GRA carbon tax revenue</v>
      </c>
      <c r="L665" s="5">
        <f t="shared" si="165"/>
        <v>0</v>
      </c>
      <c r="M665" s="5">
        <f t="shared" si="165"/>
        <v>10</v>
      </c>
      <c r="N665" s="5">
        <f t="shared" si="165"/>
        <v>1</v>
      </c>
      <c r="O665" s="5" t="str">
        <f t="shared" si="165"/>
        <v>weight</v>
      </c>
      <c r="P665" s="4" t="s">
        <v>3103</v>
      </c>
      <c r="Q665" s="5" t="str">
        <f t="shared" si="165"/>
        <v>io-model.html</v>
      </c>
      <c r="R665" s="4"/>
      <c r="S665" s="411"/>
      <c r="T665" s="4"/>
    </row>
    <row r="666" spans="1:20" ht="99.75">
      <c r="A666" s="5" t="str">
        <f t="shared" si="166"/>
        <v>Government Revenue Accounting</v>
      </c>
      <c r="B666" s="5" t="str">
        <f t="shared" si="166"/>
        <v>Carbon Tax Revenue</v>
      </c>
      <c r="C666" s="5" t="str">
        <f t="shared" si="166"/>
        <v>GRA for Carbon Tax Revenue</v>
      </c>
      <c r="D666" s="4" t="s">
        <v>3206</v>
      </c>
      <c r="F666" s="4" t="s">
        <v>3210</v>
      </c>
      <c r="H666" s="378">
        <v>548</v>
      </c>
      <c r="I666" s="5" t="str">
        <f t="shared" si="164"/>
        <v>Yes</v>
      </c>
      <c r="J666" s="231"/>
      <c r="K666" s="5" t="str">
        <f t="shared" si="165"/>
        <v>GRA carbon tax revenue</v>
      </c>
      <c r="L666" s="5">
        <f t="shared" si="165"/>
        <v>0</v>
      </c>
      <c r="M666" s="5">
        <f t="shared" si="165"/>
        <v>10</v>
      </c>
      <c r="N666" s="5">
        <f t="shared" si="165"/>
        <v>1</v>
      </c>
      <c r="O666" s="5" t="str">
        <f t="shared" si="165"/>
        <v>weight</v>
      </c>
      <c r="P666" s="4" t="s">
        <v>3104</v>
      </c>
      <c r="Q666" s="5" t="str">
        <f t="shared" si="165"/>
        <v>io-model.html</v>
      </c>
      <c r="R666" s="4"/>
      <c r="S666" s="411"/>
      <c r="T666" s="4"/>
    </row>
    <row r="667" spans="1:20" ht="99.75">
      <c r="A667" s="5" t="str">
        <f t="shared" si="166"/>
        <v>Government Revenue Accounting</v>
      </c>
      <c r="B667" s="5" t="str">
        <f t="shared" si="166"/>
        <v>Carbon Tax Revenue</v>
      </c>
      <c r="C667" s="5" t="str">
        <f t="shared" si="166"/>
        <v>GRA for Carbon Tax Revenue</v>
      </c>
      <c r="D667" s="4" t="s">
        <v>3207</v>
      </c>
      <c r="F667" s="4" t="s">
        <v>3211</v>
      </c>
      <c r="H667" s="378">
        <v>549</v>
      </c>
      <c r="I667" s="5" t="str">
        <f t="shared" si="164"/>
        <v>Yes</v>
      </c>
      <c r="J667" s="231"/>
      <c r="K667" s="5" t="str">
        <f t="shared" si="165"/>
        <v>GRA carbon tax revenue</v>
      </c>
      <c r="L667" s="5">
        <f t="shared" si="165"/>
        <v>0</v>
      </c>
      <c r="M667" s="5">
        <f t="shared" si="165"/>
        <v>10</v>
      </c>
      <c r="N667" s="5">
        <f t="shared" si="165"/>
        <v>1</v>
      </c>
      <c r="O667" s="5" t="str">
        <f t="shared" si="165"/>
        <v>weight</v>
      </c>
      <c r="P667" s="4" t="s">
        <v>3105</v>
      </c>
      <c r="Q667" s="5" t="str">
        <f t="shared" si="165"/>
        <v>io-model.html</v>
      </c>
      <c r="R667" s="4"/>
      <c r="S667" s="411"/>
      <c r="T667" s="4"/>
    </row>
    <row r="668" spans="1:20" ht="114">
      <c r="A668" s="4" t="s">
        <v>3186</v>
      </c>
      <c r="B668" s="4" t="s">
        <v>3188</v>
      </c>
      <c r="C668" s="4" t="s">
        <v>3195</v>
      </c>
      <c r="D668" s="4" t="s">
        <v>3203</v>
      </c>
      <c r="F668" s="4" t="s">
        <v>3208</v>
      </c>
      <c r="H668" s="378">
        <v>550</v>
      </c>
      <c r="I668" s="4" t="s">
        <v>46</v>
      </c>
      <c r="J668" s="231"/>
      <c r="K668" s="4" t="s">
        <v>3614</v>
      </c>
      <c r="L668" s="4">
        <v>0</v>
      </c>
      <c r="M668" s="4">
        <v>10</v>
      </c>
      <c r="N668" s="4">
        <v>1</v>
      </c>
      <c r="O668" s="4" t="s">
        <v>3101</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3102</v>
      </c>
      <c r="R668" s="4"/>
      <c r="S668" s="411"/>
      <c r="T668" s="4"/>
    </row>
    <row r="669" spans="1:20" ht="99.75">
      <c r="A669" s="5" t="str">
        <f>A$668</f>
        <v>Government Revenue Accounting</v>
      </c>
      <c r="B669" s="5" t="str">
        <f t="shared" ref="B669:C672" si="167">B$668</f>
        <v>Fuel Tax Revenue</v>
      </c>
      <c r="C669" s="5" t="str">
        <f t="shared" si="167"/>
        <v>GRA for Fuel Tax Revenue</v>
      </c>
      <c r="D669" s="4" t="s">
        <v>3204</v>
      </c>
      <c r="F669" s="4" t="s">
        <v>3237</v>
      </c>
      <c r="H669" s="378">
        <v>551</v>
      </c>
      <c r="I669" s="5" t="str">
        <f t="shared" ref="I669:I672" si="168">I$668</f>
        <v>Yes</v>
      </c>
      <c r="J669" s="231"/>
      <c r="K669" s="5" t="str">
        <f t="shared" ref="K669:O672" si="169">K$668</f>
        <v>GRA fuel tax revenue</v>
      </c>
      <c r="L669" s="5">
        <f t="shared" si="169"/>
        <v>0</v>
      </c>
      <c r="M669" s="5">
        <f t="shared" si="169"/>
        <v>10</v>
      </c>
      <c r="N669" s="5">
        <f t="shared" si="169"/>
        <v>1</v>
      </c>
      <c r="O669" s="5" t="str">
        <f t="shared" si="169"/>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70">Q$668</f>
        <v>io-model.html</v>
      </c>
      <c r="R669" s="4"/>
      <c r="S669" s="411"/>
      <c r="T669" s="4"/>
    </row>
    <row r="670" spans="1:20" ht="99.75">
      <c r="A670" s="5" t="str">
        <f t="shared" ref="A670:A672" si="171">A$668</f>
        <v>Government Revenue Accounting</v>
      </c>
      <c r="B670" s="5" t="str">
        <f t="shared" si="167"/>
        <v>Fuel Tax Revenue</v>
      </c>
      <c r="C670" s="5" t="str">
        <f t="shared" si="167"/>
        <v>GRA for Fuel Tax Revenue</v>
      </c>
      <c r="D670" s="4" t="s">
        <v>3205</v>
      </c>
      <c r="F670" s="4" t="s">
        <v>3209</v>
      </c>
      <c r="H670" s="378">
        <v>552</v>
      </c>
      <c r="I670" s="5" t="str">
        <f t="shared" si="168"/>
        <v>Yes</v>
      </c>
      <c r="J670" s="231"/>
      <c r="K670" s="5" t="str">
        <f t="shared" si="169"/>
        <v>GRA fuel tax revenue</v>
      </c>
      <c r="L670" s="5">
        <f t="shared" si="169"/>
        <v>0</v>
      </c>
      <c r="M670" s="5">
        <f t="shared" si="169"/>
        <v>10</v>
      </c>
      <c r="N670" s="5">
        <f t="shared" si="169"/>
        <v>1</v>
      </c>
      <c r="O670" s="5" t="str">
        <f t="shared" si="169"/>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70"/>
        <v>io-model.html</v>
      </c>
      <c r="R670" s="4"/>
      <c r="S670" s="411"/>
      <c r="T670" s="4"/>
    </row>
    <row r="671" spans="1:20" ht="99.75">
      <c r="A671" s="5" t="str">
        <f t="shared" si="171"/>
        <v>Government Revenue Accounting</v>
      </c>
      <c r="B671" s="5" t="str">
        <f t="shared" si="167"/>
        <v>Fuel Tax Revenue</v>
      </c>
      <c r="C671" s="5" t="str">
        <f t="shared" si="167"/>
        <v>GRA for Fuel Tax Revenue</v>
      </c>
      <c r="D671" s="4" t="s">
        <v>3206</v>
      </c>
      <c r="F671" s="4" t="s">
        <v>3210</v>
      </c>
      <c r="H671" s="378">
        <v>553</v>
      </c>
      <c r="I671" s="5" t="str">
        <f t="shared" si="168"/>
        <v>Yes</v>
      </c>
      <c r="J671" s="231"/>
      <c r="K671" s="5" t="str">
        <f t="shared" si="169"/>
        <v>GRA fuel tax revenue</v>
      </c>
      <c r="L671" s="5">
        <f t="shared" si="169"/>
        <v>0</v>
      </c>
      <c r="M671" s="5">
        <f t="shared" si="169"/>
        <v>10</v>
      </c>
      <c r="N671" s="5">
        <f t="shared" si="169"/>
        <v>1</v>
      </c>
      <c r="O671" s="5" t="str">
        <f t="shared" si="169"/>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70"/>
        <v>io-model.html</v>
      </c>
      <c r="R671" s="4"/>
      <c r="S671" s="411"/>
      <c r="T671" s="4"/>
    </row>
    <row r="672" spans="1:20" ht="99.75">
      <c r="A672" s="5" t="str">
        <f t="shared" si="171"/>
        <v>Government Revenue Accounting</v>
      </c>
      <c r="B672" s="5" t="str">
        <f t="shared" si="167"/>
        <v>Fuel Tax Revenue</v>
      </c>
      <c r="C672" s="5" t="str">
        <f t="shared" si="167"/>
        <v>GRA for Fuel Tax Revenue</v>
      </c>
      <c r="D672" s="4" t="s">
        <v>3207</v>
      </c>
      <c r="F672" s="4" t="s">
        <v>3211</v>
      </c>
      <c r="H672" s="378">
        <v>554</v>
      </c>
      <c r="I672" s="5" t="str">
        <f t="shared" si="168"/>
        <v>Yes</v>
      </c>
      <c r="J672" s="231"/>
      <c r="K672" s="5" t="str">
        <f t="shared" si="169"/>
        <v>GRA fuel tax revenue</v>
      </c>
      <c r="L672" s="5">
        <f t="shared" si="169"/>
        <v>0</v>
      </c>
      <c r="M672" s="5">
        <f t="shared" si="169"/>
        <v>10</v>
      </c>
      <c r="N672" s="5">
        <f t="shared" si="169"/>
        <v>1</v>
      </c>
      <c r="O672" s="5" t="str">
        <f t="shared" si="169"/>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70"/>
        <v>io-model.html</v>
      </c>
      <c r="R672" s="4"/>
      <c r="S672" s="411"/>
      <c r="T672" s="4"/>
    </row>
    <row r="673" spans="1:20" ht="114">
      <c r="A673" s="4" t="s">
        <v>3186</v>
      </c>
      <c r="B673" s="4" t="s">
        <v>514</v>
      </c>
      <c r="C673" s="4" t="s">
        <v>3196</v>
      </c>
      <c r="D673" s="4" t="s">
        <v>3203</v>
      </c>
      <c r="F673" s="4" t="s">
        <v>3208</v>
      </c>
      <c r="H673" s="378">
        <v>555</v>
      </c>
      <c r="I673" s="4" t="s">
        <v>46</v>
      </c>
      <c r="J673" s="231"/>
      <c r="K673" s="4" t="s">
        <v>3615</v>
      </c>
      <c r="L673" s="4">
        <v>0</v>
      </c>
      <c r="M673" s="4">
        <v>10</v>
      </c>
      <c r="N673" s="4">
        <v>1</v>
      </c>
      <c r="O673" s="4" t="s">
        <v>3101</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3102</v>
      </c>
      <c r="R673" s="4"/>
      <c r="S673" s="411"/>
      <c r="T673" s="4"/>
    </row>
    <row r="674" spans="1:20" ht="99.75">
      <c r="A674" s="5" t="str">
        <f>A$673</f>
        <v>Government Revenue Accounting</v>
      </c>
      <c r="B674" s="5" t="str">
        <f t="shared" ref="B674:C677" si="172">B$673</f>
        <v>EV Subsidy</v>
      </c>
      <c r="C674" s="5" t="str">
        <f t="shared" si="172"/>
        <v>GRA for EV Subsidy</v>
      </c>
      <c r="D674" s="4" t="s">
        <v>3204</v>
      </c>
      <c r="F674" s="4" t="s">
        <v>3237</v>
      </c>
      <c r="H674" s="378">
        <v>556</v>
      </c>
      <c r="I674" s="5" t="str">
        <f t="shared" ref="I674:I677" si="173">I$673</f>
        <v>Yes</v>
      </c>
      <c r="J674" s="231"/>
      <c r="K674" s="5" t="str">
        <f t="shared" ref="K674:O677" si="174">K$673</f>
        <v>GRA EV subsidy</v>
      </c>
      <c r="L674" s="5">
        <f t="shared" si="174"/>
        <v>0</v>
      </c>
      <c r="M674" s="5">
        <f t="shared" si="174"/>
        <v>10</v>
      </c>
      <c r="N674" s="5">
        <f t="shared" si="174"/>
        <v>1</v>
      </c>
      <c r="O674" s="5" t="str">
        <f t="shared" si="174"/>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75">Q$673</f>
        <v>io-model.html</v>
      </c>
      <c r="R674" s="4"/>
      <c r="S674" s="411"/>
      <c r="T674" s="4"/>
    </row>
    <row r="675" spans="1:20" ht="99.75">
      <c r="A675" s="5" t="str">
        <f t="shared" ref="A675:A677" si="176">A$673</f>
        <v>Government Revenue Accounting</v>
      </c>
      <c r="B675" s="5" t="str">
        <f t="shared" si="172"/>
        <v>EV Subsidy</v>
      </c>
      <c r="C675" s="5" t="str">
        <f t="shared" si="172"/>
        <v>GRA for EV Subsidy</v>
      </c>
      <c r="D675" s="4" t="s">
        <v>3205</v>
      </c>
      <c r="F675" s="4" t="s">
        <v>3209</v>
      </c>
      <c r="H675" s="378">
        <v>557</v>
      </c>
      <c r="I675" s="5" t="str">
        <f t="shared" si="173"/>
        <v>Yes</v>
      </c>
      <c r="J675" s="231"/>
      <c r="K675" s="5" t="str">
        <f t="shared" si="174"/>
        <v>GRA EV subsidy</v>
      </c>
      <c r="L675" s="5">
        <f t="shared" si="174"/>
        <v>0</v>
      </c>
      <c r="M675" s="5">
        <f t="shared" si="174"/>
        <v>10</v>
      </c>
      <c r="N675" s="5">
        <f t="shared" si="174"/>
        <v>1</v>
      </c>
      <c r="O675" s="5" t="str">
        <f t="shared" si="174"/>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75"/>
        <v>io-model.html</v>
      </c>
      <c r="R675" s="4"/>
      <c r="S675" s="411"/>
      <c r="T675" s="4"/>
    </row>
    <row r="676" spans="1:20" ht="99.75">
      <c r="A676" s="5" t="str">
        <f t="shared" si="176"/>
        <v>Government Revenue Accounting</v>
      </c>
      <c r="B676" s="5" t="str">
        <f t="shared" si="172"/>
        <v>EV Subsidy</v>
      </c>
      <c r="C676" s="5" t="str">
        <f t="shared" si="172"/>
        <v>GRA for EV Subsidy</v>
      </c>
      <c r="D676" s="4" t="s">
        <v>3206</v>
      </c>
      <c r="F676" s="4" t="s">
        <v>3210</v>
      </c>
      <c r="H676" s="378">
        <v>558</v>
      </c>
      <c r="I676" s="5" t="str">
        <f t="shared" si="173"/>
        <v>Yes</v>
      </c>
      <c r="J676" s="231"/>
      <c r="K676" s="5" t="str">
        <f t="shared" si="174"/>
        <v>GRA EV subsidy</v>
      </c>
      <c r="L676" s="5">
        <f t="shared" si="174"/>
        <v>0</v>
      </c>
      <c r="M676" s="5">
        <f t="shared" si="174"/>
        <v>10</v>
      </c>
      <c r="N676" s="5">
        <f t="shared" si="174"/>
        <v>1</v>
      </c>
      <c r="O676" s="5" t="str">
        <f t="shared" si="174"/>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75"/>
        <v>io-model.html</v>
      </c>
      <c r="R676" s="4"/>
      <c r="S676" s="411"/>
      <c r="T676" s="4"/>
    </row>
    <row r="677" spans="1:20" ht="99.75">
      <c r="A677" s="5" t="str">
        <f t="shared" si="176"/>
        <v>Government Revenue Accounting</v>
      </c>
      <c r="B677" s="5" t="str">
        <f t="shared" si="172"/>
        <v>EV Subsidy</v>
      </c>
      <c r="C677" s="5" t="str">
        <f t="shared" si="172"/>
        <v>GRA for EV Subsidy</v>
      </c>
      <c r="D677" s="4" t="s">
        <v>3207</v>
      </c>
      <c r="F677" s="4" t="s">
        <v>3211</v>
      </c>
      <c r="H677" s="378">
        <v>559</v>
      </c>
      <c r="I677" s="5" t="str">
        <f t="shared" si="173"/>
        <v>Yes</v>
      </c>
      <c r="J677" s="231"/>
      <c r="K677" s="5" t="str">
        <f t="shared" si="174"/>
        <v>GRA EV subsidy</v>
      </c>
      <c r="L677" s="5">
        <f t="shared" si="174"/>
        <v>0</v>
      </c>
      <c r="M677" s="5">
        <f t="shared" si="174"/>
        <v>10</v>
      </c>
      <c r="N677" s="5">
        <f t="shared" si="174"/>
        <v>1</v>
      </c>
      <c r="O677" s="5" t="str">
        <f t="shared" si="174"/>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75"/>
        <v>io-model.html</v>
      </c>
      <c r="R677" s="4"/>
      <c r="S677" s="411"/>
      <c r="T677" s="4"/>
    </row>
    <row r="678" spans="1:20" ht="114">
      <c r="A678" s="4" t="s">
        <v>3186</v>
      </c>
      <c r="B678" s="4" t="s">
        <v>3189</v>
      </c>
      <c r="C678" s="4" t="s">
        <v>3197</v>
      </c>
      <c r="D678" s="4" t="s">
        <v>3203</v>
      </c>
      <c r="F678" s="4" t="s">
        <v>3208</v>
      </c>
      <c r="H678" s="378">
        <v>560</v>
      </c>
      <c r="I678" s="4" t="s">
        <v>46</v>
      </c>
      <c r="J678" s="231"/>
      <c r="K678" s="4" t="s">
        <v>3616</v>
      </c>
      <c r="L678" s="4">
        <v>0</v>
      </c>
      <c r="M678" s="4">
        <v>10</v>
      </c>
      <c r="N678" s="4">
        <v>1</v>
      </c>
      <c r="O678" s="4" t="s">
        <v>3101</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3102</v>
      </c>
      <c r="R678" s="4"/>
      <c r="S678" s="411"/>
      <c r="T678" s="4"/>
    </row>
    <row r="679" spans="1:20" ht="99.75">
      <c r="A679" s="5" t="str">
        <f>A$678</f>
        <v>Government Revenue Accounting</v>
      </c>
      <c r="B679" s="5" t="str">
        <f t="shared" ref="B679:C682" si="177">B$678</f>
        <v>Electricity Generation Subsidy</v>
      </c>
      <c r="C679" s="5" t="str">
        <f t="shared" si="177"/>
        <v>GRA for Electricity Generation Subsidies</v>
      </c>
      <c r="D679" s="4" t="s">
        <v>3204</v>
      </c>
      <c r="F679" s="4" t="s">
        <v>3237</v>
      </c>
      <c r="H679" s="378">
        <v>561</v>
      </c>
      <c r="I679" s="5" t="str">
        <f t="shared" ref="I679:I682" si="178">I$678</f>
        <v>Yes</v>
      </c>
      <c r="J679" s="231"/>
      <c r="K679" s="5" t="str">
        <f t="shared" ref="K679:O682" si="179">K$678</f>
        <v>GRA elec gen subsidy</v>
      </c>
      <c r="L679" s="5">
        <f t="shared" si="179"/>
        <v>0</v>
      </c>
      <c r="M679" s="5">
        <f t="shared" si="179"/>
        <v>10</v>
      </c>
      <c r="N679" s="5">
        <f t="shared" si="179"/>
        <v>1</v>
      </c>
      <c r="O679" s="5" t="str">
        <f t="shared" si="179"/>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80">Q$678</f>
        <v>io-model.html</v>
      </c>
      <c r="R679" s="4"/>
      <c r="S679" s="411"/>
      <c r="T679" s="4"/>
    </row>
    <row r="680" spans="1:20" ht="99.75">
      <c r="A680" s="5" t="str">
        <f t="shared" ref="A680:A682" si="181">A$678</f>
        <v>Government Revenue Accounting</v>
      </c>
      <c r="B680" s="5" t="str">
        <f t="shared" si="177"/>
        <v>Electricity Generation Subsidy</v>
      </c>
      <c r="C680" s="5" t="str">
        <f t="shared" si="177"/>
        <v>GRA for Electricity Generation Subsidies</v>
      </c>
      <c r="D680" s="4" t="s">
        <v>3205</v>
      </c>
      <c r="F680" s="4" t="s">
        <v>3209</v>
      </c>
      <c r="H680" s="378">
        <v>562</v>
      </c>
      <c r="I680" s="5" t="str">
        <f t="shared" si="178"/>
        <v>Yes</v>
      </c>
      <c r="J680" s="231"/>
      <c r="K680" s="5" t="str">
        <f t="shared" si="179"/>
        <v>GRA elec gen subsidy</v>
      </c>
      <c r="L680" s="5">
        <f t="shared" si="179"/>
        <v>0</v>
      </c>
      <c r="M680" s="5">
        <f t="shared" si="179"/>
        <v>10</v>
      </c>
      <c r="N680" s="5">
        <f t="shared" si="179"/>
        <v>1</v>
      </c>
      <c r="O680" s="5" t="str">
        <f t="shared" si="179"/>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80"/>
        <v>io-model.html</v>
      </c>
      <c r="R680" s="4"/>
      <c r="S680" s="411"/>
      <c r="T680" s="4"/>
    </row>
    <row r="681" spans="1:20" ht="99.75">
      <c r="A681" s="5" t="str">
        <f t="shared" si="181"/>
        <v>Government Revenue Accounting</v>
      </c>
      <c r="B681" s="5" t="str">
        <f t="shared" si="177"/>
        <v>Electricity Generation Subsidy</v>
      </c>
      <c r="C681" s="5" t="str">
        <f t="shared" si="177"/>
        <v>GRA for Electricity Generation Subsidies</v>
      </c>
      <c r="D681" s="4" t="s">
        <v>3206</v>
      </c>
      <c r="F681" s="4" t="s">
        <v>3210</v>
      </c>
      <c r="H681" s="378">
        <v>563</v>
      </c>
      <c r="I681" s="5" t="str">
        <f t="shared" si="178"/>
        <v>Yes</v>
      </c>
      <c r="J681" s="231"/>
      <c r="K681" s="5" t="str">
        <f t="shared" si="179"/>
        <v>GRA elec gen subsidy</v>
      </c>
      <c r="L681" s="5">
        <f t="shared" si="179"/>
        <v>0</v>
      </c>
      <c r="M681" s="5">
        <f t="shared" si="179"/>
        <v>10</v>
      </c>
      <c r="N681" s="5">
        <f t="shared" si="179"/>
        <v>1</v>
      </c>
      <c r="O681" s="5" t="str">
        <f t="shared" si="179"/>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80"/>
        <v>io-model.html</v>
      </c>
      <c r="R681" s="4"/>
      <c r="S681" s="411"/>
      <c r="T681" s="4"/>
    </row>
    <row r="682" spans="1:20" ht="99.75">
      <c r="A682" s="5" t="str">
        <f t="shared" si="181"/>
        <v>Government Revenue Accounting</v>
      </c>
      <c r="B682" s="5" t="str">
        <f t="shared" si="177"/>
        <v>Electricity Generation Subsidy</v>
      </c>
      <c r="C682" s="5" t="str">
        <f t="shared" si="177"/>
        <v>GRA for Electricity Generation Subsidies</v>
      </c>
      <c r="D682" s="4" t="s">
        <v>3207</v>
      </c>
      <c r="F682" s="4" t="s">
        <v>3211</v>
      </c>
      <c r="H682" s="378">
        <v>564</v>
      </c>
      <c r="I682" s="5" t="str">
        <f t="shared" si="178"/>
        <v>Yes</v>
      </c>
      <c r="J682" s="231"/>
      <c r="K682" s="5" t="str">
        <f t="shared" si="179"/>
        <v>GRA elec gen subsidy</v>
      </c>
      <c r="L682" s="5">
        <f t="shared" si="179"/>
        <v>0</v>
      </c>
      <c r="M682" s="5">
        <f t="shared" si="179"/>
        <v>10</v>
      </c>
      <c r="N682" s="5">
        <f t="shared" si="179"/>
        <v>1</v>
      </c>
      <c r="O682" s="5" t="str">
        <f t="shared" si="179"/>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80"/>
        <v>io-model.html</v>
      </c>
      <c r="R682" s="4"/>
      <c r="S682" s="411"/>
      <c r="T682" s="4"/>
    </row>
    <row r="683" spans="1:20" ht="114">
      <c r="A683" s="4" t="s">
        <v>3186</v>
      </c>
      <c r="B683" s="4" t="s">
        <v>3190</v>
      </c>
      <c r="C683" s="4" t="s">
        <v>3198</v>
      </c>
      <c r="D683" s="4" t="s">
        <v>3203</v>
      </c>
      <c r="F683" s="4" t="s">
        <v>3208</v>
      </c>
      <c r="H683" s="378">
        <v>565</v>
      </c>
      <c r="I683" s="4" t="s">
        <v>46</v>
      </c>
      <c r="J683" s="231"/>
      <c r="K683" s="4" t="s">
        <v>3617</v>
      </c>
      <c r="L683" s="4">
        <v>0</v>
      </c>
      <c r="M683" s="4">
        <v>10</v>
      </c>
      <c r="N683" s="4">
        <v>1</v>
      </c>
      <c r="O683" s="4" t="s">
        <v>3101</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3102</v>
      </c>
      <c r="R683" s="4"/>
      <c r="S683" s="411"/>
      <c r="T683" s="4"/>
    </row>
    <row r="684" spans="1:20" ht="99.75">
      <c r="A684" s="5" t="str">
        <f>A$683</f>
        <v>Government Revenue Accounting</v>
      </c>
      <c r="B684" s="5" t="str">
        <f t="shared" ref="B684:C687" si="182">B$683</f>
        <v>Electricity Capacity Construction Subsidy</v>
      </c>
      <c r="C684" s="5" t="str">
        <f t="shared" si="182"/>
        <v>GRA for Electricity Capacity Construction Subsidies</v>
      </c>
      <c r="D684" s="4" t="s">
        <v>3204</v>
      </c>
      <c r="F684" s="4" t="s">
        <v>3237</v>
      </c>
      <c r="H684" s="378">
        <v>566</v>
      </c>
      <c r="I684" s="5" t="str">
        <f t="shared" ref="I684:I687" si="183">I$683</f>
        <v>Yes</v>
      </c>
      <c r="J684" s="231"/>
      <c r="K684" s="5" t="str">
        <f t="shared" ref="K684:O687" si="184">K$683</f>
        <v>GRA elec cap const subsidy</v>
      </c>
      <c r="L684" s="5">
        <f t="shared" si="184"/>
        <v>0</v>
      </c>
      <c r="M684" s="5">
        <f t="shared" si="184"/>
        <v>10</v>
      </c>
      <c r="N684" s="5">
        <f t="shared" si="184"/>
        <v>1</v>
      </c>
      <c r="O684" s="5" t="str">
        <f t="shared" si="184"/>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85">Q$683</f>
        <v>io-model.html</v>
      </c>
      <c r="R684" s="4"/>
      <c r="S684" s="411"/>
      <c r="T684" s="4"/>
    </row>
    <row r="685" spans="1:20" ht="99.75">
      <c r="A685" s="5" t="str">
        <f t="shared" ref="A685:A687" si="186">A$683</f>
        <v>Government Revenue Accounting</v>
      </c>
      <c r="B685" s="5" t="str">
        <f t="shared" si="182"/>
        <v>Electricity Capacity Construction Subsidy</v>
      </c>
      <c r="C685" s="5" t="str">
        <f t="shared" si="182"/>
        <v>GRA for Electricity Capacity Construction Subsidies</v>
      </c>
      <c r="D685" s="4" t="s">
        <v>3205</v>
      </c>
      <c r="F685" s="4" t="s">
        <v>3209</v>
      </c>
      <c r="H685" s="378">
        <v>567</v>
      </c>
      <c r="I685" s="5" t="str">
        <f t="shared" si="183"/>
        <v>Yes</v>
      </c>
      <c r="J685" s="231"/>
      <c r="K685" s="5" t="str">
        <f t="shared" si="184"/>
        <v>GRA elec cap const subsidy</v>
      </c>
      <c r="L685" s="5">
        <f t="shared" si="184"/>
        <v>0</v>
      </c>
      <c r="M685" s="5">
        <f t="shared" si="184"/>
        <v>10</v>
      </c>
      <c r="N685" s="5">
        <f t="shared" si="184"/>
        <v>1</v>
      </c>
      <c r="O685" s="5" t="str">
        <f t="shared" si="184"/>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85"/>
        <v>io-model.html</v>
      </c>
      <c r="R685" s="4"/>
      <c r="S685" s="411"/>
      <c r="T685" s="4"/>
    </row>
    <row r="686" spans="1:20" ht="99.75">
      <c r="A686" s="5" t="str">
        <f t="shared" si="186"/>
        <v>Government Revenue Accounting</v>
      </c>
      <c r="B686" s="5" t="str">
        <f t="shared" si="182"/>
        <v>Electricity Capacity Construction Subsidy</v>
      </c>
      <c r="C686" s="5" t="str">
        <f t="shared" si="182"/>
        <v>GRA for Electricity Capacity Construction Subsidies</v>
      </c>
      <c r="D686" s="4" t="s">
        <v>3206</v>
      </c>
      <c r="F686" s="4" t="s">
        <v>3210</v>
      </c>
      <c r="H686" s="378">
        <v>568</v>
      </c>
      <c r="I686" s="5" t="str">
        <f t="shared" si="183"/>
        <v>Yes</v>
      </c>
      <c r="J686" s="231"/>
      <c r="K686" s="5" t="str">
        <f t="shared" si="184"/>
        <v>GRA elec cap const subsidy</v>
      </c>
      <c r="L686" s="5">
        <f t="shared" si="184"/>
        <v>0</v>
      </c>
      <c r="M686" s="5">
        <f t="shared" si="184"/>
        <v>10</v>
      </c>
      <c r="N686" s="5">
        <f t="shared" si="184"/>
        <v>1</v>
      </c>
      <c r="O686" s="5" t="str">
        <f t="shared" si="184"/>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85"/>
        <v>io-model.html</v>
      </c>
      <c r="R686" s="4"/>
      <c r="S686" s="411"/>
      <c r="T686" s="4"/>
    </row>
    <row r="687" spans="1:20" ht="99.75">
      <c r="A687" s="5" t="str">
        <f t="shared" si="186"/>
        <v>Government Revenue Accounting</v>
      </c>
      <c r="B687" s="5" t="str">
        <f t="shared" si="182"/>
        <v>Electricity Capacity Construction Subsidy</v>
      </c>
      <c r="C687" s="5" t="str">
        <f t="shared" si="182"/>
        <v>GRA for Electricity Capacity Construction Subsidies</v>
      </c>
      <c r="D687" s="4" t="s">
        <v>3207</v>
      </c>
      <c r="F687" s="4" t="s">
        <v>3211</v>
      </c>
      <c r="H687" s="378">
        <v>569</v>
      </c>
      <c r="I687" s="5" t="str">
        <f t="shared" si="183"/>
        <v>Yes</v>
      </c>
      <c r="J687" s="231"/>
      <c r="K687" s="5" t="str">
        <f t="shared" si="184"/>
        <v>GRA elec cap const subsidy</v>
      </c>
      <c r="L687" s="5">
        <f t="shared" si="184"/>
        <v>0</v>
      </c>
      <c r="M687" s="5">
        <f t="shared" si="184"/>
        <v>10</v>
      </c>
      <c r="N687" s="5">
        <f t="shared" si="184"/>
        <v>1</v>
      </c>
      <c r="O687" s="5" t="str">
        <f t="shared" si="184"/>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85"/>
        <v>io-model.html</v>
      </c>
      <c r="R687" s="4"/>
      <c r="S687" s="411"/>
      <c r="T687" s="4"/>
    </row>
    <row r="688" spans="1:20" ht="114">
      <c r="A688" s="4" t="s">
        <v>3186</v>
      </c>
      <c r="B688" s="4" t="s">
        <v>294</v>
      </c>
      <c r="C688" s="4" t="s">
        <v>3199</v>
      </c>
      <c r="D688" s="4" t="s">
        <v>3203</v>
      </c>
      <c r="F688" s="4" t="s">
        <v>3208</v>
      </c>
      <c r="H688" s="378">
        <v>570</v>
      </c>
      <c r="I688" s="4" t="s">
        <v>46</v>
      </c>
      <c r="J688" s="231"/>
      <c r="K688" s="4" t="s">
        <v>3618</v>
      </c>
      <c r="L688" s="4">
        <v>0</v>
      </c>
      <c r="M688" s="4">
        <v>10</v>
      </c>
      <c r="N688" s="4">
        <v>1</v>
      </c>
      <c r="O688" s="4" t="s">
        <v>3101</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3102</v>
      </c>
      <c r="R688" s="4"/>
      <c r="S688" s="411"/>
      <c r="T688" s="4"/>
    </row>
    <row r="689" spans="1:20" ht="99.75">
      <c r="A689" s="5" t="str">
        <f>A$688</f>
        <v>Government Revenue Accounting</v>
      </c>
      <c r="B689" s="5" t="str">
        <f t="shared" ref="B689:C692" si="187">B$688</f>
        <v>Distributed Solar Subsidy</v>
      </c>
      <c r="C689" s="5" t="str">
        <f t="shared" si="187"/>
        <v>GRA for Distributed Solar Subsidy</v>
      </c>
      <c r="D689" s="4" t="s">
        <v>3204</v>
      </c>
      <c r="F689" s="4" t="s">
        <v>3237</v>
      </c>
      <c r="H689" s="378">
        <v>571</v>
      </c>
      <c r="I689" s="5" t="str">
        <f t="shared" ref="I689:I692" si="188">I$688</f>
        <v>Yes</v>
      </c>
      <c r="J689" s="231"/>
      <c r="K689" s="5" t="str">
        <f t="shared" ref="K689:O692" si="189">K$688</f>
        <v>GRA dist solar subsidy</v>
      </c>
      <c r="L689" s="5">
        <f t="shared" si="189"/>
        <v>0</v>
      </c>
      <c r="M689" s="5">
        <f t="shared" si="189"/>
        <v>10</v>
      </c>
      <c r="N689" s="5">
        <f t="shared" si="189"/>
        <v>1</v>
      </c>
      <c r="O689" s="5" t="str">
        <f t="shared" si="189"/>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190">Q$688</f>
        <v>io-model.html</v>
      </c>
      <c r="R689" s="4"/>
      <c r="S689" s="411"/>
      <c r="T689" s="4"/>
    </row>
    <row r="690" spans="1:20" ht="99.75">
      <c r="A690" s="5" t="str">
        <f t="shared" ref="A690:A692" si="191">A$688</f>
        <v>Government Revenue Accounting</v>
      </c>
      <c r="B690" s="5" t="str">
        <f t="shared" si="187"/>
        <v>Distributed Solar Subsidy</v>
      </c>
      <c r="C690" s="5" t="str">
        <f t="shared" si="187"/>
        <v>GRA for Distributed Solar Subsidy</v>
      </c>
      <c r="D690" s="4" t="s">
        <v>3205</v>
      </c>
      <c r="F690" s="4" t="s">
        <v>3209</v>
      </c>
      <c r="H690" s="378">
        <v>572</v>
      </c>
      <c r="I690" s="5" t="str">
        <f t="shared" si="188"/>
        <v>Yes</v>
      </c>
      <c r="J690" s="231"/>
      <c r="K690" s="5" t="str">
        <f t="shared" si="189"/>
        <v>GRA dist solar subsidy</v>
      </c>
      <c r="L690" s="5">
        <f t="shared" si="189"/>
        <v>0</v>
      </c>
      <c r="M690" s="5">
        <f t="shared" si="189"/>
        <v>10</v>
      </c>
      <c r="N690" s="5">
        <f t="shared" si="189"/>
        <v>1</v>
      </c>
      <c r="O690" s="5" t="str">
        <f t="shared" si="189"/>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190"/>
        <v>io-model.html</v>
      </c>
      <c r="R690" s="4"/>
      <c r="S690" s="411"/>
      <c r="T690" s="4"/>
    </row>
    <row r="691" spans="1:20" ht="99.75">
      <c r="A691" s="5" t="str">
        <f t="shared" si="191"/>
        <v>Government Revenue Accounting</v>
      </c>
      <c r="B691" s="5" t="str">
        <f t="shared" si="187"/>
        <v>Distributed Solar Subsidy</v>
      </c>
      <c r="C691" s="5" t="str">
        <f t="shared" si="187"/>
        <v>GRA for Distributed Solar Subsidy</v>
      </c>
      <c r="D691" s="4" t="s">
        <v>3206</v>
      </c>
      <c r="F691" s="4" t="s">
        <v>3210</v>
      </c>
      <c r="H691" s="378">
        <v>573</v>
      </c>
      <c r="I691" s="5" t="str">
        <f t="shared" si="188"/>
        <v>Yes</v>
      </c>
      <c r="J691" s="231"/>
      <c r="K691" s="5" t="str">
        <f t="shared" si="189"/>
        <v>GRA dist solar subsidy</v>
      </c>
      <c r="L691" s="5">
        <f t="shared" si="189"/>
        <v>0</v>
      </c>
      <c r="M691" s="5">
        <f t="shared" si="189"/>
        <v>10</v>
      </c>
      <c r="N691" s="5">
        <f t="shared" si="189"/>
        <v>1</v>
      </c>
      <c r="O691" s="5" t="str">
        <f t="shared" si="189"/>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190"/>
        <v>io-model.html</v>
      </c>
      <c r="R691" s="4"/>
      <c r="S691" s="411"/>
      <c r="T691" s="4"/>
    </row>
    <row r="692" spans="1:20" ht="99.75">
      <c r="A692" s="5" t="str">
        <f t="shared" si="191"/>
        <v>Government Revenue Accounting</v>
      </c>
      <c r="B692" s="5" t="str">
        <f t="shared" si="187"/>
        <v>Distributed Solar Subsidy</v>
      </c>
      <c r="C692" s="5" t="str">
        <f t="shared" si="187"/>
        <v>GRA for Distributed Solar Subsidy</v>
      </c>
      <c r="D692" s="4" t="s">
        <v>3207</v>
      </c>
      <c r="F692" s="4" t="s">
        <v>3211</v>
      </c>
      <c r="H692" s="378">
        <v>574</v>
      </c>
      <c r="I692" s="5" t="str">
        <f t="shared" si="188"/>
        <v>Yes</v>
      </c>
      <c r="J692" s="231"/>
      <c r="K692" s="5" t="str">
        <f t="shared" si="189"/>
        <v>GRA dist solar subsidy</v>
      </c>
      <c r="L692" s="5">
        <f t="shared" si="189"/>
        <v>0</v>
      </c>
      <c r="M692" s="5">
        <f t="shared" si="189"/>
        <v>10</v>
      </c>
      <c r="N692" s="5">
        <f t="shared" si="189"/>
        <v>1</v>
      </c>
      <c r="O692" s="5" t="str">
        <f t="shared" si="189"/>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190"/>
        <v>io-model.html</v>
      </c>
      <c r="R692" s="4"/>
      <c r="S692" s="411"/>
      <c r="T692" s="4"/>
    </row>
    <row r="693" spans="1:20" ht="114">
      <c r="A693" s="4" t="s">
        <v>3186</v>
      </c>
      <c r="B693" s="4" t="s">
        <v>3191</v>
      </c>
      <c r="C693" s="4" t="s">
        <v>3200</v>
      </c>
      <c r="D693" s="4" t="s">
        <v>3203</v>
      </c>
      <c r="F693" s="4" t="s">
        <v>3208</v>
      </c>
      <c r="H693" s="378">
        <v>575</v>
      </c>
      <c r="I693" s="4" t="s">
        <v>46</v>
      </c>
      <c r="J693" s="231"/>
      <c r="K693" s="4" t="s">
        <v>3619</v>
      </c>
      <c r="L693" s="4">
        <v>0</v>
      </c>
      <c r="M693" s="4">
        <v>10</v>
      </c>
      <c r="N693" s="4">
        <v>1</v>
      </c>
      <c r="O693" s="4" t="s">
        <v>3101</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3102</v>
      </c>
      <c r="R693" s="4"/>
      <c r="S693" s="411"/>
      <c r="T693" s="4"/>
    </row>
    <row r="694" spans="1:20" ht="99.75">
      <c r="A694" s="5" t="str">
        <f>A$693</f>
        <v>Government Revenue Accounting</v>
      </c>
      <c r="B694" s="5" t="str">
        <f t="shared" ref="B694:C697" si="192">B$693</f>
        <v>Fuel Subsidy</v>
      </c>
      <c r="C694" s="5" t="str">
        <f t="shared" si="192"/>
        <v>GRA for Fuel Subsidies</v>
      </c>
      <c r="D694" s="4" t="s">
        <v>3204</v>
      </c>
      <c r="F694" s="4" t="s">
        <v>3237</v>
      </c>
      <c r="H694" s="378">
        <v>576</v>
      </c>
      <c r="I694" s="5" t="str">
        <f t="shared" ref="I694:I697" si="193">I$693</f>
        <v>Yes</v>
      </c>
      <c r="J694" s="231"/>
      <c r="K694" s="5" t="str">
        <f t="shared" ref="K694:O697" si="194">K$693</f>
        <v>GRA fuel subsidy</v>
      </c>
      <c r="L694" s="5">
        <f t="shared" si="194"/>
        <v>0</v>
      </c>
      <c r="M694" s="5">
        <f t="shared" si="194"/>
        <v>10</v>
      </c>
      <c r="N694" s="5">
        <f t="shared" si="194"/>
        <v>1</v>
      </c>
      <c r="O694" s="5" t="str">
        <f t="shared" si="194"/>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195">Q$693</f>
        <v>io-model.html</v>
      </c>
      <c r="R694" s="4"/>
      <c r="S694" s="411"/>
      <c r="T694" s="4"/>
    </row>
    <row r="695" spans="1:20" ht="99.75">
      <c r="A695" s="5" t="str">
        <f t="shared" ref="A695:A697" si="196">A$693</f>
        <v>Government Revenue Accounting</v>
      </c>
      <c r="B695" s="5" t="str">
        <f t="shared" si="192"/>
        <v>Fuel Subsidy</v>
      </c>
      <c r="C695" s="5" t="str">
        <f t="shared" si="192"/>
        <v>GRA for Fuel Subsidies</v>
      </c>
      <c r="D695" s="4" t="s">
        <v>3205</v>
      </c>
      <c r="F695" s="4" t="s">
        <v>3209</v>
      </c>
      <c r="H695" s="378">
        <v>577</v>
      </c>
      <c r="I695" s="5" t="str">
        <f t="shared" si="193"/>
        <v>Yes</v>
      </c>
      <c r="J695" s="231"/>
      <c r="K695" s="5" t="str">
        <f t="shared" si="194"/>
        <v>GRA fuel subsidy</v>
      </c>
      <c r="L695" s="5">
        <f t="shared" si="194"/>
        <v>0</v>
      </c>
      <c r="M695" s="5">
        <f t="shared" si="194"/>
        <v>10</v>
      </c>
      <c r="N695" s="5">
        <f t="shared" si="194"/>
        <v>1</v>
      </c>
      <c r="O695" s="5" t="str">
        <f t="shared" si="194"/>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195"/>
        <v>io-model.html</v>
      </c>
      <c r="R695" s="4"/>
      <c r="S695" s="411"/>
      <c r="T695" s="4"/>
    </row>
    <row r="696" spans="1:20" ht="99.75">
      <c r="A696" s="5" t="str">
        <f t="shared" si="196"/>
        <v>Government Revenue Accounting</v>
      </c>
      <c r="B696" s="5" t="str">
        <f t="shared" si="192"/>
        <v>Fuel Subsidy</v>
      </c>
      <c r="C696" s="5" t="str">
        <f t="shared" si="192"/>
        <v>GRA for Fuel Subsidies</v>
      </c>
      <c r="D696" s="4" t="s">
        <v>3206</v>
      </c>
      <c r="F696" s="4" t="s">
        <v>3210</v>
      </c>
      <c r="H696" s="378">
        <v>578</v>
      </c>
      <c r="I696" s="5" t="str">
        <f t="shared" si="193"/>
        <v>Yes</v>
      </c>
      <c r="J696" s="231"/>
      <c r="K696" s="5" t="str">
        <f t="shared" si="194"/>
        <v>GRA fuel subsidy</v>
      </c>
      <c r="L696" s="5">
        <f t="shared" si="194"/>
        <v>0</v>
      </c>
      <c r="M696" s="5">
        <f t="shared" si="194"/>
        <v>10</v>
      </c>
      <c r="N696" s="5">
        <f t="shared" si="194"/>
        <v>1</v>
      </c>
      <c r="O696" s="5" t="str">
        <f t="shared" si="194"/>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195"/>
        <v>io-model.html</v>
      </c>
      <c r="R696" s="4"/>
      <c r="S696" s="411"/>
      <c r="T696" s="4"/>
    </row>
    <row r="697" spans="1:20" ht="99.75">
      <c r="A697" s="5" t="str">
        <f t="shared" si="196"/>
        <v>Government Revenue Accounting</v>
      </c>
      <c r="B697" s="5" t="str">
        <f t="shared" si="192"/>
        <v>Fuel Subsidy</v>
      </c>
      <c r="C697" s="5" t="str">
        <f t="shared" si="192"/>
        <v>GRA for Fuel Subsidies</v>
      </c>
      <c r="D697" s="4" t="s">
        <v>3207</v>
      </c>
      <c r="F697" s="4" t="s">
        <v>3211</v>
      </c>
      <c r="H697" s="378">
        <v>579</v>
      </c>
      <c r="I697" s="5" t="str">
        <f t="shared" si="193"/>
        <v>Yes</v>
      </c>
      <c r="J697" s="231"/>
      <c r="K697" s="5" t="str">
        <f t="shared" si="194"/>
        <v>GRA fuel subsidy</v>
      </c>
      <c r="L697" s="5">
        <f t="shared" si="194"/>
        <v>0</v>
      </c>
      <c r="M697" s="5">
        <f t="shared" si="194"/>
        <v>10</v>
      </c>
      <c r="N697" s="5">
        <f t="shared" si="194"/>
        <v>1</v>
      </c>
      <c r="O697" s="5" t="str">
        <f t="shared" si="194"/>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195"/>
        <v>io-model.html</v>
      </c>
      <c r="R697" s="4"/>
      <c r="S697" s="411"/>
      <c r="T697" s="4"/>
    </row>
    <row r="698" spans="1:20" ht="114">
      <c r="A698" s="4" t="s">
        <v>3186</v>
      </c>
      <c r="B698" s="4" t="s">
        <v>3192</v>
      </c>
      <c r="C698" s="4" t="s">
        <v>3201</v>
      </c>
      <c r="D698" s="4" t="s">
        <v>3203</v>
      </c>
      <c r="F698" s="4" t="s">
        <v>3208</v>
      </c>
      <c r="H698" s="378">
        <v>580</v>
      </c>
      <c r="I698" s="4" t="s">
        <v>46</v>
      </c>
      <c r="J698" s="231"/>
      <c r="K698" s="4" t="s">
        <v>3620</v>
      </c>
      <c r="L698" s="4">
        <v>0</v>
      </c>
      <c r="M698" s="4">
        <v>10</v>
      </c>
      <c r="N698" s="4">
        <v>1</v>
      </c>
      <c r="O698" s="4" t="s">
        <v>3101</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3102</v>
      </c>
      <c r="R698" s="4"/>
      <c r="S698" s="411"/>
      <c r="T698" s="4"/>
    </row>
    <row r="699" spans="1:20" ht="99.75">
      <c r="A699" s="5" t="str">
        <f>A$698</f>
        <v>Government Revenue Accounting</v>
      </c>
      <c r="B699" s="5" t="str">
        <f t="shared" ref="B699:C702" si="197">B$698</f>
        <v>National Debt Interest</v>
      </c>
      <c r="C699" s="5" t="str">
        <f t="shared" si="197"/>
        <v>GRA for National Debt Interest</v>
      </c>
      <c r="D699" s="4" t="s">
        <v>3204</v>
      </c>
      <c r="F699" s="4" t="s">
        <v>3237</v>
      </c>
      <c r="H699" s="378">
        <v>581</v>
      </c>
      <c r="I699" s="5" t="str">
        <f t="shared" ref="I699:I702" si="198">I$698</f>
        <v>Yes</v>
      </c>
      <c r="J699" s="231"/>
      <c r="K699" s="5" t="str">
        <f t="shared" ref="K699:O702" si="199">K$698</f>
        <v>GRA national debt interest</v>
      </c>
      <c r="L699" s="5">
        <f t="shared" si="199"/>
        <v>0</v>
      </c>
      <c r="M699" s="5">
        <f t="shared" si="199"/>
        <v>10</v>
      </c>
      <c r="N699" s="5">
        <f t="shared" si="199"/>
        <v>1</v>
      </c>
      <c r="O699" s="5" t="str">
        <f t="shared" si="199"/>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00">Q$698</f>
        <v>io-model.html</v>
      </c>
      <c r="R699" s="4"/>
      <c r="S699" s="411"/>
      <c r="T699" s="4"/>
    </row>
    <row r="700" spans="1:20" ht="99.75">
      <c r="A700" s="5" t="str">
        <f t="shared" ref="A700:A702" si="201">A$698</f>
        <v>Government Revenue Accounting</v>
      </c>
      <c r="B700" s="5" t="str">
        <f t="shared" si="197"/>
        <v>National Debt Interest</v>
      </c>
      <c r="C700" s="5" t="str">
        <f t="shared" si="197"/>
        <v>GRA for National Debt Interest</v>
      </c>
      <c r="D700" s="4" t="s">
        <v>3205</v>
      </c>
      <c r="F700" s="4" t="s">
        <v>3209</v>
      </c>
      <c r="H700" s="378">
        <v>582</v>
      </c>
      <c r="I700" s="5" t="str">
        <f t="shared" si="198"/>
        <v>Yes</v>
      </c>
      <c r="J700" s="231"/>
      <c r="K700" s="5" t="str">
        <f t="shared" si="199"/>
        <v>GRA national debt interest</v>
      </c>
      <c r="L700" s="5">
        <f t="shared" si="199"/>
        <v>0</v>
      </c>
      <c r="M700" s="5">
        <f t="shared" si="199"/>
        <v>10</v>
      </c>
      <c r="N700" s="5">
        <f t="shared" si="199"/>
        <v>1</v>
      </c>
      <c r="O700" s="5" t="str">
        <f t="shared" si="199"/>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00"/>
        <v>io-model.html</v>
      </c>
      <c r="R700" s="4"/>
      <c r="S700" s="411"/>
      <c r="T700" s="4"/>
    </row>
    <row r="701" spans="1:20" ht="99.75">
      <c r="A701" s="5" t="str">
        <f t="shared" si="201"/>
        <v>Government Revenue Accounting</v>
      </c>
      <c r="B701" s="5" t="str">
        <f t="shared" si="197"/>
        <v>National Debt Interest</v>
      </c>
      <c r="C701" s="5" t="str">
        <f t="shared" si="197"/>
        <v>GRA for National Debt Interest</v>
      </c>
      <c r="D701" s="4" t="s">
        <v>3206</v>
      </c>
      <c r="F701" s="4" t="s">
        <v>3210</v>
      </c>
      <c r="H701" s="378">
        <v>583</v>
      </c>
      <c r="I701" s="5" t="str">
        <f t="shared" si="198"/>
        <v>Yes</v>
      </c>
      <c r="J701" s="231"/>
      <c r="K701" s="5" t="str">
        <f t="shared" si="199"/>
        <v>GRA national debt interest</v>
      </c>
      <c r="L701" s="5">
        <f t="shared" si="199"/>
        <v>0</v>
      </c>
      <c r="M701" s="5">
        <f t="shared" si="199"/>
        <v>10</v>
      </c>
      <c r="N701" s="5">
        <f t="shared" si="199"/>
        <v>1</v>
      </c>
      <c r="O701" s="5" t="str">
        <f t="shared" si="199"/>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00"/>
        <v>io-model.html</v>
      </c>
      <c r="R701" s="4"/>
      <c r="S701" s="411"/>
      <c r="T701" s="4"/>
    </row>
    <row r="702" spans="1:20" ht="99.75">
      <c r="A702" s="5" t="str">
        <f t="shared" si="201"/>
        <v>Government Revenue Accounting</v>
      </c>
      <c r="B702" s="5" t="str">
        <f t="shared" si="197"/>
        <v>National Debt Interest</v>
      </c>
      <c r="C702" s="5" t="str">
        <f t="shared" si="197"/>
        <v>GRA for National Debt Interest</v>
      </c>
      <c r="D702" s="4" t="s">
        <v>3207</v>
      </c>
      <c r="F702" s="4" t="s">
        <v>3211</v>
      </c>
      <c r="H702" s="378">
        <v>584</v>
      </c>
      <c r="I702" s="5" t="str">
        <f t="shared" si="198"/>
        <v>Yes</v>
      </c>
      <c r="J702" s="231"/>
      <c r="K702" s="5" t="str">
        <f t="shared" si="199"/>
        <v>GRA national debt interest</v>
      </c>
      <c r="L702" s="5">
        <f t="shared" si="199"/>
        <v>0</v>
      </c>
      <c r="M702" s="5">
        <f t="shared" si="199"/>
        <v>10</v>
      </c>
      <c r="N702" s="5">
        <f t="shared" si="199"/>
        <v>1</v>
      </c>
      <c r="O702" s="5" t="str">
        <f t="shared" si="199"/>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00"/>
        <v>io-model.html</v>
      </c>
      <c r="R702" s="4"/>
      <c r="S702" s="411"/>
      <c r="T702" s="4"/>
    </row>
    <row r="703" spans="1:20" ht="114">
      <c r="A703" s="4" t="s">
        <v>3186</v>
      </c>
      <c r="B703" s="4" t="s">
        <v>3193</v>
      </c>
      <c r="C703" s="4" t="s">
        <v>3202</v>
      </c>
      <c r="D703" s="4" t="s">
        <v>3203</v>
      </c>
      <c r="F703" s="4" t="s">
        <v>3208</v>
      </c>
      <c r="H703" s="378">
        <v>585</v>
      </c>
      <c r="I703" s="4" t="s">
        <v>46</v>
      </c>
      <c r="J703" s="231"/>
      <c r="K703" s="4" t="s">
        <v>3621</v>
      </c>
      <c r="L703" s="4">
        <v>0</v>
      </c>
      <c r="M703" s="4">
        <v>10</v>
      </c>
      <c r="N703" s="4">
        <v>1</v>
      </c>
      <c r="O703" s="4" t="s">
        <v>3101</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3102</v>
      </c>
      <c r="R703" s="4"/>
      <c r="S703" s="411"/>
      <c r="T703" s="4"/>
    </row>
    <row r="704" spans="1:20" ht="99.75">
      <c r="A704" s="5" t="str">
        <f>A$703</f>
        <v>Government Revenue Accounting</v>
      </c>
      <c r="B704" s="5" t="str">
        <f t="shared" ref="B704:C704" si="202">B$703</f>
        <v>Remaining Government Cash Flows</v>
      </c>
      <c r="C704" s="5" t="str">
        <f t="shared" si="202"/>
        <v>GRA for Remaining Government Cash Flow Changes</v>
      </c>
      <c r="D704" s="4" t="s">
        <v>3204</v>
      </c>
      <c r="F704" s="4" t="s">
        <v>3237</v>
      </c>
      <c r="H704" s="378">
        <v>586</v>
      </c>
      <c r="I704" s="5" t="str">
        <f t="shared" ref="I704:I707" si="203">I$703</f>
        <v>Yes</v>
      </c>
      <c r="J704" s="231"/>
      <c r="K704" s="5" t="str">
        <f t="shared" ref="K704:O707" si="204">K$703</f>
        <v>GRA remaining cash flow changes</v>
      </c>
      <c r="L704" s="5">
        <f t="shared" si="204"/>
        <v>0</v>
      </c>
      <c r="M704" s="5">
        <f t="shared" si="204"/>
        <v>10</v>
      </c>
      <c r="N704" s="5">
        <f t="shared" si="204"/>
        <v>1</v>
      </c>
      <c r="O704" s="5" t="str">
        <f t="shared" si="204"/>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05">Q$703</f>
        <v>io-model.html</v>
      </c>
      <c r="R704" s="4"/>
      <c r="S704" s="411"/>
      <c r="T704" s="4"/>
    </row>
    <row r="705" spans="1:20" ht="99.75">
      <c r="A705" s="5" t="str">
        <f t="shared" ref="A705:C707" si="206">A$703</f>
        <v>Government Revenue Accounting</v>
      </c>
      <c r="B705" s="5" t="str">
        <f t="shared" si="206"/>
        <v>Remaining Government Cash Flows</v>
      </c>
      <c r="C705" s="5" t="str">
        <f t="shared" si="206"/>
        <v>GRA for Remaining Government Cash Flow Changes</v>
      </c>
      <c r="D705" s="4" t="s">
        <v>3205</v>
      </c>
      <c r="F705" s="4" t="s">
        <v>3209</v>
      </c>
      <c r="H705" s="378">
        <v>587</v>
      </c>
      <c r="I705" s="5" t="str">
        <f t="shared" si="203"/>
        <v>Yes</v>
      </c>
      <c r="J705" s="231"/>
      <c r="K705" s="5" t="str">
        <f t="shared" si="204"/>
        <v>GRA remaining cash flow changes</v>
      </c>
      <c r="L705" s="5">
        <f t="shared" si="204"/>
        <v>0</v>
      </c>
      <c r="M705" s="5">
        <f t="shared" si="204"/>
        <v>10</v>
      </c>
      <c r="N705" s="5">
        <f t="shared" si="204"/>
        <v>1</v>
      </c>
      <c r="O705" s="5" t="str">
        <f t="shared" si="204"/>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05"/>
        <v>io-model.html</v>
      </c>
      <c r="R705" s="4"/>
      <c r="S705" s="411"/>
      <c r="T705" s="4"/>
    </row>
    <row r="706" spans="1:20" ht="99.75">
      <c r="A706" s="5" t="str">
        <f t="shared" si="206"/>
        <v>Government Revenue Accounting</v>
      </c>
      <c r="B706" s="5" t="str">
        <f t="shared" si="206"/>
        <v>Remaining Government Cash Flows</v>
      </c>
      <c r="C706" s="5" t="str">
        <f t="shared" si="206"/>
        <v>GRA for Remaining Government Cash Flow Changes</v>
      </c>
      <c r="D706" s="4" t="s">
        <v>3206</v>
      </c>
      <c r="F706" s="4" t="s">
        <v>3210</v>
      </c>
      <c r="H706" s="378">
        <v>588</v>
      </c>
      <c r="I706" s="5" t="str">
        <f t="shared" si="203"/>
        <v>Yes</v>
      </c>
      <c r="J706" s="231"/>
      <c r="K706" s="5" t="str">
        <f t="shared" si="204"/>
        <v>GRA remaining cash flow changes</v>
      </c>
      <c r="L706" s="5">
        <f t="shared" si="204"/>
        <v>0</v>
      </c>
      <c r="M706" s="5">
        <f t="shared" si="204"/>
        <v>10</v>
      </c>
      <c r="N706" s="5">
        <f t="shared" si="204"/>
        <v>1</v>
      </c>
      <c r="O706" s="5" t="str">
        <f t="shared" si="204"/>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05"/>
        <v>io-model.html</v>
      </c>
      <c r="R706" s="4"/>
      <c r="S706" s="411"/>
      <c r="T706" s="4"/>
    </row>
    <row r="707" spans="1:20" ht="99.75">
      <c r="A707" s="5" t="str">
        <f t="shared" si="206"/>
        <v>Government Revenue Accounting</v>
      </c>
      <c r="B707" s="5" t="str">
        <f t="shared" si="206"/>
        <v>Remaining Government Cash Flows</v>
      </c>
      <c r="C707" s="5" t="str">
        <f t="shared" si="206"/>
        <v>GRA for Remaining Government Cash Flow Changes</v>
      </c>
      <c r="D707" s="4" t="s">
        <v>3207</v>
      </c>
      <c r="F707" s="4" t="s">
        <v>3211</v>
      </c>
      <c r="H707" s="378">
        <v>589</v>
      </c>
      <c r="I707" s="5" t="str">
        <f t="shared" si="203"/>
        <v>Yes</v>
      </c>
      <c r="J707" s="231"/>
      <c r="K707" s="5" t="str">
        <f t="shared" si="204"/>
        <v>GRA remaining cash flow changes</v>
      </c>
      <c r="L707" s="5">
        <f t="shared" si="204"/>
        <v>0</v>
      </c>
      <c r="M707" s="5">
        <f t="shared" si="204"/>
        <v>10</v>
      </c>
      <c r="N707" s="5">
        <f t="shared" si="204"/>
        <v>1</v>
      </c>
      <c r="O707" s="5" t="str">
        <f t="shared" si="204"/>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05"/>
        <v>io-model.html</v>
      </c>
      <c r="R707" s="4"/>
      <c r="S707" s="411"/>
      <c r="T707" s="4"/>
    </row>
  </sheetData>
  <sortState xmlns:xlrd2="http://schemas.microsoft.com/office/spreadsheetml/2017/richdata2" ref="A129:I149">
    <sortCondition ref="B129:B149"/>
  </sortState>
  <conditionalFormatting sqref="I76:I88 I90:I99 I1:I9 I12:I19 I24 I33:I36 I43:I46 I53:I59 I38:I39 I48:I49 I63:I64 I423:I428 I433:I438 I443:I448 I463:I464 I473:I478 I453:I461 I466 I468 I708:I1048576 I483:I550 I113 I402:I418 I126:I321">
    <cfRule type="containsText" dxfId="91" priority="116" operator="containsText" text="No">
      <formula>NOT(ISERROR(SEARCH("No",I1)))</formula>
    </cfRule>
  </conditionalFormatting>
  <conditionalFormatting sqref="I67:I73">
    <cfRule type="containsText" dxfId="90" priority="109" operator="containsText" text="No">
      <formula>NOT(ISERROR(SEARCH("No",I67)))</formula>
    </cfRule>
  </conditionalFormatting>
  <conditionalFormatting sqref="I66 I74 I22 I32 I42 I52">
    <cfRule type="containsText" dxfId="89" priority="114" operator="containsText" text="No">
      <formula>NOT(ISERROR(SEARCH("No",I22)))</formula>
    </cfRule>
  </conditionalFormatting>
  <conditionalFormatting sqref="I75">
    <cfRule type="containsText" dxfId="88" priority="113" operator="containsText" text="No">
      <formula>NOT(ISERROR(SEARCH("No",I75)))</formula>
    </cfRule>
  </conditionalFormatting>
  <conditionalFormatting sqref="I65">
    <cfRule type="containsText" dxfId="87" priority="110" operator="containsText" text="No">
      <formula>NOT(ISERROR(SEARCH("No",I65)))</formula>
    </cfRule>
  </conditionalFormatting>
  <conditionalFormatting sqref="I89">
    <cfRule type="containsText" dxfId="86" priority="108" operator="containsText" text="No">
      <formula>NOT(ISERROR(SEARCH("No",I89)))</formula>
    </cfRule>
  </conditionalFormatting>
  <conditionalFormatting sqref="I100">
    <cfRule type="containsText" dxfId="85" priority="103" operator="containsText" text="No">
      <formula>NOT(ISERROR(SEARCH("No",I100)))</formula>
    </cfRule>
  </conditionalFormatting>
  <conditionalFormatting sqref="I23">
    <cfRule type="containsText" dxfId="84" priority="89" operator="containsText" text="No">
      <formula>NOT(ISERROR(SEARCH("No",I23)))</formula>
    </cfRule>
  </conditionalFormatting>
  <conditionalFormatting sqref="I60:I62">
    <cfRule type="containsText" dxfId="83" priority="95" operator="containsText" text="No">
      <formula>NOT(ISERROR(SEARCH("No",I60)))</formula>
    </cfRule>
  </conditionalFormatting>
  <conditionalFormatting sqref="I25:I29">
    <cfRule type="containsText" dxfId="82" priority="88" operator="containsText" text="No">
      <formula>NOT(ISERROR(SEARCH("No",I25)))</formula>
    </cfRule>
  </conditionalFormatting>
  <conditionalFormatting sqref="I50:I51">
    <cfRule type="containsText" dxfId="81" priority="94" operator="containsText" text="No">
      <formula>NOT(ISERROR(SEARCH("No",I50)))</formula>
    </cfRule>
  </conditionalFormatting>
  <conditionalFormatting sqref="I40:I41">
    <cfRule type="containsText" dxfId="80" priority="93" operator="containsText" text="No">
      <formula>NOT(ISERROR(SEARCH("No",I40)))</formula>
    </cfRule>
  </conditionalFormatting>
  <conditionalFormatting sqref="I30:I31">
    <cfRule type="containsText" dxfId="79" priority="92" operator="containsText" text="No">
      <formula>NOT(ISERROR(SEARCH("No",I30)))</formula>
    </cfRule>
  </conditionalFormatting>
  <conditionalFormatting sqref="I20:I21">
    <cfRule type="containsText" dxfId="78" priority="91" operator="containsText" text="No">
      <formula>NOT(ISERROR(SEARCH("No",I20)))</formula>
    </cfRule>
  </conditionalFormatting>
  <conditionalFormatting sqref="I10:I11">
    <cfRule type="containsText" dxfId="77" priority="90" operator="containsText" text="No">
      <formula>NOT(ISERROR(SEARCH("No",I10)))</formula>
    </cfRule>
  </conditionalFormatting>
  <conditionalFormatting sqref="I37">
    <cfRule type="containsText" dxfId="76" priority="87" operator="containsText" text="No">
      <formula>NOT(ISERROR(SEARCH("No",I37)))</formula>
    </cfRule>
  </conditionalFormatting>
  <conditionalFormatting sqref="I47">
    <cfRule type="containsText" dxfId="75" priority="86" operator="containsText" text="No">
      <formula>NOT(ISERROR(SEARCH("No",I47)))</formula>
    </cfRule>
  </conditionalFormatting>
  <conditionalFormatting sqref="I101:I110">
    <cfRule type="containsText" dxfId="74" priority="84" operator="containsText" text="No">
      <formula>NOT(ISERROR(SEARCH("No",I101)))</formula>
    </cfRule>
  </conditionalFormatting>
  <conditionalFormatting sqref="I111:I112">
    <cfRule type="containsText" dxfId="73" priority="83" operator="containsText" text="No">
      <formula>NOT(ISERROR(SEARCH("No",I111)))</formula>
    </cfRule>
  </conditionalFormatting>
  <conditionalFormatting sqref="I422">
    <cfRule type="containsText" dxfId="72" priority="75" operator="containsText" text="No">
      <formula>NOT(ISERROR(SEARCH("No",I422)))</formula>
    </cfRule>
  </conditionalFormatting>
  <conditionalFormatting sqref="I432">
    <cfRule type="containsText" dxfId="71" priority="74" operator="containsText" text="No">
      <formula>NOT(ISERROR(SEARCH("No",I432)))</formula>
    </cfRule>
  </conditionalFormatting>
  <conditionalFormatting sqref="I442">
    <cfRule type="containsText" dxfId="70" priority="73" operator="containsText" text="No">
      <formula>NOT(ISERROR(SEARCH("No",I442)))</formula>
    </cfRule>
  </conditionalFormatting>
  <conditionalFormatting sqref="I452">
    <cfRule type="containsText" dxfId="69" priority="72" operator="containsText" text="No">
      <formula>NOT(ISERROR(SEARCH("No",I452)))</formula>
    </cfRule>
  </conditionalFormatting>
  <conditionalFormatting sqref="I462">
    <cfRule type="containsText" dxfId="68" priority="71" operator="containsText" text="No">
      <formula>NOT(ISERROR(SEARCH("No",I462)))</formula>
    </cfRule>
  </conditionalFormatting>
  <conditionalFormatting sqref="I472">
    <cfRule type="containsText" dxfId="67" priority="70" operator="containsText" text="No">
      <formula>NOT(ISERROR(SEARCH("No",I472)))</formula>
    </cfRule>
  </conditionalFormatting>
  <conditionalFormatting sqref="I482">
    <cfRule type="containsText" dxfId="66" priority="69" operator="containsText" text="No">
      <formula>NOT(ISERROR(SEARCH("No",I482)))</formula>
    </cfRule>
  </conditionalFormatting>
  <conditionalFormatting sqref="I419">
    <cfRule type="containsText" dxfId="65" priority="68" operator="containsText" text="No">
      <formula>NOT(ISERROR(SEARCH("No",I419)))</formula>
    </cfRule>
  </conditionalFormatting>
  <conditionalFormatting sqref="I420:I421">
    <cfRule type="containsText" dxfId="64" priority="67" operator="containsText" text="No">
      <formula>NOT(ISERROR(SEARCH("No",I420)))</formula>
    </cfRule>
  </conditionalFormatting>
  <conditionalFormatting sqref="I430:I431">
    <cfRule type="containsText" dxfId="63" priority="66" operator="containsText" text="No">
      <formula>NOT(ISERROR(SEARCH("No",I430)))</formula>
    </cfRule>
  </conditionalFormatting>
  <conditionalFormatting sqref="I429">
    <cfRule type="containsText" dxfId="62" priority="65" operator="containsText" text="No">
      <formula>NOT(ISERROR(SEARCH("No",I429)))</formula>
    </cfRule>
  </conditionalFormatting>
  <conditionalFormatting sqref="I440:I441">
    <cfRule type="containsText" dxfId="61" priority="64" operator="containsText" text="No">
      <formula>NOT(ISERROR(SEARCH("No",I440)))</formula>
    </cfRule>
  </conditionalFormatting>
  <conditionalFormatting sqref="I439">
    <cfRule type="containsText" dxfId="60" priority="63" operator="containsText" text="No">
      <formula>NOT(ISERROR(SEARCH("No",I439)))</formula>
    </cfRule>
  </conditionalFormatting>
  <conditionalFormatting sqref="I450">
    <cfRule type="containsText" dxfId="59" priority="62" operator="containsText" text="No">
      <formula>NOT(ISERROR(SEARCH("No",I450)))</formula>
    </cfRule>
  </conditionalFormatting>
  <conditionalFormatting sqref="I449">
    <cfRule type="containsText" dxfId="58" priority="61" operator="containsText" text="No">
      <formula>NOT(ISERROR(SEARCH("No",I449)))</formula>
    </cfRule>
  </conditionalFormatting>
  <conditionalFormatting sqref="I451">
    <cfRule type="containsText" dxfId="57" priority="60" operator="containsText" text="No">
      <formula>NOT(ISERROR(SEARCH("No",I451)))</formula>
    </cfRule>
  </conditionalFormatting>
  <conditionalFormatting sqref="I470:I471">
    <cfRule type="containsText" dxfId="56" priority="59" operator="containsText" text="No">
      <formula>NOT(ISERROR(SEARCH("No",I470)))</formula>
    </cfRule>
  </conditionalFormatting>
  <conditionalFormatting sqref="I469">
    <cfRule type="containsText" dxfId="55" priority="58" operator="containsText" text="No">
      <formula>NOT(ISERROR(SEARCH("No",I469)))</formula>
    </cfRule>
  </conditionalFormatting>
  <conditionalFormatting sqref="I465">
    <cfRule type="containsText" dxfId="54" priority="57" operator="containsText" text="No">
      <formula>NOT(ISERROR(SEARCH("No",I465)))</formula>
    </cfRule>
  </conditionalFormatting>
  <conditionalFormatting sqref="I467">
    <cfRule type="containsText" dxfId="53" priority="56" operator="containsText" text="No">
      <formula>NOT(ISERROR(SEARCH("No",I467)))</formula>
    </cfRule>
  </conditionalFormatting>
  <conditionalFormatting sqref="I480:I481">
    <cfRule type="containsText" dxfId="52" priority="55" operator="containsText" text="No">
      <formula>NOT(ISERROR(SEARCH("No",I480)))</formula>
    </cfRule>
  </conditionalFormatting>
  <conditionalFormatting sqref="I479">
    <cfRule type="containsText" dxfId="51" priority="54" operator="containsText" text="No">
      <formula>NOT(ISERROR(SEARCH("No",I479)))</formula>
    </cfRule>
  </conditionalFormatting>
  <conditionalFormatting sqref="I361">
    <cfRule type="containsText" dxfId="50" priority="47" operator="containsText" text="No">
      <formula>NOT(ISERROR(SEARCH("No",I361)))</formula>
    </cfRule>
  </conditionalFormatting>
  <conditionalFormatting sqref="I371">
    <cfRule type="containsText" dxfId="49" priority="46" operator="containsText" text="No">
      <formula>NOT(ISERROR(SEARCH("No",I371)))</formula>
    </cfRule>
  </conditionalFormatting>
  <conditionalFormatting sqref="I343:I347 I353:I357 I363:I367 I383 I393:I397 I373:I380 I385 I387 I323:I331 I333:I337">
    <cfRule type="containsText" dxfId="48" priority="50" operator="containsText" text="No">
      <formula>NOT(ISERROR(SEARCH("No",I323)))</formula>
    </cfRule>
  </conditionalFormatting>
  <conditionalFormatting sqref="I341">
    <cfRule type="containsText" dxfId="47" priority="49" operator="containsText" text="No">
      <formula>NOT(ISERROR(SEARCH("No",I341)))</formula>
    </cfRule>
  </conditionalFormatting>
  <conditionalFormatting sqref="I351">
    <cfRule type="containsText" dxfId="46" priority="48" operator="containsText" text="No">
      <formula>NOT(ISERROR(SEARCH("No",I351)))</formula>
    </cfRule>
  </conditionalFormatting>
  <conditionalFormatting sqref="I349:I350">
    <cfRule type="containsText" dxfId="45" priority="40" operator="containsText" text="No">
      <formula>NOT(ISERROR(SEARCH("No",I349)))</formula>
    </cfRule>
  </conditionalFormatting>
  <conditionalFormatting sqref="I348">
    <cfRule type="containsText" dxfId="44" priority="39" operator="containsText" text="No">
      <formula>NOT(ISERROR(SEARCH("No",I348)))</formula>
    </cfRule>
  </conditionalFormatting>
  <conditionalFormatting sqref="I381">
    <cfRule type="containsText" dxfId="43" priority="45" operator="containsText" text="No">
      <formula>NOT(ISERROR(SEARCH("No",I381)))</formula>
    </cfRule>
  </conditionalFormatting>
  <conditionalFormatting sqref="I391">
    <cfRule type="containsText" dxfId="42" priority="44" operator="containsText" text="No">
      <formula>NOT(ISERROR(SEARCH("No",I391)))</formula>
    </cfRule>
  </conditionalFormatting>
  <conditionalFormatting sqref="I401">
    <cfRule type="containsText" dxfId="41" priority="43" operator="containsText" text="No">
      <formula>NOT(ISERROR(SEARCH("No",I401)))</formula>
    </cfRule>
  </conditionalFormatting>
  <conditionalFormatting sqref="I338">
    <cfRule type="containsText" dxfId="40" priority="42" operator="containsText" text="No">
      <formula>NOT(ISERROR(SEARCH("No",I338)))</formula>
    </cfRule>
  </conditionalFormatting>
  <conditionalFormatting sqref="I339:I340">
    <cfRule type="containsText" dxfId="39" priority="41" operator="containsText" text="No">
      <formula>NOT(ISERROR(SEARCH("No",I339)))</formula>
    </cfRule>
  </conditionalFormatting>
  <conditionalFormatting sqref="I359:I360">
    <cfRule type="containsText" dxfId="38" priority="38" operator="containsText" text="No">
      <formula>NOT(ISERROR(SEARCH("No",I359)))</formula>
    </cfRule>
  </conditionalFormatting>
  <conditionalFormatting sqref="I358">
    <cfRule type="containsText" dxfId="37" priority="37" operator="containsText" text="No">
      <formula>NOT(ISERROR(SEARCH("No",I358)))</formula>
    </cfRule>
  </conditionalFormatting>
  <conditionalFormatting sqref="I369">
    <cfRule type="containsText" dxfId="36" priority="36" operator="containsText" text="No">
      <formula>NOT(ISERROR(SEARCH("No",I369)))</formula>
    </cfRule>
  </conditionalFormatting>
  <conditionalFormatting sqref="I368">
    <cfRule type="containsText" dxfId="35" priority="35" operator="containsText" text="No">
      <formula>NOT(ISERROR(SEARCH("No",I368)))</formula>
    </cfRule>
  </conditionalFormatting>
  <conditionalFormatting sqref="I370">
    <cfRule type="containsText" dxfId="34" priority="34" operator="containsText" text="No">
      <formula>NOT(ISERROR(SEARCH("No",I370)))</formula>
    </cfRule>
  </conditionalFormatting>
  <conditionalFormatting sqref="I389:I390">
    <cfRule type="containsText" dxfId="33" priority="33" operator="containsText" text="No">
      <formula>NOT(ISERROR(SEARCH("No",I389)))</formula>
    </cfRule>
  </conditionalFormatting>
  <conditionalFormatting sqref="I388">
    <cfRule type="containsText" dxfId="32" priority="32" operator="containsText" text="No">
      <formula>NOT(ISERROR(SEARCH("No",I388)))</formula>
    </cfRule>
  </conditionalFormatting>
  <conditionalFormatting sqref="I384">
    <cfRule type="containsText" dxfId="31" priority="31" operator="containsText" text="No">
      <formula>NOT(ISERROR(SEARCH("No",I384)))</formula>
    </cfRule>
  </conditionalFormatting>
  <conditionalFormatting sqref="I386">
    <cfRule type="containsText" dxfId="30" priority="30" operator="containsText" text="No">
      <formula>NOT(ISERROR(SEARCH("No",I386)))</formula>
    </cfRule>
  </conditionalFormatting>
  <conditionalFormatting sqref="I399:I400">
    <cfRule type="containsText" dxfId="29" priority="29" operator="containsText" text="No">
      <formula>NOT(ISERROR(SEARCH("No",I399)))</formula>
    </cfRule>
  </conditionalFormatting>
  <conditionalFormatting sqref="I398">
    <cfRule type="containsText" dxfId="28" priority="28" operator="containsText" text="No">
      <formula>NOT(ISERROR(SEARCH("No",I398)))</formula>
    </cfRule>
  </conditionalFormatting>
  <conditionalFormatting sqref="I322">
    <cfRule type="containsText" dxfId="27" priority="27" operator="containsText" text="No">
      <formula>NOT(ISERROR(SEARCH("No",I322)))</formula>
    </cfRule>
  </conditionalFormatting>
  <conditionalFormatting sqref="I332">
    <cfRule type="containsText" dxfId="26" priority="26" operator="containsText" text="No">
      <formula>NOT(ISERROR(SEARCH("No",I332)))</formula>
    </cfRule>
  </conditionalFormatting>
  <conditionalFormatting sqref="I342">
    <cfRule type="containsText" dxfId="25" priority="25" operator="containsText" text="No">
      <formula>NOT(ISERROR(SEARCH("No",I342)))</formula>
    </cfRule>
  </conditionalFormatting>
  <conditionalFormatting sqref="I352">
    <cfRule type="containsText" dxfId="24" priority="24" operator="containsText" text="No">
      <formula>NOT(ISERROR(SEARCH("No",I352)))</formula>
    </cfRule>
  </conditionalFormatting>
  <conditionalFormatting sqref="I362">
    <cfRule type="containsText" dxfId="23" priority="23" operator="containsText" text="No">
      <formula>NOT(ISERROR(SEARCH("No",I362)))</formula>
    </cfRule>
  </conditionalFormatting>
  <conditionalFormatting sqref="I372">
    <cfRule type="containsText" dxfId="22" priority="22" operator="containsText" text="No">
      <formula>NOT(ISERROR(SEARCH("No",I372)))</formula>
    </cfRule>
  </conditionalFormatting>
  <conditionalFormatting sqref="I382">
    <cfRule type="containsText" dxfId="21" priority="21" operator="containsText" text="No">
      <formula>NOT(ISERROR(SEARCH("No",I382)))</formula>
    </cfRule>
  </conditionalFormatting>
  <conditionalFormatting sqref="I392">
    <cfRule type="containsText" dxfId="20" priority="20" operator="containsText" text="No">
      <formula>NOT(ISERROR(SEARCH("No",I392)))</formula>
    </cfRule>
  </conditionalFormatting>
  <conditionalFormatting sqref="I115 I119:I120 I122:I125">
    <cfRule type="containsText" dxfId="19" priority="19" operator="containsText" text="No">
      <formula>NOT(ISERROR(SEARCH("No",I115)))</formula>
    </cfRule>
  </conditionalFormatting>
  <conditionalFormatting sqref="I114">
    <cfRule type="containsText" dxfId="18" priority="18" operator="containsText" text="No">
      <formula>NOT(ISERROR(SEARCH("No",I114)))</formula>
    </cfRule>
  </conditionalFormatting>
  <conditionalFormatting sqref="I118">
    <cfRule type="containsText" dxfId="17" priority="16" operator="containsText" text="No">
      <formula>NOT(ISERROR(SEARCH("No",I118)))</formula>
    </cfRule>
  </conditionalFormatting>
  <conditionalFormatting sqref="I121">
    <cfRule type="containsText" dxfId="16" priority="14" operator="containsText" text="No">
      <formula>NOT(ISERROR(SEARCH("No",I121)))</formula>
    </cfRule>
  </conditionalFormatting>
  <conditionalFormatting sqref="I117">
    <cfRule type="containsText" dxfId="15" priority="17" operator="containsText" text="No">
      <formula>NOT(ISERROR(SEARCH("No",I117)))</formula>
    </cfRule>
  </conditionalFormatting>
  <conditionalFormatting sqref="I116">
    <cfRule type="containsText" dxfId="14" priority="15" operator="containsText" text="No">
      <formula>NOT(ISERROR(SEARCH("No",I116)))</formula>
    </cfRule>
  </conditionalFormatting>
  <conditionalFormatting sqref="I611:I626 I645 I647:I660 I629:I643 I662:I663 I668 I673 I678 I683 I688 I693 I698 I703 I551:I609">
    <cfRule type="containsText" dxfId="13" priority="6" operator="containsText" text="No">
      <formula>NOT(ISERROR(SEARCH("No",I551)))</formula>
    </cfRule>
  </conditionalFormatting>
  <conditionalFormatting sqref="I646">
    <cfRule type="containsText" dxfId="12" priority="5" operator="containsText" text="No">
      <formula>NOT(ISERROR(SEARCH("No",I646)))</formula>
    </cfRule>
  </conditionalFormatting>
  <conditionalFormatting sqref="I610">
    <cfRule type="containsText" dxfId="11" priority="4" operator="containsText" text="No">
      <formula>NOT(ISERROR(SEARCH("No",I610)))</formula>
    </cfRule>
  </conditionalFormatting>
  <conditionalFormatting sqref="I644">
    <cfRule type="containsText" dxfId="10" priority="3" operator="containsText" text="No">
      <formula>NOT(ISERROR(SEARCH("No",I644)))</formula>
    </cfRule>
  </conditionalFormatting>
  <conditionalFormatting sqref="I627:I628">
    <cfRule type="containsText" dxfId="9" priority="2" operator="containsText" text="No">
      <formula>NOT(ISERROR(SEARCH("No",I627)))</formula>
    </cfRule>
  </conditionalFormatting>
  <conditionalFormatting sqref="I661">
    <cfRule type="containsText" dxfId="8" priority="1" operator="containsText" text="No">
      <formula>NOT(ISERROR(SEARCH("No",I661)))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328125" defaultRowHeight="14.25"/>
  <cols>
    <col min="1" max="2" width="76.86328125" style="139" bestFit="1" customWidth="1"/>
    <col min="3" max="16384" width="9.1328125" style="139"/>
  </cols>
  <sheetData>
    <row r="1" spans="1:2">
      <c r="A1" s="415" t="s">
        <v>2966</v>
      </c>
      <c r="B1" s="415"/>
    </row>
    <row r="2" spans="1:2">
      <c r="A2" s="212" t="s">
        <v>2967</v>
      </c>
      <c r="B2" s="212" t="s">
        <v>2968</v>
      </c>
    </row>
    <row r="3" spans="1:2">
      <c r="A3" s="213" t="s">
        <v>401</v>
      </c>
      <c r="B3" s="139" t="str">
        <f>A3</f>
        <v>million metric tons / year</v>
      </c>
    </row>
    <row r="4" spans="1:2">
      <c r="A4" s="213" t="s">
        <v>3073</v>
      </c>
      <c r="B4" s="139" t="str">
        <f>A4</f>
        <v>g CO2e / 2019 dollar</v>
      </c>
    </row>
    <row r="5" spans="1:2">
      <c r="A5" s="214" t="s">
        <v>2258</v>
      </c>
      <c r="B5" s="139" t="str">
        <f t="shared" ref="B5:B40" si="0">A5</f>
        <v>thousand metric tons / year</v>
      </c>
    </row>
    <row r="6" spans="1:2">
      <c r="A6" s="214" t="s">
        <v>3074</v>
      </c>
      <c r="B6" s="139" t="str">
        <f>A6</f>
        <v>g CO2 / 2019 dollar</v>
      </c>
    </row>
    <row r="7" spans="1:2">
      <c r="A7" s="214" t="s">
        <v>3236</v>
      </c>
      <c r="B7" s="139" t="str">
        <f t="shared" si="0"/>
        <v>2019 dollars / ton CO2e abated, Annual average abatement (MtCO2e)</v>
      </c>
    </row>
    <row r="8" spans="1:2">
      <c r="A8" s="214" t="s">
        <v>3075</v>
      </c>
      <c r="B8" s="139" t="str">
        <f t="shared" si="0"/>
        <v>billion 2019 dollars / year</v>
      </c>
    </row>
    <row r="9" spans="1:2">
      <c r="A9" s="214" t="s">
        <v>3119</v>
      </c>
      <c r="B9" s="139" t="str">
        <f t="shared" si="0"/>
        <v>billion 2019 dollars</v>
      </c>
    </row>
    <row r="10" spans="1:2">
      <c r="A10" s="214" t="s">
        <v>3016</v>
      </c>
      <c r="B10" s="139" t="str">
        <f t="shared" si="0"/>
        <v>jobs</v>
      </c>
    </row>
    <row r="11" spans="1:2">
      <c r="A11" s="214" t="s">
        <v>3063</v>
      </c>
      <c r="B11" s="139" t="str">
        <f t="shared" si="0"/>
        <v>incidents / year</v>
      </c>
    </row>
    <row r="12" spans="1:2">
      <c r="A12" s="214" t="s">
        <v>3038</v>
      </c>
      <c r="B12" s="139" t="str">
        <f t="shared" si="0"/>
        <v>% change</v>
      </c>
    </row>
    <row r="13" spans="1:2">
      <c r="A13" s="214" t="s">
        <v>3076</v>
      </c>
      <c r="B13" s="139" t="str">
        <f t="shared" si="0"/>
        <v>2019 dollars / employee-year</v>
      </c>
    </row>
    <row r="14" spans="1:2">
      <c r="A14" s="214" t="s">
        <v>402</v>
      </c>
      <c r="B14" s="139" t="str">
        <f t="shared" si="0"/>
        <v>lives / year</v>
      </c>
    </row>
    <row r="15" spans="1:2">
      <c r="A15" s="214" t="s">
        <v>403</v>
      </c>
      <c r="B15" s="139" t="str">
        <f t="shared" si="0"/>
        <v>terawatt-hours (TWh) / year</v>
      </c>
    </row>
    <row r="16" spans="1:2">
      <c r="A16" s="214" t="s">
        <v>404</v>
      </c>
      <c r="B16" s="139" t="str">
        <f t="shared" si="0"/>
        <v>gigawatts (GW) / year</v>
      </c>
    </row>
    <row r="17" spans="1:2">
      <c r="A17" s="214" t="s">
        <v>3077</v>
      </c>
      <c r="B17" s="139" t="str">
        <f t="shared" si="0"/>
        <v>2019 dollars / megawatt-hour (MWh)</v>
      </c>
    </row>
    <row r="18" spans="1:2">
      <c r="A18" s="214" t="s">
        <v>2503</v>
      </c>
      <c r="B18" s="139" t="str">
        <f t="shared" si="0"/>
        <v>cubic km / yr</v>
      </c>
    </row>
    <row r="19" spans="1:2">
      <c r="A19" s="214" t="s">
        <v>2338</v>
      </c>
      <c r="B19" s="139" t="str">
        <f t="shared" si="0"/>
        <v>trillion passenger-miles / year</v>
      </c>
    </row>
    <row r="20" spans="1:2">
      <c r="A20" s="214" t="s">
        <v>2339</v>
      </c>
      <c r="B20" s="139" t="str">
        <f t="shared" si="0"/>
        <v>trillion freight ton-miles / year</v>
      </c>
    </row>
    <row r="21" spans="1:2">
      <c r="A21" s="214" t="s">
        <v>539</v>
      </c>
      <c r="B21" s="139" t="str">
        <f t="shared" si="0"/>
        <v>million vehicles / year</v>
      </c>
    </row>
    <row r="22" spans="1:2">
      <c r="A22" s="214" t="s">
        <v>2316</v>
      </c>
      <c r="B22" s="139" t="str">
        <f t="shared" si="0"/>
        <v>thousand vehicles / year</v>
      </c>
    </row>
    <row r="23" spans="1:2">
      <c r="A23" s="214" t="s">
        <v>2315</v>
      </c>
      <c r="B23" s="139" t="str">
        <f t="shared" si="0"/>
        <v>million vehicles</v>
      </c>
    </row>
    <row r="24" spans="1:2">
      <c r="A24" s="214" t="s">
        <v>2348</v>
      </c>
      <c r="B24" s="139" t="str">
        <f t="shared" si="0"/>
        <v>thousand vehicles</v>
      </c>
    </row>
    <row r="25" spans="1:2">
      <c r="A25" s="214" t="s">
        <v>513</v>
      </c>
      <c r="B25" s="139" t="str">
        <f t="shared" si="0"/>
        <v>quads / year</v>
      </c>
    </row>
    <row r="26" spans="1:2">
      <c r="A26" s="214" t="s">
        <v>3078</v>
      </c>
      <c r="B26" s="139" t="str">
        <f>A26</f>
        <v>thousand BTU / 2019 dollar</v>
      </c>
    </row>
    <row r="27" spans="1:2">
      <c r="A27" s="214" t="s">
        <v>2321</v>
      </c>
      <c r="B27" s="139" t="str">
        <f t="shared" si="0"/>
        <v>millions of short tons / year</v>
      </c>
    </row>
    <row r="28" spans="1:2">
      <c r="A28" s="214" t="s">
        <v>2322</v>
      </c>
      <c r="B28" s="139" t="str">
        <f t="shared" si="0"/>
        <v>trillion cubic feet / year</v>
      </c>
    </row>
    <row r="29" spans="1:2">
      <c r="A29" s="214" t="s">
        <v>2250</v>
      </c>
      <c r="B29" s="139" t="str">
        <f t="shared" si="0"/>
        <v>million barrels / year</v>
      </c>
    </row>
    <row r="30" spans="1:2">
      <c r="A30" s="214" t="s">
        <v>2716</v>
      </c>
      <c r="B30" s="139" t="str">
        <f t="shared" si="0"/>
        <v>million gallons / year</v>
      </c>
    </row>
    <row r="31" spans="1:2">
      <c r="A31" s="214" t="s">
        <v>2396</v>
      </c>
      <c r="B31" s="139" t="str">
        <f t="shared" si="0"/>
        <v>trillion BTU / year</v>
      </c>
    </row>
    <row r="32" spans="1:2">
      <c r="A32" s="214" t="s">
        <v>3079</v>
      </c>
      <c r="B32" s="139" t="str">
        <f t="shared" si="0"/>
        <v>2019 dollars / short ton</v>
      </c>
    </row>
    <row r="33" spans="1:2">
      <c r="A33" s="214" t="s">
        <v>3080</v>
      </c>
      <c r="B33" s="139" t="str">
        <f t="shared" si="0"/>
        <v>2019 dollars / thousand cubic feet</v>
      </c>
    </row>
    <row r="34" spans="1:2">
      <c r="A34" s="214" t="s">
        <v>3081</v>
      </c>
      <c r="B34" s="139" t="str">
        <f t="shared" si="0"/>
        <v>2019 dollars / gallon</v>
      </c>
    </row>
    <row r="35" spans="1:2">
      <c r="A35" s="214" t="s">
        <v>3082</v>
      </c>
      <c r="B35" s="139" t="str">
        <f t="shared" si="0"/>
        <v>2019 dollars / barrel</v>
      </c>
    </row>
    <row r="36" spans="1:2">
      <c r="A36" s="214" t="s">
        <v>3083</v>
      </c>
      <c r="B36" s="139" t="str">
        <f t="shared" si="0"/>
        <v>2019 dollars / kg</v>
      </c>
    </row>
    <row r="37" spans="1:2">
      <c r="A37" s="214" t="s">
        <v>3084</v>
      </c>
      <c r="B37" s="139" t="str">
        <f t="shared" si="0"/>
        <v>2019 dollars / kilowatt-hour (kWh)</v>
      </c>
    </row>
    <row r="38" spans="1:2">
      <c r="A38" s="214" t="s">
        <v>3085</v>
      </c>
      <c r="B38" s="139" t="str">
        <f t="shared" si="0"/>
        <v>cost of eqpt. to capture 1 metric ton CO2e/yr (2019 dollars)</v>
      </c>
    </row>
    <row r="39" spans="1:2">
      <c r="A39" s="214" t="s">
        <v>3086</v>
      </c>
      <c r="B39" s="139" t="str">
        <f t="shared" si="0"/>
        <v>million 2019 dollars / megawatt (MW)</v>
      </c>
    </row>
    <row r="40" spans="1:2">
      <c r="A40" s="214" t="s">
        <v>3087</v>
      </c>
      <c r="B40" s="139" t="str">
        <f t="shared" si="0"/>
        <v>cost of eqpt. to produce 1 kg H2/yr (2019 dollars)</v>
      </c>
    </row>
    <row r="42" spans="1:2">
      <c r="A42" s="415" t="s">
        <v>2970</v>
      </c>
      <c r="B42" s="415"/>
    </row>
    <row r="43" spans="1:2">
      <c r="A43" s="212" t="s">
        <v>2967</v>
      </c>
      <c r="B43" s="212" t="s">
        <v>2968</v>
      </c>
    </row>
    <row r="44" spans="1:2">
      <c r="A44" s="128" t="s">
        <v>157</v>
      </c>
      <c r="B44" s="139" t="str">
        <f t="shared" ref="B44:B45" si="1">A44</f>
        <v>$/metric ton CO2e</v>
      </c>
    </row>
    <row r="45" spans="1:2">
      <c r="A45" s="128" t="s">
        <v>159</v>
      </c>
      <c r="B45" s="139"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K1" zoomScale="70" zoomScaleNormal="70" workbookViewId="0">
      <pane ySplit="1" topLeftCell="A2" activePane="bottomLeft" state="frozen"/>
      <selection pane="bottomLeft" activeCell="S4" sqref="S4"/>
    </sheetView>
  </sheetViews>
  <sheetFormatPr defaultColWidth="9.1328125" defaultRowHeight="14.25"/>
  <cols>
    <col min="1" max="1" width="37.265625" style="51" customWidth="1"/>
    <col min="2" max="2" width="27.3984375" style="51" customWidth="1"/>
    <col min="3" max="3" width="9" style="4" customWidth="1"/>
    <col min="4" max="4" width="18.73046875" style="51" customWidth="1"/>
    <col min="5" max="5" width="18.1328125" style="51" customWidth="1"/>
    <col min="6" max="6" width="34.1328125" style="4" customWidth="1"/>
    <col min="7" max="7" width="95" style="51" customWidth="1"/>
    <col min="8" max="8" width="37.3984375" style="51" customWidth="1"/>
    <col min="9" max="9" width="34.265625" style="51" customWidth="1"/>
    <col min="10" max="10" width="25.3984375" style="51" customWidth="1"/>
    <col min="11" max="11" width="11.1328125" style="51" customWidth="1"/>
    <col min="12" max="13" width="16" style="51" customWidth="1"/>
    <col min="14" max="14" width="37.3984375" style="51" customWidth="1"/>
    <col min="15" max="15" width="25.3984375" style="51" customWidth="1"/>
    <col min="16" max="16" width="11.1328125" style="51" customWidth="1"/>
    <col min="17" max="18" width="16" style="51" customWidth="1"/>
    <col min="19" max="19" width="37.3984375" style="51" customWidth="1"/>
    <col min="20" max="16384" width="9.1328125" style="51"/>
  </cols>
  <sheetData>
    <row r="1" spans="1:19" s="137" customFormat="1" ht="28.5">
      <c r="A1" s="134" t="s">
        <v>2248</v>
      </c>
      <c r="B1" s="135" t="s">
        <v>2249</v>
      </c>
      <c r="C1" s="216" t="s">
        <v>2969</v>
      </c>
      <c r="D1" s="135" t="s">
        <v>64</v>
      </c>
      <c r="E1" s="135" t="s">
        <v>66</v>
      </c>
      <c r="F1" s="215" t="s">
        <v>495</v>
      </c>
      <c r="G1" s="135" t="s">
        <v>65</v>
      </c>
      <c r="H1" s="135" t="s">
        <v>2271</v>
      </c>
      <c r="I1" s="136" t="s">
        <v>337</v>
      </c>
      <c r="J1" s="232" t="s">
        <v>3213</v>
      </c>
      <c r="K1" s="232" t="s">
        <v>3214</v>
      </c>
      <c r="L1" s="232" t="s">
        <v>3215</v>
      </c>
      <c r="M1" s="232" t="s">
        <v>3216</v>
      </c>
      <c r="N1" s="232" t="s">
        <v>3217</v>
      </c>
      <c r="O1" s="232" t="s">
        <v>3218</v>
      </c>
      <c r="P1" s="232" t="s">
        <v>3219</v>
      </c>
      <c r="Q1" s="232" t="s">
        <v>3220</v>
      </c>
      <c r="R1" s="232" t="s">
        <v>3221</v>
      </c>
      <c r="S1" s="232" t="s">
        <v>3222</v>
      </c>
    </row>
    <row r="2" spans="1:19" ht="71.25">
      <c r="A2" s="142" t="s">
        <v>2279</v>
      </c>
      <c r="B2" s="140" t="s">
        <v>2280</v>
      </c>
      <c r="C2" s="210">
        <v>1</v>
      </c>
      <c r="D2" s="140" t="s">
        <v>67</v>
      </c>
      <c r="E2" s="140" t="s">
        <v>68</v>
      </c>
      <c r="F2" s="4" t="str">
        <f>UnitControlCenter!$B$3</f>
        <v>million metric tons / year</v>
      </c>
      <c r="G2" s="140" t="s">
        <v>197</v>
      </c>
      <c r="J2" s="4" t="s">
        <v>3469</v>
      </c>
      <c r="K2" s="4">
        <v>2030</v>
      </c>
      <c r="L2" s="355">
        <f>'Target Calculations'!O38</f>
        <v>16.348799083756724</v>
      </c>
      <c r="M2" s="355">
        <f>L2</f>
        <v>16.348799083756724</v>
      </c>
      <c r="N2" s="4" t="s">
        <v>3577</v>
      </c>
      <c r="O2" s="51" t="s">
        <v>3580</v>
      </c>
      <c r="P2" s="51">
        <v>2050</v>
      </c>
      <c r="Q2" s="51">
        <v>0</v>
      </c>
      <c r="R2" s="51">
        <v>0</v>
      </c>
      <c r="S2" s="51" t="s">
        <v>3581</v>
      </c>
    </row>
    <row r="3" spans="1:19" ht="71.25">
      <c r="A3" s="142" t="s">
        <v>2279</v>
      </c>
      <c r="B3" s="140" t="s">
        <v>2281</v>
      </c>
      <c r="C3" s="144">
        <v>1</v>
      </c>
      <c r="D3" s="141" t="s">
        <v>67</v>
      </c>
      <c r="E3" s="141" t="s">
        <v>68</v>
      </c>
      <c r="F3" s="4" t="str">
        <f>UnitControlCenter!$B$3</f>
        <v>million metric tons / year</v>
      </c>
      <c r="G3" s="140" t="s">
        <v>2247</v>
      </c>
      <c r="I3" s="140"/>
      <c r="J3" s="4" t="s">
        <v>3469</v>
      </c>
      <c r="K3" s="4">
        <v>2030</v>
      </c>
      <c r="L3" s="355">
        <f>'Target Calculations'!O30</f>
        <v>22.309859789966335</v>
      </c>
      <c r="M3" s="355">
        <f>L3</f>
        <v>22.309859789966335</v>
      </c>
      <c r="N3" s="4" t="s">
        <v>3471</v>
      </c>
      <c r="O3" s="51" t="s">
        <v>3580</v>
      </c>
      <c r="P3" s="51">
        <v>2050</v>
      </c>
      <c r="Q3" s="51">
        <v>0</v>
      </c>
      <c r="R3" s="51">
        <v>0</v>
      </c>
      <c r="S3" s="51" t="s">
        <v>3581</v>
      </c>
    </row>
    <row r="4" spans="1:19" ht="71.25">
      <c r="A4" s="142" t="s">
        <v>2279</v>
      </c>
      <c r="B4" s="141" t="s">
        <v>2282</v>
      </c>
      <c r="C4" s="210">
        <v>1</v>
      </c>
      <c r="D4" s="140" t="s">
        <v>69</v>
      </c>
      <c r="E4" s="140" t="s">
        <v>70</v>
      </c>
      <c r="F4" s="4" t="str">
        <f>UnitControlCenter!$B$3</f>
        <v>million metric tons / year</v>
      </c>
      <c r="G4" s="140" t="s">
        <v>2939</v>
      </c>
      <c r="H4" s="140" t="s">
        <v>2940</v>
      </c>
      <c r="I4" s="140" t="s">
        <v>2941</v>
      </c>
    </row>
    <row r="5" spans="1:19" ht="28.5">
      <c r="A5" s="142" t="s">
        <v>2279</v>
      </c>
      <c r="B5" s="141" t="s">
        <v>2283</v>
      </c>
      <c r="C5" s="210">
        <v>1</v>
      </c>
      <c r="D5" s="140" t="s">
        <v>69</v>
      </c>
      <c r="E5" s="140" t="s">
        <v>70</v>
      </c>
      <c r="F5" s="4" t="str">
        <f>UnitControlCenter!$B$3</f>
        <v>million metric tons / year</v>
      </c>
      <c r="G5" s="140" t="s">
        <v>2942</v>
      </c>
      <c r="H5" s="140" t="s">
        <v>2943</v>
      </c>
      <c r="I5" s="140" t="s">
        <v>2944</v>
      </c>
    </row>
    <row r="6" spans="1:19" ht="28.5">
      <c r="A6" s="142" t="s">
        <v>2279</v>
      </c>
      <c r="B6" s="141" t="s">
        <v>2284</v>
      </c>
      <c r="C6" s="210">
        <v>1</v>
      </c>
      <c r="D6" s="140" t="s">
        <v>69</v>
      </c>
      <c r="E6" s="140" t="s">
        <v>70</v>
      </c>
      <c r="F6" s="4" t="str">
        <f>UnitControlCenter!$B$3</f>
        <v>million metric tons / year</v>
      </c>
      <c r="G6" s="140" t="s">
        <v>2684</v>
      </c>
      <c r="H6" s="51" t="s">
        <v>2685</v>
      </c>
      <c r="I6" s="140" t="s">
        <v>2686</v>
      </c>
    </row>
    <row r="7" spans="1:19">
      <c r="A7" s="142" t="s">
        <v>2279</v>
      </c>
      <c r="B7" s="141" t="s">
        <v>3026</v>
      </c>
      <c r="C7" s="211">
        <v>0</v>
      </c>
      <c r="D7" s="140" t="s">
        <v>67</v>
      </c>
      <c r="E7" s="140" t="s">
        <v>68</v>
      </c>
      <c r="F7" s="1" t="str">
        <f>UnitControlCenter!$B$4</f>
        <v>g CO2e / 2019 dollar</v>
      </c>
      <c r="G7" s="140" t="s">
        <v>2972</v>
      </c>
      <c r="I7" s="140"/>
    </row>
    <row r="8" spans="1:19">
      <c r="A8" s="142" t="s">
        <v>2279</v>
      </c>
      <c r="B8" s="141" t="s">
        <v>149</v>
      </c>
      <c r="C8" s="210">
        <v>1</v>
      </c>
      <c r="D8" s="140" t="s">
        <v>67</v>
      </c>
      <c r="E8" s="140" t="s">
        <v>68</v>
      </c>
      <c r="F8" s="4" t="str">
        <f>UnitControlCenter!$B$3</f>
        <v>million metric tons / year</v>
      </c>
      <c r="G8" s="140" t="s">
        <v>2441</v>
      </c>
      <c r="I8" s="140"/>
    </row>
    <row r="9" spans="1:19" ht="42.75">
      <c r="A9" s="142" t="s">
        <v>2279</v>
      </c>
      <c r="B9" s="141" t="s">
        <v>2439</v>
      </c>
      <c r="C9" s="210">
        <v>1</v>
      </c>
      <c r="D9" s="140" t="s">
        <v>67</v>
      </c>
      <c r="E9" s="140" t="s">
        <v>68</v>
      </c>
      <c r="F9" s="4" t="str">
        <f>UnitControlCenter!$B$3</f>
        <v>million metric tons / year</v>
      </c>
      <c r="G9" s="140" t="s">
        <v>2442</v>
      </c>
      <c r="I9" s="140"/>
      <c r="J9" s="4" t="s">
        <v>3469</v>
      </c>
      <c r="K9" s="4">
        <v>2030</v>
      </c>
      <c r="L9" s="355">
        <f>'Target Calculations'!O7</f>
        <v>2.0074999999999998</v>
      </c>
      <c r="M9" s="355">
        <f>L9</f>
        <v>2.0074999999999998</v>
      </c>
      <c r="N9" s="4" t="s">
        <v>3472</v>
      </c>
    </row>
    <row r="10" spans="1:19">
      <c r="A10" s="142" t="s">
        <v>2279</v>
      </c>
      <c r="B10" s="141" t="s">
        <v>2532</v>
      </c>
      <c r="C10" s="210">
        <v>1</v>
      </c>
      <c r="D10" s="140" t="s">
        <v>67</v>
      </c>
      <c r="E10" s="140" t="s">
        <v>68</v>
      </c>
      <c r="F10" s="4" t="str">
        <f>UnitControlCenter!$B$3</f>
        <v>million metric tons / year</v>
      </c>
      <c r="G10" s="140" t="s">
        <v>2545</v>
      </c>
      <c r="I10" s="140"/>
      <c r="J10" s="4"/>
      <c r="K10" s="4"/>
      <c r="L10" s="4"/>
      <c r="M10" s="4"/>
      <c r="N10" s="4"/>
    </row>
    <row r="11" spans="1:19" ht="42.75">
      <c r="A11" s="142" t="s">
        <v>2279</v>
      </c>
      <c r="B11" s="141" t="s">
        <v>100</v>
      </c>
      <c r="C11" s="210">
        <v>1</v>
      </c>
      <c r="D11" s="140" t="s">
        <v>67</v>
      </c>
      <c r="E11" s="140" t="s">
        <v>68</v>
      </c>
      <c r="F11" s="4" t="str">
        <f>UnitControlCenter!$B$3</f>
        <v>million metric tons / year</v>
      </c>
      <c r="G11" s="140" t="s">
        <v>2443</v>
      </c>
      <c r="I11" s="140"/>
      <c r="J11" s="4" t="s">
        <v>3469</v>
      </c>
      <c r="K11" s="4">
        <v>2030</v>
      </c>
      <c r="L11" s="355">
        <f>'Target Calculations'!O3</f>
        <v>3.4074299999999997</v>
      </c>
      <c r="M11" s="355">
        <f>L11</f>
        <v>3.4074299999999997</v>
      </c>
      <c r="N11" s="4" t="s">
        <v>3473</v>
      </c>
    </row>
    <row r="12" spans="1:19" ht="71.25">
      <c r="A12" s="142" t="s">
        <v>2279</v>
      </c>
      <c r="B12" s="141" t="s">
        <v>9</v>
      </c>
      <c r="C12" s="210">
        <v>1</v>
      </c>
      <c r="D12" s="140" t="s">
        <v>67</v>
      </c>
      <c r="E12" s="140" t="s">
        <v>68</v>
      </c>
      <c r="F12" s="4" t="str">
        <f>UnitControlCenter!$B$3</f>
        <v>million metric tons / year</v>
      </c>
      <c r="G12" s="140" t="s">
        <v>2487</v>
      </c>
      <c r="I12" s="140"/>
      <c r="J12" s="4" t="s">
        <v>3469</v>
      </c>
      <c r="K12" s="4">
        <v>2030</v>
      </c>
      <c r="L12" s="77">
        <f>'Target Calculations'!O17</f>
        <v>3.966453669804336</v>
      </c>
      <c r="M12" s="77">
        <f>L12</f>
        <v>3.966453669804336</v>
      </c>
      <c r="N12" s="4" t="s">
        <v>3474</v>
      </c>
    </row>
    <row r="13" spans="1:19">
      <c r="A13" s="142" t="s">
        <v>2279</v>
      </c>
      <c r="B13" s="141" t="s">
        <v>2440</v>
      </c>
      <c r="C13" s="210">
        <v>1</v>
      </c>
      <c r="D13" s="140" t="s">
        <v>67</v>
      </c>
      <c r="E13" s="140" t="s">
        <v>68</v>
      </c>
      <c r="F13" s="4" t="str">
        <f>UnitControlCenter!$B$3</f>
        <v>million metric tons / year</v>
      </c>
      <c r="G13" s="140" t="s">
        <v>2444</v>
      </c>
      <c r="I13" s="140"/>
      <c r="J13" s="4"/>
      <c r="K13" s="4"/>
      <c r="L13" s="4"/>
      <c r="M13" s="4"/>
      <c r="N13" s="4"/>
    </row>
    <row r="14" spans="1:19" ht="57">
      <c r="A14" s="142" t="s">
        <v>2279</v>
      </c>
      <c r="B14" s="141" t="s">
        <v>4</v>
      </c>
      <c r="C14" s="210">
        <v>1</v>
      </c>
      <c r="D14" s="140" t="s">
        <v>67</v>
      </c>
      <c r="E14" s="140" t="s">
        <v>68</v>
      </c>
      <c r="F14" s="4" t="str">
        <f>UnitControlCenter!$B$3</f>
        <v>million metric tons / year</v>
      </c>
      <c r="G14" s="140" t="s">
        <v>2445</v>
      </c>
      <c r="I14" s="140"/>
      <c r="J14" s="4" t="s">
        <v>3469</v>
      </c>
      <c r="K14" s="4">
        <v>2030</v>
      </c>
      <c r="L14" s="77">
        <f>'Target Calculations'!O11</f>
        <v>10.309799999999999</v>
      </c>
      <c r="M14" s="77">
        <f>L14</f>
        <v>10.309799999999999</v>
      </c>
      <c r="N14" s="4" t="s">
        <v>3475</v>
      </c>
    </row>
    <row r="15" spans="1:19" ht="14.65" thickBot="1">
      <c r="A15" s="193" t="s">
        <v>2279</v>
      </c>
      <c r="B15" s="187" t="s">
        <v>2449</v>
      </c>
      <c r="C15" s="217">
        <v>1</v>
      </c>
      <c r="D15" s="188" t="s">
        <v>67</v>
      </c>
      <c r="E15" s="188" t="s">
        <v>68</v>
      </c>
      <c r="F15" s="191" t="str">
        <f>UnitControlCenter!$B$3</f>
        <v>million metric tons / year</v>
      </c>
      <c r="G15" s="188" t="s">
        <v>2446</v>
      </c>
      <c r="H15" s="189"/>
      <c r="I15" s="188"/>
      <c r="J15" s="189"/>
      <c r="K15" s="189"/>
      <c r="L15" s="189"/>
      <c r="M15" s="189"/>
      <c r="N15" s="189"/>
      <c r="O15" s="189"/>
      <c r="P15" s="189"/>
      <c r="Q15" s="189"/>
      <c r="R15" s="189"/>
      <c r="S15" s="189"/>
    </row>
    <row r="16" spans="1:19">
      <c r="A16" s="141" t="s">
        <v>2285</v>
      </c>
      <c r="B16" s="141" t="s">
        <v>2072</v>
      </c>
      <c r="C16" s="210">
        <v>1</v>
      </c>
      <c r="D16" s="140" t="s">
        <v>67</v>
      </c>
      <c r="E16" s="140" t="s">
        <v>68</v>
      </c>
      <c r="F16" s="4" t="str">
        <f>UnitControlCenter!$B$3</f>
        <v>million metric tons / year</v>
      </c>
      <c r="G16" s="140" t="s">
        <v>2270</v>
      </c>
      <c r="I16" s="140"/>
    </row>
    <row r="17" spans="1:19">
      <c r="A17" s="141" t="s">
        <v>2285</v>
      </c>
      <c r="B17" s="142" t="s">
        <v>2088</v>
      </c>
      <c r="C17" s="210">
        <v>1</v>
      </c>
      <c r="D17" s="140" t="s">
        <v>67</v>
      </c>
      <c r="E17" s="140" t="s">
        <v>68</v>
      </c>
      <c r="F17" s="4" t="str">
        <f>UnitControlCenter!$B$3</f>
        <v>million metric tons / year</v>
      </c>
      <c r="G17" s="140" t="s">
        <v>2261</v>
      </c>
      <c r="I17" s="140"/>
    </row>
    <row r="18" spans="1:19">
      <c r="A18" s="141" t="s">
        <v>2285</v>
      </c>
      <c r="B18" s="142" t="s">
        <v>2090</v>
      </c>
      <c r="C18" s="210">
        <v>1</v>
      </c>
      <c r="D18" s="140" t="s">
        <v>67</v>
      </c>
      <c r="E18" s="140" t="s">
        <v>68</v>
      </c>
      <c r="F18" s="4" t="str">
        <f>UnitControlCenter!$B$3</f>
        <v>million metric tons / year</v>
      </c>
      <c r="G18" s="140" t="s">
        <v>2260</v>
      </c>
      <c r="I18" s="140"/>
    </row>
    <row r="19" spans="1:19">
      <c r="A19" s="141" t="s">
        <v>2285</v>
      </c>
      <c r="B19" s="142" t="s">
        <v>2257</v>
      </c>
      <c r="C19" s="210">
        <v>1</v>
      </c>
      <c r="D19" s="140" t="s">
        <v>67</v>
      </c>
      <c r="E19" s="140" t="s">
        <v>68</v>
      </c>
      <c r="F19" s="4" t="str">
        <f>UnitControlCenter!$B$3</f>
        <v>million metric tons / year</v>
      </c>
      <c r="G19" s="140" t="s">
        <v>2259</v>
      </c>
      <c r="I19" s="140"/>
    </row>
    <row r="20" spans="1:19">
      <c r="A20" s="141" t="s">
        <v>2285</v>
      </c>
      <c r="B20" s="142" t="s">
        <v>2256</v>
      </c>
      <c r="C20" s="210">
        <v>1</v>
      </c>
      <c r="D20" s="140" t="s">
        <v>67</v>
      </c>
      <c r="E20" s="140" t="s">
        <v>68</v>
      </c>
      <c r="F20" s="4" t="str">
        <f>UnitControlCenter!$B$5</f>
        <v>thousand metric tons / year</v>
      </c>
      <c r="G20" s="140" t="s">
        <v>2265</v>
      </c>
      <c r="I20" s="140"/>
    </row>
    <row r="21" spans="1:19">
      <c r="A21" s="141" t="s">
        <v>2285</v>
      </c>
      <c r="B21" s="142" t="s">
        <v>2079</v>
      </c>
      <c r="C21" s="210">
        <v>1</v>
      </c>
      <c r="D21" s="140" t="s">
        <v>67</v>
      </c>
      <c r="E21" s="140" t="s">
        <v>68</v>
      </c>
      <c r="F21" s="4" t="str">
        <f>UnitControlCenter!$B$5</f>
        <v>thousand metric tons / year</v>
      </c>
      <c r="G21" s="140" t="s">
        <v>2266</v>
      </c>
      <c r="I21" s="140"/>
    </row>
    <row r="22" spans="1:19">
      <c r="A22" s="141" t="s">
        <v>2285</v>
      </c>
      <c r="B22" s="142" t="s">
        <v>2084</v>
      </c>
      <c r="C22" s="210">
        <v>1</v>
      </c>
      <c r="D22" s="140" t="s">
        <v>67</v>
      </c>
      <c r="E22" s="140" t="s">
        <v>68</v>
      </c>
      <c r="F22" s="4" t="str">
        <f>UnitControlCenter!$B$5</f>
        <v>thousand metric tons / year</v>
      </c>
      <c r="G22" s="140" t="s">
        <v>2263</v>
      </c>
      <c r="I22" s="140"/>
    </row>
    <row r="23" spans="1:19">
      <c r="A23" s="141" t="s">
        <v>2285</v>
      </c>
      <c r="B23" s="142" t="s">
        <v>2086</v>
      </c>
      <c r="C23" s="210">
        <v>1</v>
      </c>
      <c r="D23" s="140" t="s">
        <v>67</v>
      </c>
      <c r="E23" s="140" t="s">
        <v>68</v>
      </c>
      <c r="F23" s="4" t="str">
        <f>UnitControlCenter!$B$5</f>
        <v>thousand metric tons / year</v>
      </c>
      <c r="G23" s="140" t="s">
        <v>2262</v>
      </c>
      <c r="I23" s="140"/>
    </row>
    <row r="24" spans="1:19">
      <c r="A24" s="141" t="s">
        <v>2285</v>
      </c>
      <c r="B24" s="142" t="s">
        <v>2077</v>
      </c>
      <c r="C24" s="210">
        <v>1</v>
      </c>
      <c r="D24" s="140" t="s">
        <v>67</v>
      </c>
      <c r="E24" s="140" t="s">
        <v>68</v>
      </c>
      <c r="F24" s="4" t="str">
        <f>UnitControlCenter!$B$3</f>
        <v>million metric tons / year</v>
      </c>
      <c r="G24" s="140" t="s">
        <v>2267</v>
      </c>
      <c r="I24" s="140"/>
    </row>
    <row r="25" spans="1:19">
      <c r="A25" s="141" t="s">
        <v>2285</v>
      </c>
      <c r="B25" s="142" t="s">
        <v>2074</v>
      </c>
      <c r="C25" s="210">
        <v>1</v>
      </c>
      <c r="D25" s="140" t="s">
        <v>67</v>
      </c>
      <c r="E25" s="140" t="s">
        <v>68</v>
      </c>
      <c r="F25" s="4" t="str">
        <f>UnitControlCenter!$B$5</f>
        <v>thousand metric tons / year</v>
      </c>
      <c r="G25" s="140" t="s">
        <v>2269</v>
      </c>
      <c r="I25" s="140"/>
    </row>
    <row r="26" spans="1:19">
      <c r="A26" s="141" t="s">
        <v>2285</v>
      </c>
      <c r="B26" s="142" t="s">
        <v>2082</v>
      </c>
      <c r="C26" s="210">
        <v>1</v>
      </c>
      <c r="D26" s="140" t="s">
        <v>67</v>
      </c>
      <c r="E26" s="140" t="s">
        <v>68</v>
      </c>
      <c r="F26" s="4" t="str">
        <f>UnitControlCenter!$B$3</f>
        <v>million metric tons / year</v>
      </c>
      <c r="G26" s="140" t="s">
        <v>2264</v>
      </c>
      <c r="I26" s="140"/>
    </row>
    <row r="27" spans="1:19" ht="14.65" thickBot="1">
      <c r="A27" s="187" t="s">
        <v>2285</v>
      </c>
      <c r="B27" s="193" t="s">
        <v>548</v>
      </c>
      <c r="C27" s="217">
        <v>1</v>
      </c>
      <c r="D27" s="188" t="s">
        <v>67</v>
      </c>
      <c r="E27" s="188" t="s">
        <v>68</v>
      </c>
      <c r="F27" s="191" t="str">
        <f>UnitControlCenter!$B$3</f>
        <v>million metric tons / year</v>
      </c>
      <c r="G27" s="188" t="s">
        <v>2268</v>
      </c>
      <c r="H27" s="189"/>
      <c r="I27" s="188"/>
      <c r="J27" s="189"/>
      <c r="K27" s="189"/>
      <c r="L27" s="189"/>
      <c r="M27" s="189"/>
      <c r="N27" s="189"/>
      <c r="O27" s="189"/>
      <c r="P27" s="189"/>
      <c r="Q27" s="189"/>
      <c r="R27" s="189"/>
      <c r="S27" s="189"/>
    </row>
    <row r="28" spans="1:19" ht="71.25">
      <c r="A28" s="141" t="s">
        <v>2286</v>
      </c>
      <c r="B28" s="141" t="s">
        <v>2282</v>
      </c>
      <c r="C28" s="210">
        <v>1</v>
      </c>
      <c r="D28" s="140" t="s">
        <v>69</v>
      </c>
      <c r="E28" s="140" t="s">
        <v>70</v>
      </c>
      <c r="F28" s="4" t="str">
        <f>UnitControlCenter!$B$3</f>
        <v>million metric tons / year</v>
      </c>
      <c r="G28" s="140" t="s">
        <v>3041</v>
      </c>
      <c r="H28" s="51" t="s">
        <v>3042</v>
      </c>
      <c r="I28" s="140" t="s">
        <v>3043</v>
      </c>
    </row>
    <row r="29" spans="1:19" ht="85.5">
      <c r="A29" s="141" t="s">
        <v>2286</v>
      </c>
      <c r="B29" s="141" t="s">
        <v>2546</v>
      </c>
      <c r="C29" s="210">
        <v>1</v>
      </c>
      <c r="D29" s="140" t="s">
        <v>69</v>
      </c>
      <c r="E29" s="140" t="s">
        <v>70</v>
      </c>
      <c r="F29" s="4" t="str">
        <f>UnitControlCenter!$B$3</f>
        <v>million metric tons / year</v>
      </c>
      <c r="G29" s="140" t="s">
        <v>3044</v>
      </c>
      <c r="H29" s="51" t="s">
        <v>3045</v>
      </c>
      <c r="I29" s="140" t="s">
        <v>3046</v>
      </c>
    </row>
    <row r="30" spans="1:19" ht="57">
      <c r="A30" s="141" t="s">
        <v>2286</v>
      </c>
      <c r="B30" s="141" t="s">
        <v>2287</v>
      </c>
      <c r="C30" s="218">
        <v>1</v>
      </c>
      <c r="D30" s="140" t="s">
        <v>69</v>
      </c>
      <c r="E30" s="140" t="s">
        <v>70</v>
      </c>
      <c r="F30" s="7" t="str">
        <f>UnitControlCenter!$B$3</f>
        <v>million metric tons / year</v>
      </c>
      <c r="G30" s="209" t="s">
        <v>3047</v>
      </c>
      <c r="H30" s="209" t="s">
        <v>3048</v>
      </c>
      <c r="I30" s="140" t="s">
        <v>3049</v>
      </c>
    </row>
    <row r="31" spans="1:19" ht="14.65" thickBot="1">
      <c r="A31" s="187" t="s">
        <v>2286</v>
      </c>
      <c r="B31" s="187" t="s">
        <v>3026</v>
      </c>
      <c r="C31" s="217">
        <v>0</v>
      </c>
      <c r="D31" s="188" t="s">
        <v>67</v>
      </c>
      <c r="E31" s="188" t="s">
        <v>68</v>
      </c>
      <c r="F31" s="220" t="str">
        <f>UnitControlCenter!$B$6</f>
        <v>g CO2 / 2019 dollar</v>
      </c>
      <c r="G31" s="189" t="s">
        <v>2971</v>
      </c>
      <c r="H31" s="189"/>
      <c r="I31" s="188"/>
      <c r="J31" s="189"/>
      <c r="K31" s="189"/>
      <c r="L31" s="189"/>
      <c r="M31" s="189"/>
      <c r="N31" s="189"/>
      <c r="O31" s="189"/>
      <c r="P31" s="189"/>
      <c r="Q31" s="189"/>
      <c r="R31" s="189"/>
      <c r="S31" s="189"/>
    </row>
    <row r="32" spans="1:19" ht="57">
      <c r="A32" s="141" t="s">
        <v>2839</v>
      </c>
      <c r="B32" s="141" t="s">
        <v>2639</v>
      </c>
      <c r="C32" s="210">
        <v>1</v>
      </c>
      <c r="D32" s="140" t="s">
        <v>67</v>
      </c>
      <c r="E32" s="140" t="s">
        <v>3227</v>
      </c>
      <c r="F32" s="4" t="str">
        <f>UnitControlCenter!$B$3</f>
        <v>million metric tons / year</v>
      </c>
      <c r="G32" s="51" t="s">
        <v>197</v>
      </c>
      <c r="I32" s="140"/>
      <c r="J32" s="4" t="s">
        <v>3469</v>
      </c>
      <c r="K32" s="4">
        <v>2030</v>
      </c>
      <c r="L32" s="355">
        <f>L2</f>
        <v>16.348799083756724</v>
      </c>
      <c r="M32" s="355">
        <f>M2</f>
        <v>16.348799083756724</v>
      </c>
      <c r="N32" s="4" t="s">
        <v>3470</v>
      </c>
    </row>
    <row r="33" spans="1:19">
      <c r="A33" s="141" t="s">
        <v>2839</v>
      </c>
      <c r="B33" s="141" t="s">
        <v>149</v>
      </c>
      <c r="C33" s="210">
        <v>1</v>
      </c>
      <c r="D33" s="140" t="s">
        <v>67</v>
      </c>
      <c r="E33" s="140" t="s">
        <v>3227</v>
      </c>
      <c r="F33" s="4" t="str">
        <f>UnitControlCenter!$B$3</f>
        <v>million metric tons / year</v>
      </c>
      <c r="G33" s="140" t="s">
        <v>2441</v>
      </c>
      <c r="I33" s="140"/>
      <c r="J33" s="4"/>
      <c r="K33" s="4"/>
      <c r="L33" s="4"/>
      <c r="M33" s="4"/>
      <c r="N33" s="4"/>
    </row>
    <row r="34" spans="1:19" ht="42.75">
      <c r="A34" s="141" t="s">
        <v>2839</v>
      </c>
      <c r="B34" s="141" t="s">
        <v>2439</v>
      </c>
      <c r="C34" s="210">
        <v>1</v>
      </c>
      <c r="D34" s="140" t="s">
        <v>67</v>
      </c>
      <c r="E34" s="140" t="s">
        <v>3227</v>
      </c>
      <c r="F34" s="4" t="str">
        <f>UnitControlCenter!$B$3</f>
        <v>million metric tons / year</v>
      </c>
      <c r="G34" s="140" t="s">
        <v>2442</v>
      </c>
      <c r="I34" s="140"/>
      <c r="J34" s="4" t="s">
        <v>3469</v>
      </c>
      <c r="K34" s="4">
        <v>2030</v>
      </c>
      <c r="L34" s="355">
        <f>L9</f>
        <v>2.0074999999999998</v>
      </c>
      <c r="M34" s="355">
        <f>M9</f>
        <v>2.0074999999999998</v>
      </c>
      <c r="N34" s="4" t="s">
        <v>3472</v>
      </c>
    </row>
    <row r="35" spans="1:19">
      <c r="A35" s="141" t="s">
        <v>2839</v>
      </c>
      <c r="B35" s="141" t="s">
        <v>2532</v>
      </c>
      <c r="C35" s="210">
        <v>1</v>
      </c>
      <c r="D35" s="140" t="s">
        <v>67</v>
      </c>
      <c r="E35" s="140" t="s">
        <v>3227</v>
      </c>
      <c r="F35" s="4" t="str">
        <f>UnitControlCenter!$B$3</f>
        <v>million metric tons / year</v>
      </c>
      <c r="G35" s="140" t="s">
        <v>2545</v>
      </c>
      <c r="I35" s="140"/>
      <c r="J35" s="4"/>
      <c r="K35" s="4"/>
      <c r="L35" s="4"/>
      <c r="M35" s="4"/>
      <c r="N35" s="4"/>
    </row>
    <row r="36" spans="1:19" ht="42.75">
      <c r="A36" s="141" t="s">
        <v>2839</v>
      </c>
      <c r="B36" s="141" t="s">
        <v>100</v>
      </c>
      <c r="C36" s="210">
        <v>1</v>
      </c>
      <c r="D36" s="140" t="s">
        <v>67</v>
      </c>
      <c r="E36" s="140" t="s">
        <v>3227</v>
      </c>
      <c r="F36" s="4" t="str">
        <f>UnitControlCenter!$B$3</f>
        <v>million metric tons / year</v>
      </c>
      <c r="G36" s="140" t="s">
        <v>2443</v>
      </c>
      <c r="I36" s="140"/>
      <c r="J36" s="4" t="s">
        <v>3469</v>
      </c>
      <c r="K36" s="4">
        <v>2030</v>
      </c>
      <c r="L36" s="355">
        <f>L11</f>
        <v>3.4074299999999997</v>
      </c>
      <c r="M36" s="355">
        <f>M11</f>
        <v>3.4074299999999997</v>
      </c>
      <c r="N36" s="4" t="s">
        <v>3473</v>
      </c>
    </row>
    <row r="37" spans="1:19" ht="71.25">
      <c r="A37" s="141" t="s">
        <v>2839</v>
      </c>
      <c r="B37" s="141" t="s">
        <v>9</v>
      </c>
      <c r="C37" s="210">
        <v>1</v>
      </c>
      <c r="D37" s="140" t="s">
        <v>67</v>
      </c>
      <c r="E37" s="140" t="s">
        <v>3227</v>
      </c>
      <c r="F37" s="4" t="str">
        <f>UnitControlCenter!$B$3</f>
        <v>million metric tons / year</v>
      </c>
      <c r="G37" s="140" t="s">
        <v>2487</v>
      </c>
      <c r="I37" s="140"/>
      <c r="J37" s="4" t="s">
        <v>3469</v>
      </c>
      <c r="K37" s="4">
        <v>2030</v>
      </c>
      <c r="L37" s="77">
        <f>L12</f>
        <v>3.966453669804336</v>
      </c>
      <c r="M37" s="77">
        <f>M12</f>
        <v>3.966453669804336</v>
      </c>
      <c r="N37" s="4" t="s">
        <v>3474</v>
      </c>
    </row>
    <row r="38" spans="1:19" ht="57.4" thickBot="1">
      <c r="A38" s="187" t="s">
        <v>2839</v>
      </c>
      <c r="B38" s="187" t="s">
        <v>4</v>
      </c>
      <c r="C38" s="217">
        <v>1</v>
      </c>
      <c r="D38" s="188" t="s">
        <v>67</v>
      </c>
      <c r="E38" s="188" t="s">
        <v>3227</v>
      </c>
      <c r="F38" s="191" t="str">
        <f>UnitControlCenter!$B$3</f>
        <v>million metric tons / year</v>
      </c>
      <c r="G38" s="188" t="s">
        <v>2445</v>
      </c>
      <c r="H38" s="189"/>
      <c r="I38" s="188"/>
      <c r="J38" s="4" t="s">
        <v>3469</v>
      </c>
      <c r="K38" s="4">
        <v>2030</v>
      </c>
      <c r="L38" s="77">
        <f>L14</f>
        <v>10.309799999999999</v>
      </c>
      <c r="M38" s="77">
        <f>M14</f>
        <v>10.309799999999999</v>
      </c>
      <c r="N38" s="4" t="s">
        <v>3475</v>
      </c>
      <c r="O38" s="189"/>
      <c r="P38" s="189"/>
      <c r="Q38" s="189"/>
      <c r="R38" s="189"/>
      <c r="S38" s="189"/>
    </row>
    <row r="39" spans="1:19" ht="28.5">
      <c r="A39" s="141" t="s">
        <v>405</v>
      </c>
      <c r="B39" s="141" t="s">
        <v>3124</v>
      </c>
      <c r="C39" s="210">
        <v>1</v>
      </c>
      <c r="D39" s="140" t="s">
        <v>69</v>
      </c>
      <c r="E39" s="140" t="s">
        <v>493</v>
      </c>
      <c r="F39" s="4" t="str">
        <f>UnitControlCenter!$B$7</f>
        <v>2019 dollars / ton CO2e abated, Annual average abatement (MtCO2e)</v>
      </c>
      <c r="G39" s="51" t="s">
        <v>2381</v>
      </c>
      <c r="I39" s="140"/>
    </row>
    <row r="40" spans="1:19" ht="28.9" thickBot="1">
      <c r="A40" s="187" t="s">
        <v>405</v>
      </c>
      <c r="B40" s="187" t="s">
        <v>3125</v>
      </c>
      <c r="C40" s="217">
        <v>1</v>
      </c>
      <c r="D40" s="188" t="s">
        <v>69</v>
      </c>
      <c r="E40" s="188" t="s">
        <v>493</v>
      </c>
      <c r="F40" s="191" t="str">
        <f>UnitControlCenter!$B$7</f>
        <v>2019 dollars / ton CO2e abated, Annual average abatement (MtCO2e)</v>
      </c>
      <c r="G40" s="189" t="s">
        <v>2381</v>
      </c>
      <c r="H40" s="189"/>
      <c r="I40" s="188"/>
      <c r="J40" s="189"/>
      <c r="K40" s="189"/>
      <c r="L40" s="189"/>
      <c r="M40" s="189"/>
      <c r="N40" s="189"/>
      <c r="O40" s="189"/>
      <c r="P40" s="189"/>
      <c r="Q40" s="189"/>
      <c r="R40" s="189"/>
      <c r="S40" s="189"/>
    </row>
    <row r="41" spans="1:19" ht="28.5">
      <c r="A41" s="141" t="s">
        <v>2288</v>
      </c>
      <c r="B41" s="141" t="s">
        <v>3185</v>
      </c>
      <c r="C41" s="210">
        <v>1</v>
      </c>
      <c r="D41" s="140" t="s">
        <v>69</v>
      </c>
      <c r="E41" s="140" t="s">
        <v>68</v>
      </c>
      <c r="F41" s="4" t="str">
        <f>UnitControlCenter!$B$8</f>
        <v>billion 2019 dollars / year</v>
      </c>
      <c r="G41" s="51" t="s">
        <v>3126</v>
      </c>
      <c r="H41" s="51" t="s">
        <v>2383</v>
      </c>
      <c r="I41" s="140" t="s">
        <v>2356</v>
      </c>
    </row>
    <row r="42" spans="1:19">
      <c r="A42" s="141" t="s">
        <v>2288</v>
      </c>
      <c r="B42" s="186" t="s">
        <v>2867</v>
      </c>
      <c r="C42" s="210">
        <v>1</v>
      </c>
      <c r="D42" s="140" t="s">
        <v>67</v>
      </c>
      <c r="E42" s="140" t="s">
        <v>68</v>
      </c>
      <c r="F42" s="4" t="str">
        <f>UnitControlCenter!$B$8</f>
        <v>billion 2019 dollars / year</v>
      </c>
      <c r="G42" s="51" t="s">
        <v>2855</v>
      </c>
      <c r="I42" s="140"/>
    </row>
    <row r="43" spans="1:19" ht="57">
      <c r="A43" s="141" t="s">
        <v>2288</v>
      </c>
      <c r="B43" s="141" t="s">
        <v>3113</v>
      </c>
      <c r="C43" s="230">
        <v>1</v>
      </c>
      <c r="D43" s="140" t="s">
        <v>69</v>
      </c>
      <c r="E43" s="140" t="s">
        <v>70</v>
      </c>
      <c r="F43" s="4" t="str">
        <f>UnitControlCenter!$B$8</f>
        <v>billion 2019 dollars / year</v>
      </c>
      <c r="G43" s="4" t="s">
        <v>3114</v>
      </c>
      <c r="H43" s="4" t="s">
        <v>3115</v>
      </c>
      <c r="I43" s="4" t="s">
        <v>3116</v>
      </c>
    </row>
    <row r="44" spans="1:19" ht="28.5">
      <c r="A44" s="141" t="s">
        <v>2288</v>
      </c>
      <c r="B44" s="186" t="s">
        <v>3118</v>
      </c>
      <c r="C44" s="218">
        <v>1</v>
      </c>
      <c r="D44" s="140" t="s">
        <v>67</v>
      </c>
      <c r="E44" s="140" t="s">
        <v>68</v>
      </c>
      <c r="F44" s="7" t="str">
        <f>UnitControlCenter!$B$9</f>
        <v>billion 2019 dollars</v>
      </c>
      <c r="G44" s="209" t="s">
        <v>3120</v>
      </c>
      <c r="H44" s="209"/>
      <c r="I44" s="140"/>
    </row>
    <row r="45" spans="1:19" ht="28.9" thickBot="1">
      <c r="A45" s="187" t="s">
        <v>2288</v>
      </c>
      <c r="B45" s="192" t="s">
        <v>3121</v>
      </c>
      <c r="C45" s="217">
        <v>1</v>
      </c>
      <c r="D45" s="188" t="s">
        <v>67</v>
      </c>
      <c r="E45" s="188" t="s">
        <v>68</v>
      </c>
      <c r="F45" s="191" t="str">
        <f>UnitControlCenter!$B$8</f>
        <v>billion 2019 dollars / year</v>
      </c>
      <c r="G45" s="189" t="s">
        <v>3122</v>
      </c>
      <c r="H45" s="189"/>
      <c r="I45" s="188"/>
      <c r="J45" s="189"/>
      <c r="K45" s="189"/>
      <c r="L45" s="189"/>
      <c r="M45" s="189"/>
      <c r="N45" s="189"/>
      <c r="O45" s="189"/>
      <c r="P45" s="189"/>
      <c r="Q45" s="189"/>
      <c r="R45" s="189"/>
      <c r="S45" s="189"/>
    </row>
    <row r="46" spans="1:19" ht="28.5">
      <c r="A46" s="141" t="s">
        <v>3013</v>
      </c>
      <c r="B46" s="186" t="s">
        <v>3030</v>
      </c>
      <c r="C46" s="224">
        <v>1</v>
      </c>
      <c r="D46" s="140" t="s">
        <v>69</v>
      </c>
      <c r="E46" s="140" t="s">
        <v>68</v>
      </c>
      <c r="F46" s="7" t="str">
        <f>UnitControlCenter!$B$10</f>
        <v>jobs</v>
      </c>
      <c r="G46" s="209" t="s">
        <v>3021</v>
      </c>
      <c r="H46" s="209" t="s">
        <v>3020</v>
      </c>
      <c r="I46" s="140" t="s">
        <v>2357</v>
      </c>
    </row>
    <row r="47" spans="1:19" ht="28.5">
      <c r="A47" s="141" t="s">
        <v>3013</v>
      </c>
      <c r="B47" s="186" t="s">
        <v>3031</v>
      </c>
      <c r="C47" s="227">
        <v>1</v>
      </c>
      <c r="D47" s="140" t="s">
        <v>69</v>
      </c>
      <c r="E47" s="140" t="s">
        <v>68</v>
      </c>
      <c r="F47" s="7" t="str">
        <f>UnitControlCenter!$B$10</f>
        <v>jobs</v>
      </c>
      <c r="G47" s="209" t="s">
        <v>3034</v>
      </c>
      <c r="H47" s="209" t="s">
        <v>3035</v>
      </c>
      <c r="I47" s="140" t="s">
        <v>3036</v>
      </c>
    </row>
    <row r="48" spans="1:19" ht="28.5">
      <c r="A48" s="141" t="s">
        <v>3013</v>
      </c>
      <c r="B48" s="186" t="s">
        <v>3094</v>
      </c>
      <c r="C48" s="229">
        <v>1</v>
      </c>
      <c r="D48" s="140" t="s">
        <v>69</v>
      </c>
      <c r="E48" s="140" t="s">
        <v>68</v>
      </c>
      <c r="F48" s="7" t="str">
        <f>UnitControlCenter!$B$10</f>
        <v>jobs</v>
      </c>
      <c r="G48" s="209" t="s">
        <v>3098</v>
      </c>
      <c r="H48" s="209" t="s">
        <v>3097</v>
      </c>
      <c r="I48" s="140" t="s">
        <v>3112</v>
      </c>
    </row>
    <row r="49" spans="1:19" ht="28.5">
      <c r="A49" s="141" t="s">
        <v>3013</v>
      </c>
      <c r="B49" s="186" t="s">
        <v>3224</v>
      </c>
      <c r="C49" s="233">
        <v>1</v>
      </c>
      <c r="D49" s="140" t="s">
        <v>69</v>
      </c>
      <c r="E49" s="140" t="s">
        <v>68</v>
      </c>
      <c r="F49" s="7" t="str">
        <f>UnitControlCenter!$B$10</f>
        <v>jobs</v>
      </c>
      <c r="G49" s="209" t="s">
        <v>3223</v>
      </c>
      <c r="H49" s="209" t="s">
        <v>3020</v>
      </c>
      <c r="I49" s="140" t="s">
        <v>2357</v>
      </c>
    </row>
    <row r="50" spans="1:19" ht="28.5">
      <c r="A50" s="141" t="s">
        <v>3013</v>
      </c>
      <c r="B50" s="186" t="s">
        <v>3015</v>
      </c>
      <c r="C50" s="224">
        <v>1</v>
      </c>
      <c r="D50" s="140" t="s">
        <v>69</v>
      </c>
      <c r="E50" s="140" t="s">
        <v>68</v>
      </c>
      <c r="F50" s="4" t="str">
        <f>UnitControlCenter!$B$8</f>
        <v>billion 2019 dollars / year</v>
      </c>
      <c r="G50" s="209" t="s">
        <v>3022</v>
      </c>
      <c r="H50" s="209" t="s">
        <v>3024</v>
      </c>
      <c r="I50" s="140" t="s">
        <v>2357</v>
      </c>
    </row>
    <row r="51" spans="1:19" ht="28.5">
      <c r="A51" s="141" t="s">
        <v>3013</v>
      </c>
      <c r="B51" s="186" t="s">
        <v>3037</v>
      </c>
      <c r="C51" s="228">
        <v>1</v>
      </c>
      <c r="D51" s="140" t="s">
        <v>69</v>
      </c>
      <c r="E51" s="140" t="s">
        <v>68</v>
      </c>
      <c r="F51" s="4" t="str">
        <f>UnitControlCenter!$B$12</f>
        <v>% change</v>
      </c>
      <c r="G51" s="209" t="s">
        <v>3039</v>
      </c>
      <c r="H51" s="209" t="s">
        <v>3024</v>
      </c>
      <c r="I51" s="140" t="s">
        <v>2357</v>
      </c>
    </row>
    <row r="52" spans="1:19" ht="28.5">
      <c r="A52" s="141" t="s">
        <v>3013</v>
      </c>
      <c r="B52" s="186" t="s">
        <v>3095</v>
      </c>
      <c r="C52" s="229">
        <v>1</v>
      </c>
      <c r="D52" s="140" t="s">
        <v>69</v>
      </c>
      <c r="E52" s="140" t="s">
        <v>68</v>
      </c>
      <c r="F52" s="4" t="str">
        <f>UnitControlCenter!$B$8</f>
        <v>billion 2019 dollars / year</v>
      </c>
      <c r="G52" s="209" t="s">
        <v>3099</v>
      </c>
      <c r="H52" s="209" t="s">
        <v>3097</v>
      </c>
      <c r="I52" s="140" t="s">
        <v>3112</v>
      </c>
    </row>
    <row r="53" spans="1:19" ht="42.75">
      <c r="A53" s="141" t="s">
        <v>3013</v>
      </c>
      <c r="B53" s="186" t="s">
        <v>3029</v>
      </c>
      <c r="C53" s="224">
        <v>1</v>
      </c>
      <c r="D53" s="140" t="s">
        <v>69</v>
      </c>
      <c r="E53" s="140" t="s">
        <v>68</v>
      </c>
      <c r="F53" s="4" t="str">
        <f>UnitControlCenter!$B$8</f>
        <v>billion 2019 dollars / year</v>
      </c>
      <c r="G53" s="209" t="s">
        <v>3025</v>
      </c>
      <c r="H53" s="209" t="s">
        <v>3023</v>
      </c>
      <c r="I53" s="140" t="s">
        <v>2357</v>
      </c>
    </row>
    <row r="54" spans="1:19" ht="28.5">
      <c r="A54" s="141" t="s">
        <v>3013</v>
      </c>
      <c r="B54" s="186" t="s">
        <v>3027</v>
      </c>
      <c r="C54" s="218">
        <v>1</v>
      </c>
      <c r="D54" s="140" t="s">
        <v>67</v>
      </c>
      <c r="E54" s="140" t="s">
        <v>68</v>
      </c>
      <c r="F54" s="7" t="str">
        <f>UnitControlCenter!$B$13</f>
        <v>2019 dollars / employee-year</v>
      </c>
      <c r="G54" s="209" t="s">
        <v>3028</v>
      </c>
      <c r="H54" s="209"/>
      <c r="I54" s="140"/>
    </row>
    <row r="55" spans="1:19" ht="28.9" thickBot="1">
      <c r="A55" s="187" t="s">
        <v>3013</v>
      </c>
      <c r="B55" s="192" t="s">
        <v>3096</v>
      </c>
      <c r="C55" s="217">
        <v>1</v>
      </c>
      <c r="D55" s="188" t="s">
        <v>69</v>
      </c>
      <c r="E55" s="188" t="s">
        <v>68</v>
      </c>
      <c r="F55" s="191" t="str">
        <f>UnitControlCenter!$B$8</f>
        <v>billion 2019 dollars / year</v>
      </c>
      <c r="G55" s="189" t="s">
        <v>3100</v>
      </c>
      <c r="H55" s="189" t="s">
        <v>3097</v>
      </c>
      <c r="I55" s="188" t="s">
        <v>3112</v>
      </c>
      <c r="J55" s="189"/>
      <c r="K55" s="189"/>
      <c r="L55" s="189"/>
      <c r="M55" s="189"/>
      <c r="N55" s="189"/>
      <c r="O55" s="189"/>
      <c r="P55" s="189"/>
      <c r="Q55" s="189"/>
      <c r="R55" s="189"/>
      <c r="S55" s="189"/>
    </row>
    <row r="56" spans="1:19" ht="71.25">
      <c r="A56" s="141" t="s">
        <v>3014</v>
      </c>
      <c r="B56" s="141" t="s">
        <v>2754</v>
      </c>
      <c r="C56" s="210">
        <v>1</v>
      </c>
      <c r="D56" s="140" t="s">
        <v>69</v>
      </c>
      <c r="E56" s="140" t="s">
        <v>68</v>
      </c>
      <c r="F56" s="4" t="str">
        <f>UnitControlCenter!$B$8</f>
        <v>billion 2019 dollars / year</v>
      </c>
      <c r="G56" s="4" t="s">
        <v>2755</v>
      </c>
      <c r="H56" s="4" t="s">
        <v>2756</v>
      </c>
      <c r="I56" s="4" t="s">
        <v>2729</v>
      </c>
    </row>
    <row r="57" spans="1:19" ht="42.75">
      <c r="A57" s="141" t="s">
        <v>3014</v>
      </c>
      <c r="B57" s="141" t="s">
        <v>2758</v>
      </c>
      <c r="C57" s="210">
        <v>1</v>
      </c>
      <c r="D57" s="140" t="s">
        <v>69</v>
      </c>
      <c r="E57" s="140" t="s">
        <v>68</v>
      </c>
      <c r="F57" s="4" t="str">
        <f>UnitControlCenter!$B$8</f>
        <v>billion 2019 dollars / year</v>
      </c>
      <c r="G57" s="4" t="s">
        <v>2768</v>
      </c>
      <c r="H57" s="4" t="s">
        <v>2769</v>
      </c>
      <c r="I57" s="4" t="s">
        <v>2770</v>
      </c>
    </row>
    <row r="58" spans="1:19" ht="57">
      <c r="A58" s="141" t="s">
        <v>3014</v>
      </c>
      <c r="B58" s="141" t="s">
        <v>2759</v>
      </c>
      <c r="C58" s="210">
        <v>1</v>
      </c>
      <c r="D58" s="140" t="s">
        <v>69</v>
      </c>
      <c r="E58" s="140" t="s">
        <v>68</v>
      </c>
      <c r="F58" s="4" t="str">
        <f>UnitControlCenter!$B$8</f>
        <v>billion 2019 dollars / year</v>
      </c>
      <c r="G58" s="4" t="s">
        <v>2779</v>
      </c>
      <c r="H58" s="4" t="s">
        <v>2777</v>
      </c>
      <c r="I58" s="4" t="s">
        <v>2778</v>
      </c>
    </row>
    <row r="59" spans="1:19" ht="42.75">
      <c r="A59" s="141" t="s">
        <v>3014</v>
      </c>
      <c r="B59" s="141" t="s">
        <v>2760</v>
      </c>
      <c r="C59" s="210">
        <v>1</v>
      </c>
      <c r="D59" s="140" t="s">
        <v>69</v>
      </c>
      <c r="E59" s="140" t="s">
        <v>68</v>
      </c>
      <c r="F59" s="4" t="str">
        <f>UnitControlCenter!$B$8</f>
        <v>billion 2019 dollars / year</v>
      </c>
      <c r="G59" s="4" t="s">
        <v>2773</v>
      </c>
      <c r="H59" s="4" t="s">
        <v>2769</v>
      </c>
      <c r="I59" s="4" t="s">
        <v>2771</v>
      </c>
    </row>
    <row r="60" spans="1:19" ht="42.75">
      <c r="A60" s="141" t="s">
        <v>3014</v>
      </c>
      <c r="B60" s="141" t="s">
        <v>2761</v>
      </c>
      <c r="C60" s="210">
        <v>1</v>
      </c>
      <c r="D60" s="140" t="s">
        <v>69</v>
      </c>
      <c r="E60" s="140" t="s">
        <v>68</v>
      </c>
      <c r="F60" s="4" t="str">
        <f>UnitControlCenter!$B$8</f>
        <v>billion 2019 dollars / year</v>
      </c>
      <c r="G60" s="4" t="s">
        <v>2774</v>
      </c>
      <c r="H60" s="4" t="s">
        <v>2769</v>
      </c>
      <c r="I60" s="4" t="s">
        <v>2772</v>
      </c>
    </row>
    <row r="61" spans="1:19" ht="57">
      <c r="A61" s="141" t="s">
        <v>3014</v>
      </c>
      <c r="B61" s="141" t="s">
        <v>2762</v>
      </c>
      <c r="C61" s="210">
        <v>1</v>
      </c>
      <c r="D61" s="140" t="s">
        <v>69</v>
      </c>
      <c r="E61" s="140" t="s">
        <v>68</v>
      </c>
      <c r="F61" s="4" t="str">
        <f>UnitControlCenter!$B$8</f>
        <v>billion 2019 dollars / year</v>
      </c>
      <c r="G61" s="4" t="s">
        <v>2780</v>
      </c>
      <c r="H61" s="4" t="s">
        <v>2777</v>
      </c>
      <c r="I61" s="4" t="s">
        <v>2778</v>
      </c>
    </row>
    <row r="62" spans="1:19" ht="57">
      <c r="A62" s="141" t="s">
        <v>3014</v>
      </c>
      <c r="B62" s="141" t="s">
        <v>2763</v>
      </c>
      <c r="C62" s="210">
        <v>1</v>
      </c>
      <c r="D62" s="140" t="s">
        <v>69</v>
      </c>
      <c r="E62" s="140" t="s">
        <v>68</v>
      </c>
      <c r="F62" s="4" t="str">
        <f>UnitControlCenter!$B$8</f>
        <v>billion 2019 dollars / year</v>
      </c>
      <c r="G62" s="4" t="s">
        <v>2781</v>
      </c>
      <c r="H62" s="4" t="s">
        <v>2777</v>
      </c>
      <c r="I62" s="4" t="s">
        <v>2778</v>
      </c>
    </row>
    <row r="63" spans="1:19" ht="57">
      <c r="A63" s="141" t="s">
        <v>3014</v>
      </c>
      <c r="B63" s="141" t="s">
        <v>2764</v>
      </c>
      <c r="C63" s="210">
        <v>1</v>
      </c>
      <c r="D63" s="140" t="s">
        <v>69</v>
      </c>
      <c r="E63" s="140" t="s">
        <v>68</v>
      </c>
      <c r="F63" s="4" t="str">
        <f>UnitControlCenter!$B$8</f>
        <v>billion 2019 dollars / year</v>
      </c>
      <c r="G63" s="4" t="s">
        <v>2782</v>
      </c>
      <c r="H63" s="4" t="s">
        <v>2777</v>
      </c>
      <c r="I63" s="4" t="s">
        <v>2778</v>
      </c>
    </row>
    <row r="64" spans="1:19" ht="57">
      <c r="A64" s="141" t="s">
        <v>3014</v>
      </c>
      <c r="B64" s="141" t="s">
        <v>2788</v>
      </c>
      <c r="C64" s="210">
        <v>1</v>
      </c>
      <c r="D64" s="140" t="s">
        <v>69</v>
      </c>
      <c r="E64" s="140" t="s">
        <v>68</v>
      </c>
      <c r="F64" s="4" t="str">
        <f>UnitControlCenter!$B$8</f>
        <v>billion 2019 dollars / year</v>
      </c>
      <c r="G64" s="4" t="s">
        <v>2786</v>
      </c>
      <c r="H64" s="4" t="s">
        <v>2777</v>
      </c>
      <c r="I64" s="4" t="s">
        <v>2784</v>
      </c>
    </row>
    <row r="65" spans="1:19" ht="57.4" thickBot="1">
      <c r="A65" s="187" t="s">
        <v>3014</v>
      </c>
      <c r="B65" s="187" t="s">
        <v>2789</v>
      </c>
      <c r="C65" s="217">
        <v>1</v>
      </c>
      <c r="D65" s="188" t="s">
        <v>69</v>
      </c>
      <c r="E65" s="188" t="s">
        <v>68</v>
      </c>
      <c r="F65" s="191" t="str">
        <f>UnitControlCenter!$B$8</f>
        <v>billion 2019 dollars / year</v>
      </c>
      <c r="G65" s="191" t="s">
        <v>2787</v>
      </c>
      <c r="H65" s="191" t="s">
        <v>2777</v>
      </c>
      <c r="I65" s="191" t="s">
        <v>2785</v>
      </c>
      <c r="J65" s="189"/>
      <c r="K65" s="189"/>
      <c r="L65" s="189"/>
      <c r="M65" s="189"/>
      <c r="N65" s="189"/>
      <c r="O65" s="189"/>
      <c r="P65" s="189"/>
      <c r="Q65" s="189"/>
      <c r="R65" s="189"/>
      <c r="S65" s="189"/>
    </row>
    <row r="66" spans="1:19">
      <c r="A66" s="141" t="s">
        <v>2289</v>
      </c>
      <c r="B66" s="141" t="s">
        <v>3225</v>
      </c>
      <c r="C66" s="233">
        <v>1</v>
      </c>
      <c r="D66" s="140" t="s">
        <v>67</v>
      </c>
      <c r="E66" s="140" t="s">
        <v>3228</v>
      </c>
      <c r="F66" s="4" t="str">
        <f>UnitControlCenter!$B$11</f>
        <v>incidents / year</v>
      </c>
      <c r="G66" s="140" t="s">
        <v>3064</v>
      </c>
      <c r="I66" s="140"/>
    </row>
    <row r="67" spans="1:19">
      <c r="A67" s="141" t="s">
        <v>2289</v>
      </c>
      <c r="B67" s="141" t="s">
        <v>3056</v>
      </c>
      <c r="C67" s="210">
        <v>1</v>
      </c>
      <c r="D67" s="140" t="s">
        <v>67</v>
      </c>
      <c r="E67" s="140" t="s">
        <v>68</v>
      </c>
      <c r="F67" s="4" t="str">
        <f>UnitControlCenter!$B$11</f>
        <v>incidents / year</v>
      </c>
      <c r="G67" s="140" t="s">
        <v>3064</v>
      </c>
      <c r="I67" s="140"/>
    </row>
    <row r="68" spans="1:19" ht="28.5">
      <c r="A68" s="141" t="s">
        <v>2289</v>
      </c>
      <c r="B68" s="141" t="s">
        <v>2290</v>
      </c>
      <c r="C68" s="218">
        <v>1</v>
      </c>
      <c r="D68" s="140" t="s">
        <v>67</v>
      </c>
      <c r="E68" s="140" t="s">
        <v>68</v>
      </c>
      <c r="F68" s="7" t="str">
        <f>UnitControlCenter!$B$8</f>
        <v>billion 2019 dollars / year</v>
      </c>
      <c r="G68" s="140" t="s">
        <v>71</v>
      </c>
      <c r="H68" s="209"/>
      <c r="I68" s="140"/>
    </row>
    <row r="69" spans="1:19">
      <c r="A69" s="141" t="s">
        <v>2289</v>
      </c>
      <c r="B69" s="141" t="s">
        <v>3057</v>
      </c>
      <c r="C69" s="218">
        <v>1</v>
      </c>
      <c r="D69" s="140" t="s">
        <v>67</v>
      </c>
      <c r="E69" s="140" t="s">
        <v>68</v>
      </c>
      <c r="F69" s="4" t="str">
        <f>UnitControlCenter!$B$11</f>
        <v>incidents / year</v>
      </c>
      <c r="G69" s="140" t="s">
        <v>3065</v>
      </c>
      <c r="H69" s="209"/>
      <c r="I69" s="140"/>
    </row>
    <row r="70" spans="1:19" ht="28.5">
      <c r="A70" s="141" t="s">
        <v>2289</v>
      </c>
      <c r="B70" s="141" t="s">
        <v>3058</v>
      </c>
      <c r="C70" s="218">
        <v>1</v>
      </c>
      <c r="D70" s="140" t="s">
        <v>67</v>
      </c>
      <c r="E70" s="140" t="s">
        <v>68</v>
      </c>
      <c r="F70" s="4" t="str">
        <f>UnitControlCenter!$B$11</f>
        <v>incidents / year</v>
      </c>
      <c r="G70" s="140" t="s">
        <v>3066</v>
      </c>
      <c r="H70" s="209"/>
      <c r="I70" s="140"/>
    </row>
    <row r="71" spans="1:19">
      <c r="A71" s="141" t="s">
        <v>2289</v>
      </c>
      <c r="B71" s="141" t="s">
        <v>3071</v>
      </c>
      <c r="C71" s="218">
        <v>1</v>
      </c>
      <c r="D71" s="140" t="s">
        <v>67</v>
      </c>
      <c r="E71" s="140" t="s">
        <v>68</v>
      </c>
      <c r="F71" s="4" t="str">
        <f>UnitControlCenter!$B$11</f>
        <v>incidents / year</v>
      </c>
      <c r="G71" s="140" t="s">
        <v>3072</v>
      </c>
      <c r="H71" s="209"/>
      <c r="I71" s="140"/>
    </row>
    <row r="72" spans="1:19">
      <c r="A72" s="141" t="s">
        <v>2289</v>
      </c>
      <c r="B72" s="141" t="s">
        <v>3059</v>
      </c>
      <c r="C72" s="218">
        <v>1</v>
      </c>
      <c r="D72" s="140" t="s">
        <v>67</v>
      </c>
      <c r="E72" s="140" t="s">
        <v>68</v>
      </c>
      <c r="F72" s="4" t="str">
        <f>UnitControlCenter!$B$11</f>
        <v>incidents / year</v>
      </c>
      <c r="G72" s="140" t="s">
        <v>3067</v>
      </c>
      <c r="H72" s="209"/>
      <c r="I72" s="140"/>
    </row>
    <row r="73" spans="1:19">
      <c r="A73" s="141" t="s">
        <v>2289</v>
      </c>
      <c r="B73" s="141" t="s">
        <v>3060</v>
      </c>
      <c r="C73" s="218">
        <v>1</v>
      </c>
      <c r="D73" s="140" t="s">
        <v>67</v>
      </c>
      <c r="E73" s="140" t="s">
        <v>68</v>
      </c>
      <c r="F73" s="4" t="str">
        <f>UnitControlCenter!$B$11</f>
        <v>incidents / year</v>
      </c>
      <c r="G73" s="140" t="s">
        <v>3068</v>
      </c>
      <c r="H73" s="209"/>
      <c r="I73" s="140"/>
    </row>
    <row r="74" spans="1:19">
      <c r="A74" s="141" t="s">
        <v>2289</v>
      </c>
      <c r="B74" s="141" t="s">
        <v>3061</v>
      </c>
      <c r="C74" s="218">
        <v>1</v>
      </c>
      <c r="D74" s="140" t="s">
        <v>67</v>
      </c>
      <c r="E74" s="140" t="s">
        <v>68</v>
      </c>
      <c r="F74" s="4" t="str">
        <f>UnitControlCenter!$B$11</f>
        <v>incidents / year</v>
      </c>
      <c r="G74" s="140" t="s">
        <v>3069</v>
      </c>
      <c r="H74" s="209"/>
      <c r="I74" s="140"/>
    </row>
    <row r="75" spans="1:19" ht="28.9" thickBot="1">
      <c r="A75" s="187" t="s">
        <v>2289</v>
      </c>
      <c r="B75" s="187" t="s">
        <v>3062</v>
      </c>
      <c r="C75" s="217">
        <v>1</v>
      </c>
      <c r="D75" s="188" t="s">
        <v>67</v>
      </c>
      <c r="E75" s="188" t="s">
        <v>68</v>
      </c>
      <c r="F75" s="191" t="str">
        <f>UnitControlCenter!$B$11</f>
        <v>incidents / year</v>
      </c>
      <c r="G75" s="188" t="s">
        <v>3070</v>
      </c>
      <c r="H75" s="189"/>
      <c r="I75" s="188"/>
      <c r="J75" s="189"/>
      <c r="K75" s="189"/>
      <c r="L75" s="189"/>
      <c r="M75" s="189"/>
      <c r="N75" s="189"/>
      <c r="O75" s="189"/>
      <c r="P75" s="189"/>
      <c r="Q75" s="189"/>
      <c r="R75" s="189"/>
      <c r="S75" s="189"/>
    </row>
    <row r="76" spans="1:19" ht="114">
      <c r="A76" s="141" t="s">
        <v>2507</v>
      </c>
      <c r="B76" s="141" t="s">
        <v>2291</v>
      </c>
      <c r="C76" s="210">
        <v>1</v>
      </c>
      <c r="D76" s="140" t="s">
        <v>69</v>
      </c>
      <c r="E76" s="140" t="s">
        <v>70</v>
      </c>
      <c r="F76" s="4" t="str">
        <f>UnitControlCenter!$B$15</f>
        <v>terawatt-hours (TWh) / year</v>
      </c>
      <c r="G76" s="140" t="s">
        <v>2547</v>
      </c>
      <c r="H76" s="51" t="s">
        <v>2548</v>
      </c>
      <c r="I76" s="140" t="s">
        <v>2555</v>
      </c>
    </row>
    <row r="77" spans="1:19" ht="128.25">
      <c r="A77" s="141" t="s">
        <v>2507</v>
      </c>
      <c r="B77" s="141" t="s">
        <v>2292</v>
      </c>
      <c r="C77" s="210">
        <v>1</v>
      </c>
      <c r="D77" s="140" t="s">
        <v>69</v>
      </c>
      <c r="E77" s="140" t="s">
        <v>68</v>
      </c>
      <c r="F77" s="4" t="str">
        <f>UnitControlCenter!$B$15</f>
        <v>terawatt-hours (TWh) / year</v>
      </c>
      <c r="G77" s="140" t="s">
        <v>2549</v>
      </c>
      <c r="H77" s="51" t="s">
        <v>2550</v>
      </c>
      <c r="I77" s="140" t="s">
        <v>2556</v>
      </c>
    </row>
    <row r="78" spans="1:19" ht="114">
      <c r="A78" s="141" t="s">
        <v>2507</v>
      </c>
      <c r="B78" s="141" t="s">
        <v>2293</v>
      </c>
      <c r="C78" s="210">
        <v>1</v>
      </c>
      <c r="D78" s="140" t="s">
        <v>69</v>
      </c>
      <c r="E78" s="140" t="s">
        <v>70</v>
      </c>
      <c r="F78" s="4" t="str">
        <f>UnitControlCenter!$B$16</f>
        <v>gigawatts (GW) / year</v>
      </c>
      <c r="G78" s="140" t="s">
        <v>2551</v>
      </c>
      <c r="H78" s="51" t="s">
        <v>2552</v>
      </c>
      <c r="I78" s="140" t="s">
        <v>2557</v>
      </c>
    </row>
    <row r="79" spans="1:19" ht="128.25">
      <c r="A79" s="141" t="s">
        <v>2507</v>
      </c>
      <c r="B79" s="141" t="s">
        <v>2294</v>
      </c>
      <c r="C79" s="210">
        <v>1</v>
      </c>
      <c r="D79" s="140" t="s">
        <v>69</v>
      </c>
      <c r="E79" s="140" t="s">
        <v>68</v>
      </c>
      <c r="F79" s="4" t="str">
        <f>UnitControlCenter!$B$16</f>
        <v>gigawatts (GW) / year</v>
      </c>
      <c r="G79" s="140" t="s">
        <v>2553</v>
      </c>
      <c r="H79" s="51" t="s">
        <v>2554</v>
      </c>
      <c r="I79" s="140" t="s">
        <v>2558</v>
      </c>
    </row>
    <row r="80" spans="1:19" ht="43.15" thickBot="1">
      <c r="A80" s="187" t="s">
        <v>2507</v>
      </c>
      <c r="B80" s="187" t="s">
        <v>2508</v>
      </c>
      <c r="C80" s="217">
        <v>1</v>
      </c>
      <c r="D80" s="188" t="s">
        <v>69</v>
      </c>
      <c r="E80" s="188" t="s">
        <v>70</v>
      </c>
      <c r="F80" s="191" t="str">
        <f>UnitControlCenter!$B$15</f>
        <v>terawatt-hours (TWh) / year</v>
      </c>
      <c r="G80" s="188" t="s">
        <v>2980</v>
      </c>
      <c r="H80" s="188" t="s">
        <v>2981</v>
      </c>
      <c r="I80" s="188" t="s">
        <v>2559</v>
      </c>
      <c r="J80" s="189"/>
      <c r="K80" s="189"/>
      <c r="L80" s="189"/>
      <c r="M80" s="189"/>
      <c r="N80" s="189"/>
      <c r="O80" s="189"/>
      <c r="P80" s="189"/>
      <c r="Q80" s="189"/>
      <c r="R80" s="189"/>
      <c r="S80" s="189"/>
    </row>
    <row r="81" spans="1:19" ht="99.75">
      <c r="A81" s="141" t="s">
        <v>2500</v>
      </c>
      <c r="B81" s="141" t="s">
        <v>2295</v>
      </c>
      <c r="C81" s="210">
        <v>1</v>
      </c>
      <c r="D81" s="140" t="s">
        <v>69</v>
      </c>
      <c r="E81" s="140" t="s">
        <v>2313</v>
      </c>
      <c r="F81" s="4" t="str">
        <f>UnitControlCenter!$B$17</f>
        <v>2019 dollars / megawatt-hour (MWh)</v>
      </c>
      <c r="G81" s="140" t="s">
        <v>2560</v>
      </c>
      <c r="H81" s="51" t="s">
        <v>2561</v>
      </c>
      <c r="I81" s="140" t="s">
        <v>2562</v>
      </c>
    </row>
    <row r="82" spans="1:19" ht="28.5">
      <c r="A82" s="141" t="s">
        <v>2500</v>
      </c>
      <c r="B82" s="141" t="s">
        <v>2296</v>
      </c>
      <c r="C82" s="210">
        <v>1</v>
      </c>
      <c r="D82" s="140" t="s">
        <v>69</v>
      </c>
      <c r="E82" s="140" t="s">
        <v>70</v>
      </c>
      <c r="F82" s="4" t="str">
        <f>UnitControlCenter!$B$15</f>
        <v>terawatt-hours (TWh) / year</v>
      </c>
      <c r="G82" s="140" t="s">
        <v>2894</v>
      </c>
      <c r="H82" s="51" t="s">
        <v>2895</v>
      </c>
      <c r="I82" s="140" t="s">
        <v>2896</v>
      </c>
    </row>
    <row r="83" spans="1:19" ht="85.5">
      <c r="A83" s="141" t="s">
        <v>2500</v>
      </c>
      <c r="B83" s="141" t="s">
        <v>2501</v>
      </c>
      <c r="C83" s="210">
        <v>1</v>
      </c>
      <c r="D83" s="140" t="s">
        <v>69</v>
      </c>
      <c r="E83" s="140" t="s">
        <v>70</v>
      </c>
      <c r="F83" s="4" t="str">
        <f>UnitControlCenter!$B$18</f>
        <v>cubic km / yr</v>
      </c>
      <c r="G83" s="140" t="s">
        <v>2563</v>
      </c>
      <c r="H83" s="51" t="s">
        <v>2564</v>
      </c>
      <c r="I83" s="140" t="s">
        <v>2565</v>
      </c>
    </row>
    <row r="84" spans="1:19" ht="100.15" thickBot="1">
      <c r="A84" s="187" t="s">
        <v>2500</v>
      </c>
      <c r="B84" s="187" t="s">
        <v>2502</v>
      </c>
      <c r="C84" s="217">
        <v>1</v>
      </c>
      <c r="D84" s="188" t="s">
        <v>69</v>
      </c>
      <c r="E84" s="188" t="s">
        <v>70</v>
      </c>
      <c r="F84" s="191" t="str">
        <f>UnitControlCenter!$B$18</f>
        <v>cubic km / yr</v>
      </c>
      <c r="G84" s="188" t="s">
        <v>2566</v>
      </c>
      <c r="H84" s="189" t="s">
        <v>2567</v>
      </c>
      <c r="I84" s="188" t="s">
        <v>2568</v>
      </c>
    </row>
    <row r="85" spans="1:19" ht="71.25">
      <c r="A85" s="141" t="s">
        <v>2856</v>
      </c>
      <c r="B85" s="141" t="s">
        <v>2857</v>
      </c>
      <c r="C85" s="210">
        <v>1</v>
      </c>
      <c r="D85" s="140" t="s">
        <v>69</v>
      </c>
      <c r="E85" s="140" t="s">
        <v>70</v>
      </c>
      <c r="F85" s="4" t="str">
        <f>UnitControlCenter!$B$21</f>
        <v>million vehicles / year</v>
      </c>
      <c r="G85" s="140" t="s">
        <v>2689</v>
      </c>
      <c r="H85" s="140" t="s">
        <v>2690</v>
      </c>
      <c r="I85" s="140" t="s">
        <v>2691</v>
      </c>
    </row>
    <row r="86" spans="1:19" ht="71.25">
      <c r="A86" s="141" t="s">
        <v>2856</v>
      </c>
      <c r="B86" s="141" t="s">
        <v>2858</v>
      </c>
      <c r="C86" s="210">
        <v>1</v>
      </c>
      <c r="D86" s="140" t="s">
        <v>69</v>
      </c>
      <c r="E86" s="140" t="s">
        <v>70</v>
      </c>
      <c r="F86" s="4" t="str">
        <f>UnitControlCenter!$B$22</f>
        <v>thousand vehicles / year</v>
      </c>
      <c r="G86" s="140" t="s">
        <v>2692</v>
      </c>
      <c r="H86" s="140" t="s">
        <v>2693</v>
      </c>
      <c r="I86" s="140" t="s">
        <v>2694</v>
      </c>
    </row>
    <row r="87" spans="1:19" ht="71.25">
      <c r="A87" s="141" t="s">
        <v>2856</v>
      </c>
      <c r="B87" s="141" t="s">
        <v>2859</v>
      </c>
      <c r="C87" s="210">
        <v>1</v>
      </c>
      <c r="D87" s="140" t="s">
        <v>69</v>
      </c>
      <c r="E87" s="140" t="s">
        <v>70</v>
      </c>
      <c r="F87" s="4" t="str">
        <f>UnitControlCenter!$B$22</f>
        <v>thousand vehicles / year</v>
      </c>
      <c r="G87" s="140" t="s">
        <v>2695</v>
      </c>
      <c r="H87" s="140" t="s">
        <v>2690</v>
      </c>
      <c r="I87" s="140" t="s">
        <v>2691</v>
      </c>
    </row>
    <row r="88" spans="1:19" ht="71.25">
      <c r="A88" s="141" t="s">
        <v>2856</v>
      </c>
      <c r="B88" s="141" t="s">
        <v>2860</v>
      </c>
      <c r="C88" s="210">
        <v>1</v>
      </c>
      <c r="D88" s="140" t="s">
        <v>69</v>
      </c>
      <c r="E88" s="140" t="s">
        <v>70</v>
      </c>
      <c r="F88" s="4" t="str">
        <f>UnitControlCenter!$B$22</f>
        <v>thousand vehicles / year</v>
      </c>
      <c r="G88" s="140" t="s">
        <v>2696</v>
      </c>
      <c r="H88" s="140" t="s">
        <v>2693</v>
      </c>
      <c r="I88" s="140" t="s">
        <v>2694</v>
      </c>
    </row>
    <row r="89" spans="1:19" ht="28.5">
      <c r="A89" s="141" t="s">
        <v>2856</v>
      </c>
      <c r="B89" s="141" t="s">
        <v>2861</v>
      </c>
      <c r="C89" s="210">
        <v>1</v>
      </c>
      <c r="D89" s="140" t="s">
        <v>69</v>
      </c>
      <c r="E89" s="140" t="s">
        <v>70</v>
      </c>
      <c r="F89" s="4" t="str">
        <f>UnitControlCenter!$B$22</f>
        <v>thousand vehicles / year</v>
      </c>
      <c r="G89" s="140" t="s">
        <v>2569</v>
      </c>
      <c r="H89" s="140" t="s">
        <v>2570</v>
      </c>
      <c r="I89" s="140" t="s">
        <v>2673</v>
      </c>
    </row>
    <row r="90" spans="1:19" ht="57">
      <c r="A90" s="141" t="s">
        <v>2856</v>
      </c>
      <c r="B90" s="141" t="s">
        <v>2862</v>
      </c>
      <c r="C90" s="210">
        <v>1</v>
      </c>
      <c r="D90" s="140" t="s">
        <v>69</v>
      </c>
      <c r="E90" s="140" t="s">
        <v>70</v>
      </c>
      <c r="F90" s="4" t="str">
        <f>UnitControlCenter!$B$23</f>
        <v>million vehicles</v>
      </c>
      <c r="G90" s="140" t="s">
        <v>2697</v>
      </c>
      <c r="H90" s="140" t="s">
        <v>2690</v>
      </c>
      <c r="I90" s="140" t="s">
        <v>2691</v>
      </c>
    </row>
    <row r="91" spans="1:19" ht="71.25">
      <c r="A91" s="141" t="s">
        <v>2856</v>
      </c>
      <c r="B91" s="141" t="s">
        <v>2863</v>
      </c>
      <c r="C91" s="210">
        <v>1</v>
      </c>
      <c r="D91" s="140" t="s">
        <v>69</v>
      </c>
      <c r="E91" s="140" t="s">
        <v>70</v>
      </c>
      <c r="F91" s="4" t="str">
        <f>UnitControlCenter!$B$24</f>
        <v>thousand vehicles</v>
      </c>
      <c r="G91" s="140" t="s">
        <v>2978</v>
      </c>
      <c r="H91" s="140" t="s">
        <v>2693</v>
      </c>
      <c r="I91" s="140" t="s">
        <v>2694</v>
      </c>
    </row>
    <row r="92" spans="1:19" ht="57">
      <c r="A92" s="141" t="s">
        <v>2856</v>
      </c>
      <c r="B92" s="141" t="s">
        <v>2864</v>
      </c>
      <c r="C92" s="210">
        <v>1</v>
      </c>
      <c r="D92" s="140" t="s">
        <v>69</v>
      </c>
      <c r="E92" s="140" t="s">
        <v>70</v>
      </c>
      <c r="F92" s="4" t="str">
        <f>UnitControlCenter!$B$23</f>
        <v>million vehicles</v>
      </c>
      <c r="G92" s="140" t="s">
        <v>2698</v>
      </c>
      <c r="H92" s="140" t="s">
        <v>2690</v>
      </c>
      <c r="I92" s="140" t="s">
        <v>2691</v>
      </c>
    </row>
    <row r="93" spans="1:19" ht="57">
      <c r="A93" s="141" t="s">
        <v>2856</v>
      </c>
      <c r="B93" s="141" t="s">
        <v>2865</v>
      </c>
      <c r="C93" s="210">
        <v>1</v>
      </c>
      <c r="D93" s="140" t="s">
        <v>69</v>
      </c>
      <c r="E93" s="140" t="s">
        <v>70</v>
      </c>
      <c r="F93" s="4" t="str">
        <f>UnitControlCenter!$B$23</f>
        <v>million vehicles</v>
      </c>
      <c r="G93" s="140" t="s">
        <v>2699</v>
      </c>
      <c r="H93" s="140" t="s">
        <v>2693</v>
      </c>
      <c r="I93" s="140" t="s">
        <v>2694</v>
      </c>
    </row>
    <row r="94" spans="1:19" ht="28.9" thickBot="1">
      <c r="A94" s="187" t="s">
        <v>2856</v>
      </c>
      <c r="B94" s="187" t="s">
        <v>2866</v>
      </c>
      <c r="C94" s="217">
        <v>1</v>
      </c>
      <c r="D94" s="188" t="s">
        <v>69</v>
      </c>
      <c r="E94" s="188" t="s">
        <v>70</v>
      </c>
      <c r="F94" s="191" t="str">
        <f>UnitControlCenter!$B$23</f>
        <v>million vehicles</v>
      </c>
      <c r="G94" s="188" t="s">
        <v>2674</v>
      </c>
      <c r="H94" s="188" t="s">
        <v>2570</v>
      </c>
      <c r="I94" s="188" t="s">
        <v>2673</v>
      </c>
      <c r="J94" s="189"/>
      <c r="K94" s="189"/>
      <c r="L94" s="189"/>
      <c r="M94" s="189"/>
      <c r="N94" s="189"/>
      <c r="O94" s="189"/>
      <c r="P94" s="189"/>
      <c r="Q94" s="189"/>
      <c r="R94" s="189"/>
      <c r="S94" s="189"/>
    </row>
    <row r="95" spans="1:19" ht="114">
      <c r="A95" s="141" t="s">
        <v>3010</v>
      </c>
      <c r="B95" s="141" t="s">
        <v>2299</v>
      </c>
      <c r="C95" s="210">
        <v>1</v>
      </c>
      <c r="D95" s="140" t="s">
        <v>69</v>
      </c>
      <c r="E95" s="140" t="s">
        <v>70</v>
      </c>
      <c r="F95" s="4" t="str">
        <f>UnitControlCenter!$B$3</f>
        <v>million metric tons / year</v>
      </c>
      <c r="G95" s="140" t="s">
        <v>2675</v>
      </c>
      <c r="H95" s="140" t="s">
        <v>2893</v>
      </c>
      <c r="I95" s="140" t="s">
        <v>2676</v>
      </c>
    </row>
    <row r="96" spans="1:19" ht="85.5">
      <c r="A96" s="141" t="s">
        <v>3010</v>
      </c>
      <c r="B96" s="141" t="s">
        <v>2300</v>
      </c>
      <c r="C96" s="210">
        <v>1</v>
      </c>
      <c r="D96" s="140" t="s">
        <v>69</v>
      </c>
      <c r="E96" s="140" t="s">
        <v>70</v>
      </c>
      <c r="F96" s="4" t="str">
        <f>UnitControlCenter!$B$25</f>
        <v>quads / year</v>
      </c>
      <c r="G96" s="140" t="s">
        <v>2892</v>
      </c>
      <c r="H96" s="140" t="s">
        <v>2700</v>
      </c>
      <c r="I96" s="140" t="s">
        <v>2701</v>
      </c>
    </row>
    <row r="97" spans="1:19" ht="114">
      <c r="A97" s="141" t="s">
        <v>3010</v>
      </c>
      <c r="B97" s="141" t="s">
        <v>2355</v>
      </c>
      <c r="C97" s="218">
        <v>1</v>
      </c>
      <c r="D97" s="140" t="s">
        <v>69</v>
      </c>
      <c r="E97" s="140" t="s">
        <v>70</v>
      </c>
      <c r="F97" s="7" t="str">
        <f>UnitControlCenter!$B$25</f>
        <v>quads / year</v>
      </c>
      <c r="G97" s="140" t="s">
        <v>2677</v>
      </c>
      <c r="H97" s="140" t="s">
        <v>2893</v>
      </c>
      <c r="I97" s="140" t="s">
        <v>2676</v>
      </c>
    </row>
    <row r="98" spans="1:19" ht="42.75">
      <c r="A98" s="141" t="s">
        <v>3010</v>
      </c>
      <c r="B98" s="141" t="s">
        <v>3011</v>
      </c>
      <c r="C98" s="218">
        <v>1</v>
      </c>
      <c r="D98" s="140" t="s">
        <v>69</v>
      </c>
      <c r="E98" s="140" t="s">
        <v>70</v>
      </c>
      <c r="F98" s="7" t="str">
        <f>UnitControlCenter!$B$19</f>
        <v>trillion passenger-miles / year</v>
      </c>
      <c r="G98" s="140" t="s">
        <v>2314</v>
      </c>
      <c r="H98" s="209" t="s">
        <v>2631</v>
      </c>
      <c r="I98" s="140" t="s">
        <v>2632</v>
      </c>
    </row>
    <row r="99" spans="1:19" ht="43.15" thickBot="1">
      <c r="A99" s="187" t="s">
        <v>3010</v>
      </c>
      <c r="B99" s="187" t="s">
        <v>3012</v>
      </c>
      <c r="C99" s="217">
        <v>1</v>
      </c>
      <c r="D99" s="188" t="s">
        <v>69</v>
      </c>
      <c r="E99" s="188" t="s">
        <v>70</v>
      </c>
      <c r="F99" s="191" t="str">
        <f>UnitControlCenter!$B$20</f>
        <v>trillion freight ton-miles / year</v>
      </c>
      <c r="G99" s="188" t="s">
        <v>2670</v>
      </c>
      <c r="H99" s="189" t="s">
        <v>2671</v>
      </c>
      <c r="I99" s="188" t="s">
        <v>2672</v>
      </c>
      <c r="J99" s="189"/>
      <c r="K99" s="189"/>
      <c r="L99" s="189"/>
      <c r="M99" s="189"/>
      <c r="N99" s="189"/>
      <c r="O99" s="189"/>
      <c r="P99" s="189"/>
      <c r="Q99" s="189"/>
      <c r="R99" s="189"/>
      <c r="S99" s="189"/>
    </row>
    <row r="100" spans="1:19" ht="57">
      <c r="A100" s="143" t="s">
        <v>2301</v>
      </c>
      <c r="B100" s="141" t="s">
        <v>2843</v>
      </c>
      <c r="C100" s="210">
        <v>1</v>
      </c>
      <c r="D100" s="140" t="s">
        <v>69</v>
      </c>
      <c r="E100" s="140" t="s">
        <v>70</v>
      </c>
      <c r="F100" s="4" t="str">
        <f>UnitControlCenter!$B$25</f>
        <v>quads / year</v>
      </c>
      <c r="G100" s="140" t="s">
        <v>2682</v>
      </c>
      <c r="H100" s="51" t="s">
        <v>2679</v>
      </c>
      <c r="I100" s="140" t="s">
        <v>2680</v>
      </c>
    </row>
    <row r="101" spans="1:19" ht="71.25">
      <c r="A101" s="143" t="s">
        <v>2301</v>
      </c>
      <c r="B101" s="141" t="s">
        <v>2844</v>
      </c>
      <c r="C101" s="210">
        <v>1</v>
      </c>
      <c r="D101" s="140" t="s">
        <v>69</v>
      </c>
      <c r="E101" s="140" t="s">
        <v>70</v>
      </c>
      <c r="F101" s="4" t="str">
        <f>UnitControlCenter!$B$25</f>
        <v>quads / year</v>
      </c>
      <c r="G101" s="140" t="s">
        <v>2840</v>
      </c>
      <c r="H101" s="51" t="s">
        <v>2841</v>
      </c>
      <c r="I101" s="140" t="s">
        <v>2842</v>
      </c>
    </row>
    <row r="102" spans="1:19" ht="71.25">
      <c r="A102" s="143" t="s">
        <v>2301</v>
      </c>
      <c r="B102" s="141" t="s">
        <v>2845</v>
      </c>
      <c r="C102" s="210">
        <v>1</v>
      </c>
      <c r="D102" s="140" t="s">
        <v>69</v>
      </c>
      <c r="E102" s="140" t="s">
        <v>70</v>
      </c>
      <c r="F102" s="4" t="str">
        <f>UnitControlCenter!$B$25</f>
        <v>quads / year</v>
      </c>
      <c r="G102" s="140" t="s">
        <v>2847</v>
      </c>
      <c r="H102" s="51" t="s">
        <v>2679</v>
      </c>
      <c r="I102" s="140" t="s">
        <v>2680</v>
      </c>
    </row>
    <row r="103" spans="1:19" ht="100.15" thickBot="1">
      <c r="A103" s="190" t="s">
        <v>2301</v>
      </c>
      <c r="B103" s="187" t="s">
        <v>2846</v>
      </c>
      <c r="C103" s="217">
        <v>1</v>
      </c>
      <c r="D103" s="188" t="s">
        <v>69</v>
      </c>
      <c r="E103" s="188" t="s">
        <v>70</v>
      </c>
      <c r="F103" s="191" t="str">
        <f>UnitControlCenter!$B$25</f>
        <v>quads / year</v>
      </c>
      <c r="G103" s="188" t="s">
        <v>2848</v>
      </c>
      <c r="H103" s="189" t="s">
        <v>2841</v>
      </c>
      <c r="I103" s="188" t="s">
        <v>2842</v>
      </c>
      <c r="J103" s="189"/>
      <c r="K103" s="189"/>
      <c r="L103" s="189"/>
      <c r="M103" s="189"/>
      <c r="N103" s="189"/>
      <c r="O103" s="189"/>
      <c r="P103" s="189"/>
      <c r="Q103" s="189"/>
      <c r="R103" s="189"/>
      <c r="S103" s="189"/>
    </row>
    <row r="104" spans="1:19" ht="57">
      <c r="A104" s="143" t="s">
        <v>2959</v>
      </c>
      <c r="B104" s="141" t="s">
        <v>2351</v>
      </c>
      <c r="C104" s="210">
        <v>1</v>
      </c>
      <c r="D104" s="140" t="s">
        <v>69</v>
      </c>
      <c r="E104" s="140" t="s">
        <v>70</v>
      </c>
      <c r="F104" s="4" t="str">
        <f>UnitControlCenter!$B$3</f>
        <v>million metric tons / year</v>
      </c>
      <c r="G104" s="140" t="s">
        <v>2678</v>
      </c>
      <c r="H104" s="51" t="s">
        <v>2679</v>
      </c>
      <c r="I104" s="140" t="s">
        <v>2680</v>
      </c>
    </row>
    <row r="105" spans="1:19" ht="42.75">
      <c r="A105" s="143" t="s">
        <v>2959</v>
      </c>
      <c r="B105" s="141" t="s">
        <v>2352</v>
      </c>
      <c r="C105" s="210">
        <v>1</v>
      </c>
      <c r="D105" s="140" t="s">
        <v>69</v>
      </c>
      <c r="E105" s="140" t="s">
        <v>70</v>
      </c>
      <c r="F105" s="4" t="str">
        <f>UnitControlCenter!$B$3</f>
        <v>million metric tons / year</v>
      </c>
      <c r="G105" s="140" t="s">
        <v>2687</v>
      </c>
      <c r="H105" s="51" t="s">
        <v>2685</v>
      </c>
      <c r="I105" s="140" t="s">
        <v>2686</v>
      </c>
    </row>
    <row r="106" spans="1:19" ht="57">
      <c r="A106" s="143" t="s">
        <v>2959</v>
      </c>
      <c r="B106" s="141" t="s">
        <v>2353</v>
      </c>
      <c r="C106" s="210">
        <v>1</v>
      </c>
      <c r="D106" s="140" t="s">
        <v>69</v>
      </c>
      <c r="E106" s="140" t="s">
        <v>70</v>
      </c>
      <c r="F106" s="4" t="str">
        <f>UnitControlCenter!$B$3</f>
        <v>million metric tons / year</v>
      </c>
      <c r="G106" s="140" t="s">
        <v>2681</v>
      </c>
      <c r="H106" s="51" t="s">
        <v>2679</v>
      </c>
      <c r="I106" s="140" t="s">
        <v>2680</v>
      </c>
    </row>
    <row r="107" spans="1:19" ht="28.5">
      <c r="A107" s="143" t="s">
        <v>2959</v>
      </c>
      <c r="B107" s="141" t="s">
        <v>2354</v>
      </c>
      <c r="C107" s="218">
        <v>1</v>
      </c>
      <c r="D107" s="140" t="s">
        <v>69</v>
      </c>
      <c r="E107" s="140" t="s">
        <v>70</v>
      </c>
      <c r="F107" s="7" t="str">
        <f>UnitControlCenter!$B$3</f>
        <v>million metric tons / year</v>
      </c>
      <c r="G107" s="140" t="s">
        <v>2688</v>
      </c>
      <c r="H107" s="209" t="s">
        <v>2685</v>
      </c>
      <c r="I107" s="140" t="s">
        <v>2686</v>
      </c>
    </row>
    <row r="108" spans="1:19" s="209" customFormat="1" ht="71.25">
      <c r="A108" s="143" t="s">
        <v>2959</v>
      </c>
      <c r="B108" s="141" t="s">
        <v>2957</v>
      </c>
      <c r="C108" s="218">
        <v>1</v>
      </c>
      <c r="D108" s="140" t="s">
        <v>69</v>
      </c>
      <c r="E108" s="140" t="s">
        <v>70</v>
      </c>
      <c r="F108" s="7" t="str">
        <f>UnitControlCenter!$B$3</f>
        <v>million metric tons / year</v>
      </c>
      <c r="G108" s="140" t="s">
        <v>2962</v>
      </c>
      <c r="H108" s="51" t="s">
        <v>2679</v>
      </c>
      <c r="I108" s="140" t="s">
        <v>2680</v>
      </c>
    </row>
    <row r="109" spans="1:19" ht="28.9" thickBot="1">
      <c r="A109" s="190" t="s">
        <v>2959</v>
      </c>
      <c r="B109" s="187" t="s">
        <v>2958</v>
      </c>
      <c r="C109" s="217">
        <v>1</v>
      </c>
      <c r="D109" s="188" t="s">
        <v>69</v>
      </c>
      <c r="E109" s="188" t="s">
        <v>70</v>
      </c>
      <c r="F109" s="191" t="str">
        <f>UnitControlCenter!$B$3</f>
        <v>million metric tons / year</v>
      </c>
      <c r="G109" s="188" t="s">
        <v>3007</v>
      </c>
      <c r="H109" s="189" t="s">
        <v>2960</v>
      </c>
      <c r="I109" s="188" t="s">
        <v>2961</v>
      </c>
      <c r="J109" s="189"/>
      <c r="K109" s="189"/>
      <c r="L109" s="189"/>
      <c r="M109" s="189"/>
      <c r="N109" s="189"/>
      <c r="O109" s="189"/>
      <c r="P109" s="189"/>
      <c r="Q109" s="189"/>
      <c r="R109" s="189"/>
      <c r="S109" s="189"/>
    </row>
    <row r="110" spans="1:19" ht="42.75">
      <c r="A110" s="143" t="s">
        <v>2302</v>
      </c>
      <c r="B110" s="141" t="s">
        <v>2303</v>
      </c>
      <c r="C110" s="218">
        <v>1</v>
      </c>
      <c r="D110" s="140" t="s">
        <v>69</v>
      </c>
      <c r="E110" s="140" t="s">
        <v>70</v>
      </c>
      <c r="F110" s="4" t="str">
        <f>UnitControlCenter!$B$25</f>
        <v>quads / year</v>
      </c>
      <c r="G110" s="140" t="s">
        <v>2317</v>
      </c>
      <c r="H110" s="51" t="s">
        <v>2318</v>
      </c>
      <c r="I110" s="140" t="s">
        <v>2663</v>
      </c>
    </row>
    <row r="111" spans="1:19" ht="28.5">
      <c r="A111" s="143" t="s">
        <v>2302</v>
      </c>
      <c r="B111" s="141" t="s">
        <v>2304</v>
      </c>
      <c r="C111" s="218">
        <v>1</v>
      </c>
      <c r="D111" s="140" t="s">
        <v>69</v>
      </c>
      <c r="E111" s="140" t="s">
        <v>70</v>
      </c>
      <c r="F111" s="4" t="str">
        <f>UnitControlCenter!$B$25</f>
        <v>quads / year</v>
      </c>
      <c r="G111" s="140" t="s">
        <v>2335</v>
      </c>
      <c r="H111" s="51" t="s">
        <v>2319</v>
      </c>
      <c r="I111" s="140" t="s">
        <v>2320</v>
      </c>
    </row>
    <row r="112" spans="1:19" ht="71.650000000000006" thickBot="1">
      <c r="A112" s="190" t="s">
        <v>2302</v>
      </c>
      <c r="B112" s="187" t="s">
        <v>2305</v>
      </c>
      <c r="C112" s="217">
        <v>1</v>
      </c>
      <c r="D112" s="188" t="s">
        <v>69</v>
      </c>
      <c r="E112" s="188" t="s">
        <v>70</v>
      </c>
      <c r="F112" s="191" t="str">
        <f>UnitControlCenter!$B$25</f>
        <v>quads / year</v>
      </c>
      <c r="G112" s="188" t="s">
        <v>2710</v>
      </c>
      <c r="H112" s="189" t="s">
        <v>2712</v>
      </c>
      <c r="I112" s="188" t="s">
        <v>2711</v>
      </c>
      <c r="J112" s="189"/>
      <c r="K112" s="189"/>
      <c r="L112" s="189"/>
      <c r="M112" s="189"/>
      <c r="N112" s="189"/>
      <c r="O112" s="189"/>
      <c r="P112" s="189"/>
      <c r="Q112" s="189"/>
      <c r="R112" s="189"/>
      <c r="S112" s="189"/>
    </row>
    <row r="113" spans="1:19" ht="85.5">
      <c r="A113" s="141" t="s">
        <v>2384</v>
      </c>
      <c r="B113" s="141" t="s">
        <v>2385</v>
      </c>
      <c r="C113" s="218">
        <v>1</v>
      </c>
      <c r="D113" s="140" t="s">
        <v>69</v>
      </c>
      <c r="E113" s="140" t="s">
        <v>70</v>
      </c>
      <c r="F113" s="4" t="str">
        <f>UnitControlCenter!$B$25</f>
        <v>quads / year</v>
      </c>
      <c r="G113" s="140" t="s">
        <v>2730</v>
      </c>
      <c r="H113" s="140" t="s">
        <v>2731</v>
      </c>
      <c r="I113" s="140" t="s">
        <v>2732</v>
      </c>
    </row>
    <row r="114" spans="1:19" ht="57">
      <c r="A114" s="141" t="s">
        <v>2384</v>
      </c>
      <c r="B114" s="141" t="s">
        <v>2386</v>
      </c>
      <c r="C114" s="218">
        <v>1</v>
      </c>
      <c r="D114" s="140" t="s">
        <v>69</v>
      </c>
      <c r="E114" s="140" t="s">
        <v>70</v>
      </c>
      <c r="F114" s="4" t="str">
        <f>UnitControlCenter!$B$25</f>
        <v>quads / year</v>
      </c>
      <c r="G114" s="140" t="s">
        <v>2887</v>
      </c>
      <c r="H114" s="140" t="s">
        <v>2888</v>
      </c>
      <c r="I114" s="140" t="s">
        <v>2889</v>
      </c>
    </row>
    <row r="115" spans="1:19">
      <c r="A115" s="141" t="s">
        <v>2384</v>
      </c>
      <c r="B115" s="141" t="s">
        <v>3026</v>
      </c>
      <c r="C115" s="218">
        <v>0</v>
      </c>
      <c r="D115" s="140" t="s">
        <v>67</v>
      </c>
      <c r="E115" s="140" t="s">
        <v>68</v>
      </c>
      <c r="F115" s="1" t="str">
        <f>UnitControlCenter!$B$26</f>
        <v>thousand BTU / 2019 dollar</v>
      </c>
      <c r="G115" s="140" t="s">
        <v>2973</v>
      </c>
      <c r="H115" s="140"/>
      <c r="I115" s="140"/>
    </row>
    <row r="116" spans="1:19">
      <c r="A116" s="141" t="s">
        <v>2384</v>
      </c>
      <c r="B116" s="141" t="s">
        <v>2387</v>
      </c>
      <c r="C116" s="218">
        <v>1</v>
      </c>
      <c r="D116" s="140" t="s">
        <v>67</v>
      </c>
      <c r="E116" s="140" t="s">
        <v>68</v>
      </c>
      <c r="F116" s="4" t="str">
        <f>UnitControlCenter!$B$15</f>
        <v>terawatt-hours (TWh) / year</v>
      </c>
      <c r="G116" s="140" t="s">
        <v>2255</v>
      </c>
      <c r="I116" s="140"/>
    </row>
    <row r="117" spans="1:19">
      <c r="A117" s="141" t="s">
        <v>2384</v>
      </c>
      <c r="B117" s="141" t="s">
        <v>2388</v>
      </c>
      <c r="C117" s="218">
        <v>1</v>
      </c>
      <c r="D117" s="140" t="s">
        <v>67</v>
      </c>
      <c r="E117" s="140" t="s">
        <v>68</v>
      </c>
      <c r="F117" s="4" t="str">
        <f>UnitControlCenter!$B$27</f>
        <v>millions of short tons / year</v>
      </c>
      <c r="G117" s="140" t="s">
        <v>2254</v>
      </c>
      <c r="I117" s="140"/>
    </row>
    <row r="118" spans="1:19">
      <c r="A118" s="141" t="s">
        <v>2384</v>
      </c>
      <c r="B118" s="141" t="s">
        <v>2389</v>
      </c>
      <c r="C118" s="218">
        <v>1</v>
      </c>
      <c r="D118" s="140" t="s">
        <v>67</v>
      </c>
      <c r="E118" s="140" t="s">
        <v>68</v>
      </c>
      <c r="F118" s="4" t="str">
        <f>UnitControlCenter!$B$27</f>
        <v>millions of short tons / year</v>
      </c>
      <c r="G118" s="140" t="s">
        <v>2253</v>
      </c>
      <c r="I118" s="140"/>
    </row>
    <row r="119" spans="1:19">
      <c r="A119" s="141" t="s">
        <v>2384</v>
      </c>
      <c r="B119" s="141" t="s">
        <v>2390</v>
      </c>
      <c r="C119" s="218">
        <v>1</v>
      </c>
      <c r="D119" s="140" t="s">
        <v>67</v>
      </c>
      <c r="E119" s="140" t="s">
        <v>68</v>
      </c>
      <c r="F119" s="4" t="str">
        <f>UnitControlCenter!$B$28</f>
        <v>trillion cubic feet / year</v>
      </c>
      <c r="G119" s="140" t="s">
        <v>2252</v>
      </c>
      <c r="I119" s="140"/>
    </row>
    <row r="120" spans="1:19">
      <c r="A120" s="141" t="s">
        <v>2384</v>
      </c>
      <c r="B120" s="141" t="s">
        <v>2391</v>
      </c>
      <c r="C120" s="218">
        <v>1</v>
      </c>
      <c r="D120" s="140" t="s">
        <v>67</v>
      </c>
      <c r="E120" s="140" t="s">
        <v>68</v>
      </c>
      <c r="F120" s="4" t="str">
        <f>UnitControlCenter!$B$29</f>
        <v>million barrels / year</v>
      </c>
      <c r="G120" s="140" t="s">
        <v>2251</v>
      </c>
      <c r="I120" s="140"/>
    </row>
    <row r="121" spans="1:19">
      <c r="A121" s="141" t="s">
        <v>2384</v>
      </c>
      <c r="B121" s="141" t="s">
        <v>2392</v>
      </c>
      <c r="C121" s="218">
        <v>1</v>
      </c>
      <c r="D121" s="140" t="s">
        <v>67</v>
      </c>
      <c r="E121" s="140" t="s">
        <v>68</v>
      </c>
      <c r="F121" s="4" t="str">
        <f>UnitControlCenter!$B$29</f>
        <v>million barrels / year</v>
      </c>
      <c r="G121" s="140" t="s">
        <v>2323</v>
      </c>
      <c r="I121" s="140"/>
    </row>
    <row r="122" spans="1:19">
      <c r="A122" s="141" t="s">
        <v>2384</v>
      </c>
      <c r="B122" s="141" t="s">
        <v>2393</v>
      </c>
      <c r="C122" s="218">
        <v>1</v>
      </c>
      <c r="D122" s="140" t="s">
        <v>67</v>
      </c>
      <c r="E122" s="140" t="s">
        <v>68</v>
      </c>
      <c r="F122" s="4" t="str">
        <f>UnitControlCenter!$B$27</f>
        <v>millions of short tons / year</v>
      </c>
      <c r="G122" s="140" t="s">
        <v>2324</v>
      </c>
      <c r="I122" s="140"/>
    </row>
    <row r="123" spans="1:19" ht="28.5">
      <c r="A123" s="141" t="s">
        <v>2384</v>
      </c>
      <c r="B123" s="141" t="s">
        <v>2713</v>
      </c>
      <c r="C123" s="218">
        <v>1</v>
      </c>
      <c r="D123" s="140" t="s">
        <v>67</v>
      </c>
      <c r="E123" s="140" t="s">
        <v>68</v>
      </c>
      <c r="F123" s="4" t="str">
        <f>UnitControlCenter!$B$30</f>
        <v>million gallons / year</v>
      </c>
      <c r="G123" s="140" t="s">
        <v>2717</v>
      </c>
      <c r="I123" s="140"/>
    </row>
    <row r="124" spans="1:19" ht="28.5">
      <c r="A124" s="141" t="s">
        <v>2384</v>
      </c>
      <c r="B124" s="141" t="s">
        <v>2714</v>
      </c>
      <c r="C124" s="218">
        <v>1</v>
      </c>
      <c r="D124" s="140" t="s">
        <v>67</v>
      </c>
      <c r="E124" s="140" t="s">
        <v>68</v>
      </c>
      <c r="F124" s="4" t="str">
        <f>UnitControlCenter!$B$27</f>
        <v>millions of short tons / year</v>
      </c>
      <c r="G124" s="140" t="s">
        <v>2718</v>
      </c>
      <c r="I124" s="140"/>
    </row>
    <row r="125" spans="1:19" ht="14.65" thickBot="1">
      <c r="A125" s="187" t="s">
        <v>2384</v>
      </c>
      <c r="B125" s="187" t="s">
        <v>2715</v>
      </c>
      <c r="C125" s="217">
        <v>1</v>
      </c>
      <c r="D125" s="188" t="s">
        <v>67</v>
      </c>
      <c r="E125" s="188" t="s">
        <v>68</v>
      </c>
      <c r="F125" s="191" t="str">
        <f>UnitControlCenter!$B$5</f>
        <v>thousand metric tons / year</v>
      </c>
      <c r="G125" s="188" t="s">
        <v>2719</v>
      </c>
      <c r="H125" s="189"/>
      <c r="I125" s="188"/>
      <c r="J125" s="189"/>
      <c r="K125" s="189"/>
      <c r="L125" s="189"/>
      <c r="M125" s="189"/>
      <c r="N125" s="189"/>
      <c r="O125" s="189"/>
      <c r="P125" s="189"/>
      <c r="Q125" s="189"/>
      <c r="R125" s="189"/>
      <c r="S125" s="189"/>
    </row>
    <row r="126" spans="1:19" ht="42.75">
      <c r="A126" s="141" t="s">
        <v>2872</v>
      </c>
      <c r="B126" s="141" t="s">
        <v>2725</v>
      </c>
      <c r="C126" s="218">
        <v>1</v>
      </c>
      <c r="D126" s="140" t="s">
        <v>69</v>
      </c>
      <c r="E126" s="140" t="s">
        <v>70</v>
      </c>
      <c r="F126" s="4" t="str">
        <f>UnitControlCenter!$B$31</f>
        <v>trillion BTU / year</v>
      </c>
      <c r="G126" s="140" t="s">
        <v>2733</v>
      </c>
      <c r="H126" s="51" t="s">
        <v>2734</v>
      </c>
      <c r="I126" s="140" t="s">
        <v>2735</v>
      </c>
    </row>
    <row r="127" spans="1:19" ht="57">
      <c r="A127" s="141" t="s">
        <v>2872</v>
      </c>
      <c r="B127" s="141" t="s">
        <v>2394</v>
      </c>
      <c r="C127" s="218">
        <v>1</v>
      </c>
      <c r="D127" s="140" t="s">
        <v>69</v>
      </c>
      <c r="E127" s="140" t="s">
        <v>68</v>
      </c>
      <c r="F127" s="4" t="str">
        <f>UnitControlCenter!$B$31</f>
        <v>trillion BTU / year</v>
      </c>
      <c r="G127" s="140" t="s">
        <v>2736</v>
      </c>
      <c r="H127" s="51" t="s">
        <v>2734</v>
      </c>
      <c r="I127" s="140" t="s">
        <v>2735</v>
      </c>
    </row>
    <row r="128" spans="1:19" ht="57">
      <c r="A128" s="141" t="s">
        <v>2872</v>
      </c>
      <c r="B128" s="141" t="s">
        <v>2726</v>
      </c>
      <c r="C128" s="218">
        <v>1</v>
      </c>
      <c r="D128" s="140" t="s">
        <v>69</v>
      </c>
      <c r="E128" s="140" t="s">
        <v>70</v>
      </c>
      <c r="F128" s="4" t="str">
        <f>UnitControlCenter!$B$8</f>
        <v>billion 2019 dollars / year</v>
      </c>
      <c r="G128" s="140" t="s">
        <v>2737</v>
      </c>
      <c r="H128" s="51" t="s">
        <v>2734</v>
      </c>
      <c r="I128" s="140" t="s">
        <v>2735</v>
      </c>
    </row>
    <row r="129" spans="1:19" ht="57">
      <c r="A129" s="141" t="s">
        <v>2872</v>
      </c>
      <c r="B129" s="141" t="s">
        <v>2723</v>
      </c>
      <c r="C129" s="218">
        <v>1</v>
      </c>
      <c r="D129" s="140" t="s">
        <v>69</v>
      </c>
      <c r="E129" s="140" t="s">
        <v>68</v>
      </c>
      <c r="F129" s="4" t="str">
        <f>UnitControlCenter!$B$8</f>
        <v>billion 2019 dollars / year</v>
      </c>
      <c r="G129" s="140" t="s">
        <v>2738</v>
      </c>
      <c r="H129" s="51" t="s">
        <v>2734</v>
      </c>
      <c r="I129" s="140" t="s">
        <v>2735</v>
      </c>
    </row>
    <row r="130" spans="1:19" ht="42.75">
      <c r="A130" s="141" t="s">
        <v>2872</v>
      </c>
      <c r="B130" s="141" t="s">
        <v>3050</v>
      </c>
      <c r="C130" s="218">
        <v>1</v>
      </c>
      <c r="D130" s="140" t="s">
        <v>69</v>
      </c>
      <c r="E130" s="140" t="s">
        <v>70</v>
      </c>
      <c r="F130" s="4" t="str">
        <f>UnitControlCenter!B3</f>
        <v>million metric tons / year</v>
      </c>
      <c r="G130" s="140" t="s">
        <v>3054</v>
      </c>
      <c r="H130" s="51" t="s">
        <v>3052</v>
      </c>
      <c r="I130" s="140" t="s">
        <v>3053</v>
      </c>
    </row>
    <row r="131" spans="1:19" ht="57">
      <c r="A131" s="141" t="s">
        <v>2872</v>
      </c>
      <c r="B131" s="141" t="s">
        <v>3051</v>
      </c>
      <c r="C131" s="218">
        <v>1</v>
      </c>
      <c r="D131" s="140" t="s">
        <v>69</v>
      </c>
      <c r="E131" s="140" t="s">
        <v>68</v>
      </c>
      <c r="F131" s="4" t="str">
        <f>UnitControlCenter!B3</f>
        <v>million metric tons / year</v>
      </c>
      <c r="G131" s="140" t="s">
        <v>3055</v>
      </c>
      <c r="H131" s="51" t="s">
        <v>3052</v>
      </c>
      <c r="I131" s="140" t="s">
        <v>3053</v>
      </c>
    </row>
    <row r="132" spans="1:19" ht="57">
      <c r="A132" s="141" t="s">
        <v>2872</v>
      </c>
      <c r="B132" s="141" t="s">
        <v>2727</v>
      </c>
      <c r="C132" s="218">
        <v>1</v>
      </c>
      <c r="D132" s="140" t="s">
        <v>69</v>
      </c>
      <c r="E132" s="140" t="s">
        <v>70</v>
      </c>
      <c r="F132" s="4" t="str">
        <f>UnitControlCenter!$B$31</f>
        <v>trillion BTU / year</v>
      </c>
      <c r="G132" s="140" t="s">
        <v>2835</v>
      </c>
      <c r="H132" s="51" t="s">
        <v>2830</v>
      </c>
      <c r="I132" s="140" t="s">
        <v>2831</v>
      </c>
    </row>
    <row r="133" spans="1:19" ht="71.25">
      <c r="A133" s="141" t="s">
        <v>2872</v>
      </c>
      <c r="B133" s="141" t="s">
        <v>2395</v>
      </c>
      <c r="C133" s="218">
        <v>1</v>
      </c>
      <c r="D133" s="140" t="s">
        <v>69</v>
      </c>
      <c r="E133" s="140" t="s">
        <v>68</v>
      </c>
      <c r="F133" s="4" t="str">
        <f>UnitControlCenter!$B$31</f>
        <v>trillion BTU / year</v>
      </c>
      <c r="G133" s="140" t="s">
        <v>2836</v>
      </c>
      <c r="H133" s="51" t="s">
        <v>2830</v>
      </c>
      <c r="I133" s="140" t="s">
        <v>2832</v>
      </c>
    </row>
    <row r="134" spans="1:19" ht="71.25">
      <c r="A134" s="141" t="s">
        <v>2872</v>
      </c>
      <c r="B134" s="141" t="s">
        <v>2728</v>
      </c>
      <c r="C134" s="218">
        <v>1</v>
      </c>
      <c r="D134" s="140" t="s">
        <v>69</v>
      </c>
      <c r="E134" s="140" t="s">
        <v>70</v>
      </c>
      <c r="F134" s="4" t="str">
        <f>UnitControlCenter!$B$8</f>
        <v>billion 2019 dollars / year</v>
      </c>
      <c r="G134" s="140" t="s">
        <v>2837</v>
      </c>
      <c r="H134" s="51" t="s">
        <v>2830</v>
      </c>
      <c r="I134" s="140" t="s">
        <v>2833</v>
      </c>
    </row>
    <row r="135" spans="1:19" ht="71.25">
      <c r="A135" s="141" t="s">
        <v>2872</v>
      </c>
      <c r="B135" s="141" t="s">
        <v>2724</v>
      </c>
      <c r="C135" s="218">
        <v>1</v>
      </c>
      <c r="D135" s="140" t="s">
        <v>69</v>
      </c>
      <c r="E135" s="140" t="s">
        <v>68</v>
      </c>
      <c r="F135" s="4" t="str">
        <f>UnitControlCenter!$B$8</f>
        <v>billion 2019 dollars / year</v>
      </c>
      <c r="G135" s="140" t="s">
        <v>2838</v>
      </c>
      <c r="H135" s="51" t="s">
        <v>2830</v>
      </c>
      <c r="I135" s="140" t="s">
        <v>2834</v>
      </c>
    </row>
    <row r="136" spans="1:19" ht="85.5">
      <c r="A136" s="141" t="s">
        <v>2872</v>
      </c>
      <c r="B136" s="141" t="s">
        <v>2873</v>
      </c>
      <c r="C136" s="218">
        <v>1</v>
      </c>
      <c r="D136" s="140" t="s">
        <v>69</v>
      </c>
      <c r="E136" s="140" t="s">
        <v>70</v>
      </c>
      <c r="F136" s="4" t="str">
        <f>UnitControlCenter!$B$25</f>
        <v>quads / year</v>
      </c>
      <c r="G136" s="140" t="s">
        <v>2875</v>
      </c>
      <c r="H136" s="51" t="s">
        <v>2877</v>
      </c>
      <c r="I136" s="140" t="s">
        <v>2878</v>
      </c>
    </row>
    <row r="137" spans="1:19" ht="100.15" thickBot="1">
      <c r="A137" s="187" t="s">
        <v>2872</v>
      </c>
      <c r="B137" s="187" t="s">
        <v>2874</v>
      </c>
      <c r="C137" s="217">
        <v>1</v>
      </c>
      <c r="D137" s="188" t="s">
        <v>69</v>
      </c>
      <c r="E137" s="188" t="s">
        <v>68</v>
      </c>
      <c r="F137" s="191" t="str">
        <f>UnitControlCenter!$B$25</f>
        <v>quads / year</v>
      </c>
      <c r="G137" s="188" t="s">
        <v>2876</v>
      </c>
      <c r="H137" s="189" t="s">
        <v>2877</v>
      </c>
      <c r="I137" s="188" t="s">
        <v>2878</v>
      </c>
      <c r="J137" s="189"/>
      <c r="K137" s="189"/>
      <c r="L137" s="189"/>
      <c r="M137" s="189"/>
      <c r="N137" s="189"/>
      <c r="O137" s="189"/>
      <c r="P137" s="189"/>
      <c r="Q137" s="189"/>
      <c r="R137" s="189"/>
      <c r="S137" s="189"/>
    </row>
    <row r="138" spans="1:19" ht="57">
      <c r="A138" s="143" t="s">
        <v>2306</v>
      </c>
      <c r="B138" s="141" t="s">
        <v>100</v>
      </c>
      <c r="C138" s="218">
        <v>1</v>
      </c>
      <c r="D138" s="140" t="s">
        <v>69</v>
      </c>
      <c r="E138" s="140" t="s">
        <v>2313</v>
      </c>
      <c r="F138" s="4" t="str">
        <f>UnitControlCenter!$B$17</f>
        <v>2019 dollars / megawatt-hour (MWh)</v>
      </c>
      <c r="G138" s="140" t="s">
        <v>2739</v>
      </c>
      <c r="H138" s="51" t="s">
        <v>2982</v>
      </c>
      <c r="I138" s="140" t="s">
        <v>2740</v>
      </c>
    </row>
    <row r="139" spans="1:19" ht="42.75">
      <c r="A139" s="143" t="s">
        <v>2306</v>
      </c>
      <c r="B139" s="141" t="s">
        <v>502</v>
      </c>
      <c r="C139" s="218">
        <v>1</v>
      </c>
      <c r="D139" s="140" t="s">
        <v>69</v>
      </c>
      <c r="E139" s="140" t="s">
        <v>2313</v>
      </c>
      <c r="F139" s="4" t="str">
        <f>UnitControlCenter!$B$32</f>
        <v>2019 dollars / short ton</v>
      </c>
      <c r="G139" s="140" t="s">
        <v>2749</v>
      </c>
      <c r="H139" s="51" t="s">
        <v>2750</v>
      </c>
      <c r="I139" s="140" t="s">
        <v>2751</v>
      </c>
    </row>
    <row r="140" spans="1:19">
      <c r="A140" s="143" t="s">
        <v>2306</v>
      </c>
      <c r="B140" s="141" t="s">
        <v>499</v>
      </c>
      <c r="C140" s="218">
        <v>1</v>
      </c>
      <c r="D140" s="140" t="s">
        <v>69</v>
      </c>
      <c r="E140" s="140" t="s">
        <v>2313</v>
      </c>
      <c r="F140" s="4" t="str">
        <f>UnitControlCenter!$B$32</f>
        <v>2019 dollars / short ton</v>
      </c>
      <c r="G140" s="140" t="s">
        <v>2326</v>
      </c>
      <c r="H140" s="51" t="s">
        <v>390</v>
      </c>
      <c r="I140" s="140" t="s">
        <v>2614</v>
      </c>
    </row>
    <row r="141" spans="1:19" ht="71.25">
      <c r="A141" s="143" t="s">
        <v>2306</v>
      </c>
      <c r="B141" s="141" t="s">
        <v>94</v>
      </c>
      <c r="C141" s="218">
        <v>1</v>
      </c>
      <c r="D141" s="140" t="s">
        <v>69</v>
      </c>
      <c r="E141" s="140" t="s">
        <v>2313</v>
      </c>
      <c r="F141" s="4" t="str">
        <f>UnitControlCenter!$B$33</f>
        <v>2019 dollars / thousand cubic feet</v>
      </c>
      <c r="G141" s="140" t="s">
        <v>2741</v>
      </c>
      <c r="H141" s="51" t="s">
        <v>2742</v>
      </c>
      <c r="I141" s="140" t="s">
        <v>2743</v>
      </c>
    </row>
    <row r="142" spans="1:19">
      <c r="A142" s="143" t="s">
        <v>2306</v>
      </c>
      <c r="B142" s="141" t="s">
        <v>102</v>
      </c>
      <c r="C142" s="218">
        <v>1</v>
      </c>
      <c r="D142" s="140" t="s">
        <v>69</v>
      </c>
      <c r="E142" s="140" t="s">
        <v>2313</v>
      </c>
      <c r="F142" s="4" t="str">
        <f>UnitControlCenter!$B$34</f>
        <v>2019 dollars / gallon</v>
      </c>
      <c r="G142" s="140" t="s">
        <v>2328</v>
      </c>
      <c r="H142" s="51" t="s">
        <v>385</v>
      </c>
      <c r="I142" s="28">
        <v>969696</v>
      </c>
    </row>
    <row r="143" spans="1:19" ht="71.25">
      <c r="A143" s="143" t="s">
        <v>2306</v>
      </c>
      <c r="B143" s="141" t="s">
        <v>103</v>
      </c>
      <c r="C143" s="218">
        <v>1</v>
      </c>
      <c r="D143" s="140" t="s">
        <v>69</v>
      </c>
      <c r="E143" s="140" t="s">
        <v>2313</v>
      </c>
      <c r="F143" s="4" t="str">
        <f>UnitControlCenter!$B$34</f>
        <v>2019 dollars / gallon</v>
      </c>
      <c r="G143" s="140" t="s">
        <v>2744</v>
      </c>
      <c r="H143" s="51" t="s">
        <v>2742</v>
      </c>
      <c r="I143" s="140" t="s">
        <v>2743</v>
      </c>
    </row>
    <row r="144" spans="1:19" ht="57">
      <c r="A144" s="143" t="s">
        <v>2306</v>
      </c>
      <c r="B144" s="141" t="s">
        <v>99</v>
      </c>
      <c r="C144" s="218">
        <v>1</v>
      </c>
      <c r="D144" s="140" t="s">
        <v>69</v>
      </c>
      <c r="E144" s="140" t="s">
        <v>2313</v>
      </c>
      <c r="F144" s="4" t="str">
        <f>UnitControlCenter!$B$32</f>
        <v>2019 dollars / short ton</v>
      </c>
      <c r="G144" s="140" t="s">
        <v>2745</v>
      </c>
      <c r="H144" s="51" t="s">
        <v>2746</v>
      </c>
      <c r="I144" s="140" t="s">
        <v>2747</v>
      </c>
    </row>
    <row r="145" spans="1:19" ht="57">
      <c r="A145" s="143" t="s">
        <v>2306</v>
      </c>
      <c r="B145" s="141" t="s">
        <v>2666</v>
      </c>
      <c r="C145" s="218">
        <v>1</v>
      </c>
      <c r="D145" s="140" t="s">
        <v>69</v>
      </c>
      <c r="E145" s="140" t="s">
        <v>2313</v>
      </c>
      <c r="F145" s="4" t="str">
        <f>UnitControlCenter!$B$35</f>
        <v>2019 dollars / barrel</v>
      </c>
      <c r="G145" s="140" t="s">
        <v>2827</v>
      </c>
      <c r="H145" s="51" t="s">
        <v>2828</v>
      </c>
      <c r="I145" s="140" t="s">
        <v>2829</v>
      </c>
    </row>
    <row r="146" spans="1:19" ht="57">
      <c r="A146" s="143" t="s">
        <v>2306</v>
      </c>
      <c r="B146" s="141" t="s">
        <v>2748</v>
      </c>
      <c r="C146" s="218">
        <v>1</v>
      </c>
      <c r="D146" s="140" t="s">
        <v>69</v>
      </c>
      <c r="E146" s="140" t="s">
        <v>2313</v>
      </c>
      <c r="F146" s="4" t="str">
        <f>UnitControlCenter!$B$34</f>
        <v>2019 dollars / gallon</v>
      </c>
      <c r="G146" s="140" t="s">
        <v>2752</v>
      </c>
      <c r="H146" s="51" t="s">
        <v>2325</v>
      </c>
      <c r="I146" s="140" t="s">
        <v>2662</v>
      </c>
    </row>
    <row r="147" spans="1:19" ht="28.9" thickBot="1">
      <c r="A147" s="190" t="s">
        <v>2306</v>
      </c>
      <c r="B147" s="187" t="s">
        <v>2516</v>
      </c>
      <c r="C147" s="217">
        <v>1</v>
      </c>
      <c r="D147" s="188" t="s">
        <v>69</v>
      </c>
      <c r="E147" s="188" t="s">
        <v>2313</v>
      </c>
      <c r="F147" s="191" t="str">
        <f>UnitControlCenter!$B$36</f>
        <v>2019 dollars / kg</v>
      </c>
      <c r="G147" s="188" t="s">
        <v>2884</v>
      </c>
      <c r="H147" s="189" t="s">
        <v>2885</v>
      </c>
      <c r="I147" s="188" t="s">
        <v>2886</v>
      </c>
      <c r="J147" s="189"/>
      <c r="K147" s="189"/>
      <c r="L147" s="189"/>
      <c r="M147" s="189"/>
      <c r="N147" s="189"/>
      <c r="O147" s="189"/>
      <c r="P147" s="189"/>
      <c r="Q147" s="189"/>
      <c r="R147" s="189"/>
      <c r="S147" s="189"/>
    </row>
    <row r="148" spans="1:19">
      <c r="A148" s="143" t="s">
        <v>2307</v>
      </c>
      <c r="B148" s="141" t="s">
        <v>2308</v>
      </c>
      <c r="C148" s="218">
        <v>1</v>
      </c>
      <c r="D148" s="140" t="s">
        <v>67</v>
      </c>
      <c r="E148" s="140" t="s">
        <v>68</v>
      </c>
      <c r="F148" s="4" t="str">
        <f>UnitControlCenter!$B$37</f>
        <v>2019 dollars / kilowatt-hour (kWh)</v>
      </c>
      <c r="G148" s="140" t="s">
        <v>2329</v>
      </c>
      <c r="I148" s="140"/>
    </row>
    <row r="149" spans="1:19" ht="28.5">
      <c r="A149" s="143" t="s">
        <v>2307</v>
      </c>
      <c r="B149" s="141" t="s">
        <v>2309</v>
      </c>
      <c r="C149" s="218">
        <v>1</v>
      </c>
      <c r="D149" s="140" t="s">
        <v>69</v>
      </c>
      <c r="E149" s="140" t="s">
        <v>68</v>
      </c>
      <c r="F149" s="4" t="str">
        <f>UnitControlCenter!$B$38</f>
        <v>cost of eqpt. to capture 1 metric ton CO2e/yr (2019 dollars)</v>
      </c>
      <c r="G149" s="140" t="s">
        <v>2333</v>
      </c>
      <c r="H149" s="51" t="s">
        <v>2334</v>
      </c>
      <c r="I149" s="140" t="s">
        <v>2621</v>
      </c>
    </row>
    <row r="150" spans="1:19">
      <c r="A150" s="143" t="s">
        <v>2307</v>
      </c>
      <c r="B150" s="141" t="s">
        <v>2310</v>
      </c>
      <c r="C150" s="218">
        <v>1</v>
      </c>
      <c r="D150" s="140" t="s">
        <v>67</v>
      </c>
      <c r="E150" s="140" t="s">
        <v>68</v>
      </c>
      <c r="F150" s="4" t="str">
        <f>UnitControlCenter!$B$39</f>
        <v>million 2019 dollars / megawatt (MW)</v>
      </c>
      <c r="G150" s="140" t="s">
        <v>2330</v>
      </c>
      <c r="I150" s="140"/>
    </row>
    <row r="151" spans="1:19">
      <c r="A151" s="143" t="s">
        <v>2307</v>
      </c>
      <c r="B151" s="141" t="s">
        <v>2311</v>
      </c>
      <c r="C151" s="218">
        <v>1</v>
      </c>
      <c r="D151" s="140" t="s">
        <v>67</v>
      </c>
      <c r="E151" s="140" t="s">
        <v>68</v>
      </c>
      <c r="F151" s="4" t="str">
        <f>UnitControlCenter!$B$39</f>
        <v>million 2019 dollars / megawatt (MW)</v>
      </c>
      <c r="G151" s="140" t="s">
        <v>2331</v>
      </c>
      <c r="I151" s="140"/>
    </row>
    <row r="152" spans="1:19">
      <c r="A152" s="143" t="s">
        <v>2307</v>
      </c>
      <c r="B152" s="141" t="s">
        <v>2312</v>
      </c>
      <c r="C152" s="218">
        <v>1</v>
      </c>
      <c r="D152" s="140" t="s">
        <v>67</v>
      </c>
      <c r="E152" s="140" t="s">
        <v>68</v>
      </c>
      <c r="F152" s="4" t="str">
        <f>UnitControlCenter!$B$39</f>
        <v>million 2019 dollars / megawatt (MW)</v>
      </c>
      <c r="G152" s="140" t="s">
        <v>2332</v>
      </c>
      <c r="I152" s="140"/>
    </row>
    <row r="153" spans="1:19" ht="28.9" thickBot="1">
      <c r="A153" s="190" t="s">
        <v>2307</v>
      </c>
      <c r="B153" s="187" t="s">
        <v>2533</v>
      </c>
      <c r="C153" s="217">
        <v>1</v>
      </c>
      <c r="D153" s="188" t="s">
        <v>67</v>
      </c>
      <c r="E153" s="188" t="s">
        <v>68</v>
      </c>
      <c r="F153" s="191" t="str">
        <f>UnitControlCenter!$B$40</f>
        <v>cost of eqpt. to produce 1 kg H2/yr (2019 dollars)</v>
      </c>
      <c r="G153" s="188" t="s">
        <v>2534</v>
      </c>
      <c r="H153" s="189"/>
      <c r="I153" s="188"/>
      <c r="J153" s="189"/>
      <c r="K153" s="189"/>
      <c r="L153" s="189"/>
      <c r="M153" s="189"/>
      <c r="N153" s="189"/>
      <c r="O153" s="189"/>
      <c r="P153" s="189"/>
      <c r="Q153" s="189"/>
      <c r="R153" s="189"/>
      <c r="S153" s="189"/>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B5" sqref="B5"/>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22" t="s">
        <v>76</v>
      </c>
      <c r="B1" s="22" t="s">
        <v>77</v>
      </c>
    </row>
    <row r="2" spans="1:3" ht="57">
      <c r="A2" s="139" t="s">
        <v>155</v>
      </c>
      <c r="B2" s="139" t="s">
        <v>3106</v>
      </c>
      <c r="C2" s="231" t="s">
        <v>3117</v>
      </c>
    </row>
    <row r="3" spans="1:3">
      <c r="A3" s="139" t="s">
        <v>3582</v>
      </c>
      <c r="B3" s="139" t="s">
        <v>3291</v>
      </c>
    </row>
    <row r="4" spans="1:3">
      <c r="A4" s="139" t="s">
        <v>3583</v>
      </c>
      <c r="B4" s="139" t="s">
        <v>3584</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06DD5-937E-4DCF-8220-D7BA4991102E}">
  <dimension ref="A1:S322"/>
  <sheetViews>
    <sheetView topLeftCell="B1" zoomScaleNormal="100" workbookViewId="0">
      <selection activeCell="S31" sqref="S31"/>
    </sheetView>
  </sheetViews>
  <sheetFormatPr defaultColWidth="9" defaultRowHeight="14.25"/>
  <cols>
    <col min="1" max="1" width="18.73046875" style="139" customWidth="1"/>
    <col min="2" max="6" width="9" style="139"/>
    <col min="7" max="7" width="14.73046875" style="139" customWidth="1"/>
    <col min="8" max="12" width="9" style="139"/>
    <col min="13" max="13" width="47" style="360" customWidth="1"/>
    <col min="14" max="14" width="14.265625" style="360" customWidth="1"/>
    <col min="15" max="15" width="11.59765625" style="360" customWidth="1"/>
    <col min="16" max="16" width="30.59765625" style="4" customWidth="1"/>
    <col min="17" max="17" width="18.3984375" style="139" customWidth="1"/>
    <col min="18" max="16384" width="9" style="139"/>
  </cols>
  <sheetData>
    <row r="1" spans="1:17">
      <c r="M1" s="370" t="s">
        <v>3578</v>
      </c>
      <c r="N1" s="371"/>
      <c r="O1" s="371"/>
      <c r="P1" s="377"/>
      <c r="Q1" s="160" t="s">
        <v>3579</v>
      </c>
    </row>
    <row r="2" spans="1:17">
      <c r="A2" s="160" t="s">
        <v>3304</v>
      </c>
      <c r="B2" s="160" t="s">
        <v>3305</v>
      </c>
      <c r="E2" s="139" t="s">
        <v>3306</v>
      </c>
      <c r="G2" s="139" t="s">
        <v>3</v>
      </c>
      <c r="I2" s="139" t="s">
        <v>3307</v>
      </c>
      <c r="J2" s="139" t="s">
        <v>3308</v>
      </c>
      <c r="N2" s="360" t="s">
        <v>3309</v>
      </c>
      <c r="O2" s="360" t="s">
        <v>3310</v>
      </c>
    </row>
    <row r="3" spans="1:17">
      <c r="A3" s="139" t="s">
        <v>100</v>
      </c>
      <c r="B3" s="249">
        <v>0.87</v>
      </c>
      <c r="E3" s="250" t="s">
        <v>3311</v>
      </c>
      <c r="F3" s="250" t="s">
        <v>3312</v>
      </c>
      <c r="G3" s="139" t="s">
        <v>100</v>
      </c>
      <c r="H3" s="139" t="s">
        <v>2072</v>
      </c>
      <c r="I3" s="251">
        <v>50.360372685285455</v>
      </c>
      <c r="J3" s="251">
        <f t="shared" ref="J3:J66" si="0">IF(H3="CO2",I3,IF(H3="CH4",I3*$B$10,IF(H3="N2O",$B$11,IF(H3="Other",I3))))</f>
        <v>50.360372685285455</v>
      </c>
      <c r="M3" s="360" t="s">
        <v>3313</v>
      </c>
      <c r="N3" s="361">
        <v>26.210999999999999</v>
      </c>
      <c r="O3" s="367">
        <f>N3*(1-B3)</f>
        <v>3.4074299999999997</v>
      </c>
      <c r="P3" s="4" t="s">
        <v>3572</v>
      </c>
    </row>
    <row r="4" spans="1:17">
      <c r="A4" s="139" t="s">
        <v>4</v>
      </c>
      <c r="B4" s="249">
        <v>0.4</v>
      </c>
      <c r="E4" s="250" t="s">
        <v>3311</v>
      </c>
      <c r="F4" s="250" t="s">
        <v>3312</v>
      </c>
      <c r="G4" s="139" t="s">
        <v>100</v>
      </c>
      <c r="H4" s="139" t="s">
        <v>2088</v>
      </c>
      <c r="I4" s="251">
        <v>1.5843389499999999E-2</v>
      </c>
      <c r="J4" s="251">
        <f t="shared" si="0"/>
        <v>1.774459624E-2</v>
      </c>
    </row>
    <row r="5" spans="1:17">
      <c r="A5" s="139" t="s">
        <v>2439</v>
      </c>
      <c r="B5" s="249">
        <v>0.5</v>
      </c>
      <c r="E5" s="250" t="s">
        <v>3311</v>
      </c>
      <c r="F5" s="250" t="s">
        <v>3312</v>
      </c>
      <c r="G5" s="139" t="s">
        <v>100</v>
      </c>
      <c r="H5" s="139" t="s">
        <v>2090</v>
      </c>
      <c r="I5" s="251">
        <v>0.19076809123999997</v>
      </c>
      <c r="J5" s="251">
        <f t="shared" si="0"/>
        <v>0.88926174496644295</v>
      </c>
    </row>
    <row r="6" spans="1:17">
      <c r="A6" s="139" t="s">
        <v>3314</v>
      </c>
      <c r="B6" s="249">
        <v>0.3</v>
      </c>
      <c r="E6" s="250" t="s">
        <v>3311</v>
      </c>
      <c r="F6" s="250" t="s">
        <v>3312</v>
      </c>
      <c r="G6" s="139" t="s">
        <v>100</v>
      </c>
      <c r="H6" s="252" t="s">
        <v>650</v>
      </c>
      <c r="I6" s="251"/>
      <c r="J6" s="251">
        <f t="shared" si="0"/>
        <v>0</v>
      </c>
    </row>
    <row r="7" spans="1:17">
      <c r="A7" s="139" t="s">
        <v>3315</v>
      </c>
      <c r="B7" s="249">
        <v>0.19</v>
      </c>
      <c r="E7" s="250" t="s">
        <v>3311</v>
      </c>
      <c r="F7" s="250" t="s">
        <v>3312</v>
      </c>
      <c r="G7" s="139" t="s">
        <v>2439</v>
      </c>
      <c r="H7" s="139" t="s">
        <v>2072</v>
      </c>
      <c r="I7" s="251">
        <v>4.1342231629645863</v>
      </c>
      <c r="J7" s="251">
        <f t="shared" si="0"/>
        <v>4.1342231629645863</v>
      </c>
      <c r="M7" s="360" t="s">
        <v>3316</v>
      </c>
      <c r="N7" s="361">
        <v>4.0149999999999997</v>
      </c>
      <c r="O7" s="367">
        <f>N7*(1-B5)</f>
        <v>2.0074999999999998</v>
      </c>
      <c r="P7" s="4" t="s">
        <v>3572</v>
      </c>
    </row>
    <row r="8" spans="1:17">
      <c r="A8" s="139" t="s">
        <v>3317</v>
      </c>
      <c r="B8" s="249">
        <v>0</v>
      </c>
      <c r="E8" s="250" t="s">
        <v>3311</v>
      </c>
      <c r="F8" s="250" t="s">
        <v>3312</v>
      </c>
      <c r="G8" s="139" t="s">
        <v>2439</v>
      </c>
      <c r="H8" s="139" t="s">
        <v>2088</v>
      </c>
      <c r="I8" s="251">
        <v>7.8895044999999997E-2</v>
      </c>
      <c r="J8" s="251">
        <f t="shared" si="0"/>
        <v>8.8362450400000001E-2</v>
      </c>
    </row>
    <row r="9" spans="1:17">
      <c r="E9" s="250" t="s">
        <v>3311</v>
      </c>
      <c r="F9" s="250" t="s">
        <v>3312</v>
      </c>
      <c r="G9" s="139" t="s">
        <v>2439</v>
      </c>
      <c r="H9" s="139" t="s">
        <v>2090</v>
      </c>
      <c r="I9" s="251">
        <v>1.4053459479999995E-2</v>
      </c>
      <c r="J9" s="251">
        <f t="shared" si="0"/>
        <v>0.88926174496644295</v>
      </c>
    </row>
    <row r="10" spans="1:17">
      <c r="A10" s="139" t="s">
        <v>3318</v>
      </c>
      <c r="B10" s="139">
        <f>28/25</f>
        <v>1.1200000000000001</v>
      </c>
      <c r="E10" s="250" t="s">
        <v>3311</v>
      </c>
      <c r="F10" s="250" t="s">
        <v>3312</v>
      </c>
      <c r="G10" s="139" t="s">
        <v>2439</v>
      </c>
      <c r="H10" s="252" t="s">
        <v>650</v>
      </c>
      <c r="I10" s="251"/>
      <c r="J10" s="251">
        <f t="shared" si="0"/>
        <v>0</v>
      </c>
    </row>
    <row r="11" spans="1:17">
      <c r="A11" s="139" t="s">
        <v>3319</v>
      </c>
      <c r="B11" s="139">
        <f>265/298</f>
        <v>0.88926174496644295</v>
      </c>
      <c r="E11" s="250" t="s">
        <v>3311</v>
      </c>
      <c r="F11" s="250" t="s">
        <v>3312</v>
      </c>
      <c r="G11" s="139" t="s">
        <v>4</v>
      </c>
      <c r="H11" s="139" t="s">
        <v>2072</v>
      </c>
      <c r="I11" s="251">
        <v>36.892906379155242</v>
      </c>
      <c r="J11" s="251">
        <f t="shared" si="0"/>
        <v>36.892906379155242</v>
      </c>
      <c r="M11" s="360" t="s">
        <v>3320</v>
      </c>
      <c r="N11" s="361">
        <v>17.183</v>
      </c>
      <c r="O11" s="372">
        <f>N11*(1-B4)</f>
        <v>10.309799999999999</v>
      </c>
      <c r="P11" s="4" t="s">
        <v>3572</v>
      </c>
    </row>
    <row r="12" spans="1:17" ht="14.65" thickBot="1">
      <c r="E12" s="250" t="s">
        <v>3311</v>
      </c>
      <c r="F12" s="250" t="s">
        <v>3312</v>
      </c>
      <c r="G12" s="139" t="s">
        <v>4</v>
      </c>
      <c r="H12" s="139" t="s">
        <v>2088</v>
      </c>
      <c r="I12" s="251">
        <v>8.2130164830722538E-2</v>
      </c>
      <c r="J12" s="251">
        <f t="shared" si="0"/>
        <v>9.1985784610409252E-2</v>
      </c>
    </row>
    <row r="13" spans="1:17" ht="14.65" thickBot="1">
      <c r="A13" s="139" t="s">
        <v>3306</v>
      </c>
      <c r="B13" s="358" t="s">
        <v>3352</v>
      </c>
      <c r="E13" s="250" t="s">
        <v>3311</v>
      </c>
      <c r="F13" s="250" t="s">
        <v>3312</v>
      </c>
      <c r="G13" s="139" t="s">
        <v>4</v>
      </c>
      <c r="H13" s="139" t="s">
        <v>2090</v>
      </c>
      <c r="I13" s="251">
        <v>1.0667549093099755</v>
      </c>
      <c r="J13" s="251">
        <f t="shared" si="0"/>
        <v>0.88926174496644295</v>
      </c>
    </row>
    <row r="14" spans="1:17">
      <c r="E14" s="250" t="s">
        <v>3311</v>
      </c>
      <c r="F14" s="250" t="s">
        <v>3312</v>
      </c>
      <c r="G14" s="139" t="s">
        <v>4</v>
      </c>
      <c r="H14" s="252" t="s">
        <v>650</v>
      </c>
      <c r="I14" s="251"/>
      <c r="J14" s="251">
        <f t="shared" si="0"/>
        <v>0</v>
      </c>
    </row>
    <row r="15" spans="1:17" ht="42.75">
      <c r="E15" s="250" t="s">
        <v>3311</v>
      </c>
      <c r="F15" s="250" t="s">
        <v>3312</v>
      </c>
      <c r="G15" s="139" t="s">
        <v>9</v>
      </c>
      <c r="H15" s="139" t="s">
        <v>2072</v>
      </c>
      <c r="I15" s="253">
        <v>6.4484197003645596</v>
      </c>
      <c r="J15" s="251">
        <f t="shared" si="0"/>
        <v>6.4484197003645596</v>
      </c>
      <c r="M15" s="360" t="s">
        <v>3322</v>
      </c>
      <c r="N15" s="362">
        <f>SUMIFS(J:J,E:E,B13,G:G,"Industry",H:H,"CO2")/SUMIFS(J:J,E:E,B13,G:G,"Industry")*N17</f>
        <v>2.8286939108696671</v>
      </c>
      <c r="O15" s="362">
        <f>N15*(1-B6)</f>
        <v>1.9800857376087668</v>
      </c>
      <c r="P15" s="4" t="s">
        <v>3575</v>
      </c>
    </row>
    <row r="16" spans="1:17">
      <c r="E16" s="250" t="s">
        <v>3311</v>
      </c>
      <c r="F16" s="250" t="s">
        <v>3312</v>
      </c>
      <c r="G16" s="139" t="s">
        <v>9</v>
      </c>
      <c r="H16" s="139" t="s">
        <v>2088</v>
      </c>
      <c r="I16" s="251">
        <v>1.3291550095109854</v>
      </c>
      <c r="J16" s="251">
        <f t="shared" si="0"/>
        <v>1.4886536106523038</v>
      </c>
      <c r="M16" s="360" t="s">
        <v>3323</v>
      </c>
      <c r="N16" s="362">
        <f>N17-N15</f>
        <v>2.4523060891303325</v>
      </c>
      <c r="O16" s="360">
        <f>N16*(1-B7)</f>
        <v>1.9863679321955694</v>
      </c>
      <c r="Q16" s="359"/>
    </row>
    <row r="17" spans="5:19">
      <c r="E17" s="250" t="s">
        <v>3311</v>
      </c>
      <c r="F17" s="250" t="s">
        <v>3312</v>
      </c>
      <c r="G17" s="139" t="s">
        <v>9</v>
      </c>
      <c r="H17" s="139" t="s">
        <v>2090</v>
      </c>
      <c r="I17" s="251">
        <v>1.4466876015225205E-2</v>
      </c>
      <c r="J17" s="251">
        <f t="shared" si="0"/>
        <v>0.88926174496644295</v>
      </c>
      <c r="M17" s="373" t="s">
        <v>3574</v>
      </c>
      <c r="N17" s="363">
        <v>5.2809999999999997</v>
      </c>
      <c r="O17" s="372">
        <f>SUM(O15:O16)</f>
        <v>3.966453669804336</v>
      </c>
    </row>
    <row r="18" spans="5:19">
      <c r="E18" s="250" t="s">
        <v>3311</v>
      </c>
      <c r="F18" s="250" t="s">
        <v>3312</v>
      </c>
      <c r="G18" s="139" t="s">
        <v>9</v>
      </c>
      <c r="H18" s="139" t="s">
        <v>650</v>
      </c>
      <c r="I18" s="251">
        <v>2.782833380710616</v>
      </c>
      <c r="J18" s="251">
        <f t="shared" si="0"/>
        <v>2.782833380710616</v>
      </c>
    </row>
    <row r="19" spans="5:19">
      <c r="E19" s="250" t="s">
        <v>548</v>
      </c>
      <c r="F19" s="250" t="s">
        <v>3312</v>
      </c>
      <c r="G19" s="139" t="s">
        <v>100</v>
      </c>
      <c r="H19" s="139" t="s">
        <v>2072</v>
      </c>
      <c r="I19" s="251">
        <v>118.84179018991334</v>
      </c>
      <c r="J19" s="251">
        <f t="shared" si="0"/>
        <v>118.84179018991334</v>
      </c>
    </row>
    <row r="20" spans="5:19">
      <c r="E20" s="250" t="s">
        <v>548</v>
      </c>
      <c r="F20" s="250" t="s">
        <v>3312</v>
      </c>
      <c r="G20" s="139" t="s">
        <v>100</v>
      </c>
      <c r="H20" s="139" t="s">
        <v>2088</v>
      </c>
      <c r="I20" s="251">
        <v>3.2869988000000003E-2</v>
      </c>
      <c r="J20" s="251">
        <f t="shared" si="0"/>
        <v>3.6814386560000009E-2</v>
      </c>
      <c r="M20" s="374" t="s">
        <v>3324</v>
      </c>
      <c r="N20" s="364">
        <f>'State EPS Pollutant'!B19/10^12</f>
        <v>0.179617</v>
      </c>
      <c r="O20" s="360" t="s">
        <v>3325</v>
      </c>
      <c r="Q20" s="359"/>
    </row>
    <row r="21" spans="5:19">
      <c r="E21" s="250" t="s">
        <v>548</v>
      </c>
      <c r="F21" s="250" t="s">
        <v>3312</v>
      </c>
      <c r="G21" s="139" t="s">
        <v>100</v>
      </c>
      <c r="H21" s="139" t="s">
        <v>2090</v>
      </c>
      <c r="I21" s="251">
        <v>0.56993080206000002</v>
      </c>
      <c r="J21" s="251">
        <f t="shared" si="0"/>
        <v>0.88926174496644295</v>
      </c>
      <c r="M21" s="374" t="s">
        <v>3326</v>
      </c>
      <c r="N21" s="364">
        <f>67013200000000/10^12</f>
        <v>67.013199999999998</v>
      </c>
      <c r="O21" s="360" t="s">
        <v>3325</v>
      </c>
    </row>
    <row r="22" spans="5:19">
      <c r="E22" s="250" t="s">
        <v>548</v>
      </c>
      <c r="F22" s="250" t="s">
        <v>3312</v>
      </c>
      <c r="G22" s="139" t="s">
        <v>100</v>
      </c>
      <c r="H22" s="252" t="s">
        <v>650</v>
      </c>
      <c r="I22" s="251"/>
      <c r="J22" s="251">
        <f t="shared" si="0"/>
        <v>0</v>
      </c>
      <c r="M22" s="374" t="s">
        <v>3327</v>
      </c>
      <c r="N22" s="360">
        <f>'2005 US'!B121/1000</f>
        <v>7.8537090592547996</v>
      </c>
    </row>
    <row r="23" spans="5:19">
      <c r="E23" s="250" t="s">
        <v>548</v>
      </c>
      <c r="F23" s="250" t="s">
        <v>3312</v>
      </c>
      <c r="G23" s="139" t="s">
        <v>2439</v>
      </c>
      <c r="H23" s="139" t="s">
        <v>2072</v>
      </c>
      <c r="I23" s="251">
        <v>14.945147394013535</v>
      </c>
      <c r="J23" s="251">
        <f t="shared" si="0"/>
        <v>14.945147394013535</v>
      </c>
      <c r="M23" s="374" t="s">
        <v>3328</v>
      </c>
      <c r="N23" s="365">
        <f>N22*(N20/N21)</f>
        <v>2.1050474534810595E-2</v>
      </c>
      <c r="O23" s="365">
        <f>N23*(1-B6)</f>
        <v>1.4735332174367415E-2</v>
      </c>
    </row>
    <row r="24" spans="5:19">
      <c r="E24" s="250" t="s">
        <v>548</v>
      </c>
      <c r="F24" s="250" t="s">
        <v>3312</v>
      </c>
      <c r="G24" s="139" t="s">
        <v>2439</v>
      </c>
      <c r="H24" s="139" t="s">
        <v>2088</v>
      </c>
      <c r="I24" s="251">
        <v>0.14570402825000001</v>
      </c>
      <c r="J24" s="251">
        <f t="shared" si="0"/>
        <v>0.16318851164000003</v>
      </c>
      <c r="M24" s="374"/>
    </row>
    <row r="25" spans="5:19">
      <c r="E25" s="250" t="s">
        <v>548</v>
      </c>
      <c r="F25" s="250" t="s">
        <v>3312</v>
      </c>
      <c r="G25" s="139" t="s">
        <v>2439</v>
      </c>
      <c r="H25" s="139" t="s">
        <v>2090</v>
      </c>
      <c r="I25" s="251">
        <v>3.1460560300000003E-2</v>
      </c>
      <c r="J25" s="251">
        <f t="shared" si="0"/>
        <v>0.88926174496644295</v>
      </c>
      <c r="M25" s="374" t="s">
        <v>3329</v>
      </c>
      <c r="N25" s="364">
        <f>SUM('State EPS Pollutant'!B20:B21,'State EPS Pollutant'!B24:B25)/10^12</f>
        <v>3.4579116000000001</v>
      </c>
      <c r="O25" s="360" t="s">
        <v>3325</v>
      </c>
    </row>
    <row r="26" spans="5:19">
      <c r="E26" s="250" t="s">
        <v>548</v>
      </c>
      <c r="F26" s="250" t="s">
        <v>3312</v>
      </c>
      <c r="G26" s="139" t="s">
        <v>2439</v>
      </c>
      <c r="H26" s="252" t="s">
        <v>650</v>
      </c>
      <c r="I26" s="251"/>
      <c r="J26" s="251">
        <f t="shared" si="0"/>
        <v>0</v>
      </c>
      <c r="M26" s="374" t="s">
        <v>3330</v>
      </c>
      <c r="N26" s="364">
        <f>SUM('US EPS Pollutant'!B21:B22,'US EPS Pollutant'!B25:B26)/10^12</f>
        <v>732.67692350000004</v>
      </c>
      <c r="O26" s="360" t="s">
        <v>3325</v>
      </c>
    </row>
    <row r="27" spans="5:19">
      <c r="E27" s="250" t="s">
        <v>548</v>
      </c>
      <c r="F27" s="250" t="s">
        <v>3312</v>
      </c>
      <c r="G27" s="139" t="s">
        <v>4</v>
      </c>
      <c r="H27" s="139" t="s">
        <v>2072</v>
      </c>
      <c r="I27" s="251">
        <v>45.307164047810055</v>
      </c>
      <c r="J27" s="251">
        <f t="shared" si="0"/>
        <v>45.307164047810055</v>
      </c>
      <c r="M27" s="374" t="s">
        <v>3331</v>
      </c>
      <c r="N27" s="360">
        <f>SUM('2005 US'!C121,'2005 US'!C123)/1000*'State EPS Pollutant'!B2+SUM('2005 US'!D121,'2005 US'!D123)/1000*'State EPS Pollutant'!B3</f>
        <v>681.15306028699717</v>
      </c>
    </row>
    <row r="28" spans="5:19">
      <c r="E28" s="250" t="s">
        <v>548</v>
      </c>
      <c r="F28" s="250" t="s">
        <v>3312</v>
      </c>
      <c r="G28" s="139" t="s">
        <v>4</v>
      </c>
      <c r="H28" s="139" t="s">
        <v>2088</v>
      </c>
      <c r="I28" s="251">
        <v>8.2130164830722538E-2</v>
      </c>
      <c r="J28" s="251">
        <f t="shared" si="0"/>
        <v>9.1985784610409252E-2</v>
      </c>
      <c r="M28" s="374" t="s">
        <v>3332</v>
      </c>
      <c r="N28" s="366">
        <f>N27*(N25/N26)</f>
        <v>3.2147417135649787</v>
      </c>
      <c r="O28" s="372">
        <f>N28*(1-B7)</f>
        <v>2.6039407879876331</v>
      </c>
    </row>
    <row r="29" spans="5:19">
      <c r="E29" s="250" t="s">
        <v>548</v>
      </c>
      <c r="F29" s="250" t="s">
        <v>3312</v>
      </c>
      <c r="G29" s="139" t="s">
        <v>4</v>
      </c>
      <c r="H29" s="139" t="s">
        <v>2090</v>
      </c>
      <c r="I29" s="251">
        <v>1.0667549093099755</v>
      </c>
      <c r="J29" s="251">
        <f t="shared" si="0"/>
        <v>0.88926174496644295</v>
      </c>
    </row>
    <row r="30" spans="5:19">
      <c r="E30" s="250" t="s">
        <v>548</v>
      </c>
      <c r="F30" s="250" t="s">
        <v>3312</v>
      </c>
      <c r="G30" s="139" t="s">
        <v>4</v>
      </c>
      <c r="H30" s="252" t="s">
        <v>650</v>
      </c>
      <c r="I30" s="251"/>
      <c r="J30" s="251">
        <f t="shared" si="0"/>
        <v>0</v>
      </c>
      <c r="M30" s="374" t="s">
        <v>3333</v>
      </c>
      <c r="N30" s="367">
        <f>SUM(N3,N7,N11,N17,N23,N28)</f>
        <v>55.925792188099784</v>
      </c>
      <c r="O30" s="367">
        <f>SUM(O3,O7,O11,O17,O23,O28)</f>
        <v>22.309859789966335</v>
      </c>
      <c r="Q30" s="4"/>
      <c r="R30" s="4"/>
      <c r="S30" s="4"/>
    </row>
    <row r="31" spans="5:19">
      <c r="E31" s="250" t="s">
        <v>548</v>
      </c>
      <c r="F31" s="250" t="s">
        <v>3312</v>
      </c>
      <c r="G31" s="139" t="s">
        <v>9</v>
      </c>
      <c r="H31" s="139" t="s">
        <v>2072</v>
      </c>
      <c r="I31" s="253">
        <v>73.835147937354691</v>
      </c>
      <c r="J31" s="251">
        <f t="shared" si="0"/>
        <v>73.835147937354691</v>
      </c>
      <c r="M31" s="374" t="s">
        <v>3334</v>
      </c>
      <c r="O31" s="375">
        <v>0.51130520332747642</v>
      </c>
    </row>
    <row r="32" spans="5:19">
      <c r="E32" s="250" t="s">
        <v>548</v>
      </c>
      <c r="F32" s="250" t="s">
        <v>3312</v>
      </c>
      <c r="G32" s="139" t="s">
        <v>9</v>
      </c>
      <c r="H32" s="139" t="s">
        <v>2088</v>
      </c>
      <c r="I32" s="251">
        <v>4.5960954520579351</v>
      </c>
      <c r="J32" s="251">
        <f t="shared" si="0"/>
        <v>5.1476269063048878</v>
      </c>
      <c r="M32" s="374"/>
      <c r="O32" s="375"/>
    </row>
    <row r="33" spans="5:16">
      <c r="E33" s="250" t="s">
        <v>548</v>
      </c>
      <c r="F33" s="250" t="s">
        <v>3312</v>
      </c>
      <c r="G33" s="139" t="s">
        <v>9</v>
      </c>
      <c r="H33" s="139" t="s">
        <v>2090</v>
      </c>
      <c r="I33" s="251">
        <v>8.6851378995289677E-2</v>
      </c>
      <c r="J33" s="251">
        <f t="shared" si="0"/>
        <v>0.88926174496644295</v>
      </c>
      <c r="M33" s="374" t="s">
        <v>3335</v>
      </c>
      <c r="N33" s="361">
        <v>-7.0170000000000003</v>
      </c>
      <c r="O33" s="360" t="s">
        <v>3325</v>
      </c>
      <c r="P33" s="4" t="s">
        <v>3572</v>
      </c>
    </row>
    <row r="34" spans="5:16">
      <c r="E34" s="250" t="s">
        <v>548</v>
      </c>
      <c r="F34" s="250" t="s">
        <v>3312</v>
      </c>
      <c r="G34" s="139" t="s">
        <v>9</v>
      </c>
      <c r="H34" s="139" t="s">
        <v>650</v>
      </c>
      <c r="I34" s="251">
        <v>2.7295367168902973</v>
      </c>
      <c r="J34" s="251">
        <f t="shared" si="0"/>
        <v>2.7295367168902973</v>
      </c>
      <c r="M34" s="374" t="s">
        <v>3336</v>
      </c>
      <c r="N34" s="368">
        <f>'US EPS Pollutant'!B128</f>
        <v>-1056.9100000000001</v>
      </c>
      <c r="O34" s="360" t="s">
        <v>3325</v>
      </c>
    </row>
    <row r="35" spans="5:16">
      <c r="E35" s="250" t="s">
        <v>3337</v>
      </c>
      <c r="F35" s="250" t="s">
        <v>3312</v>
      </c>
      <c r="G35" s="139" t="s">
        <v>100</v>
      </c>
      <c r="H35" s="139" t="s">
        <v>2072</v>
      </c>
      <c r="I35" s="254">
        <v>74.302446823678565</v>
      </c>
      <c r="J35" s="251">
        <f t="shared" si="0"/>
        <v>74.302446823678565</v>
      </c>
      <c r="M35" s="374" t="s">
        <v>3338</v>
      </c>
      <c r="N35" s="369">
        <f>SUM('2005 US'!B139:D139)</f>
        <v>-897.86299999999994</v>
      </c>
    </row>
    <row r="36" spans="5:16">
      <c r="E36" s="250" t="s">
        <v>3337</v>
      </c>
      <c r="F36" s="250" t="s">
        <v>3312</v>
      </c>
      <c r="G36" s="139" t="s">
        <v>100</v>
      </c>
      <c r="H36" s="139" t="s">
        <v>2088</v>
      </c>
      <c r="I36" s="254">
        <v>3.3007092749999994E-2</v>
      </c>
      <c r="J36" s="251">
        <f t="shared" si="0"/>
        <v>3.696794388E-2</v>
      </c>
      <c r="M36" s="374" t="s">
        <v>3339</v>
      </c>
      <c r="N36" s="360">
        <f>N35*(N33/N34)</f>
        <v>-5.9610607062096106</v>
      </c>
      <c r="O36" s="360">
        <f>N36*(1-B8)</f>
        <v>-5.9610607062096106</v>
      </c>
    </row>
    <row r="37" spans="5:16">
      <c r="E37" s="250" t="s">
        <v>3337</v>
      </c>
      <c r="F37" s="250" t="s">
        <v>3312</v>
      </c>
      <c r="G37" s="139" t="s">
        <v>100</v>
      </c>
      <c r="H37" s="139" t="s">
        <v>2090</v>
      </c>
      <c r="I37" s="254">
        <v>0.34412862689999996</v>
      </c>
      <c r="J37" s="251">
        <f t="shared" si="0"/>
        <v>0.88926174496644295</v>
      </c>
    </row>
    <row r="38" spans="5:16">
      <c r="E38" s="250" t="s">
        <v>3337</v>
      </c>
      <c r="F38" s="250" t="s">
        <v>3312</v>
      </c>
      <c r="G38" s="139" t="s">
        <v>100</v>
      </c>
      <c r="H38" s="252" t="s">
        <v>650</v>
      </c>
      <c r="I38" s="251"/>
      <c r="J38" s="251">
        <f t="shared" si="0"/>
        <v>0</v>
      </c>
      <c r="M38" s="376" t="s">
        <v>3340</v>
      </c>
      <c r="N38" s="367">
        <f>SUM(N30,N36)</f>
        <v>49.964731481890176</v>
      </c>
      <c r="O38" s="367">
        <f>SUM(O30,O36)</f>
        <v>16.348799083756724</v>
      </c>
    </row>
    <row r="39" spans="5:16">
      <c r="E39" s="250" t="s">
        <v>3337</v>
      </c>
      <c r="F39" s="250" t="s">
        <v>3312</v>
      </c>
      <c r="G39" s="139" t="s">
        <v>2439</v>
      </c>
      <c r="H39" s="139" t="s">
        <v>2072</v>
      </c>
      <c r="I39" s="254">
        <v>34.50504557231578</v>
      </c>
      <c r="J39" s="251">
        <f t="shared" si="0"/>
        <v>34.50504557231578</v>
      </c>
      <c r="M39" s="374" t="s">
        <v>3341</v>
      </c>
      <c r="N39" s="375"/>
      <c r="O39" s="375">
        <f>1-O38/N38</f>
        <v>0.67279321635737444</v>
      </c>
    </row>
    <row r="40" spans="5:16">
      <c r="E40" s="250" t="s">
        <v>3337</v>
      </c>
      <c r="F40" s="250" t="s">
        <v>3312</v>
      </c>
      <c r="G40" s="139" t="s">
        <v>2439</v>
      </c>
      <c r="H40" s="139" t="s">
        <v>2088</v>
      </c>
      <c r="I40" s="254">
        <v>0.30018533824999999</v>
      </c>
      <c r="J40" s="251">
        <f t="shared" si="0"/>
        <v>0.33620757884000002</v>
      </c>
    </row>
    <row r="41" spans="5:16">
      <c r="E41" s="250" t="s">
        <v>3337</v>
      </c>
      <c r="F41" s="250" t="s">
        <v>3312</v>
      </c>
      <c r="G41" s="139" t="s">
        <v>2439</v>
      </c>
      <c r="H41" s="139" t="s">
        <v>2090</v>
      </c>
      <c r="I41" s="254">
        <v>6.4880577879999998E-2</v>
      </c>
      <c r="J41" s="251">
        <f t="shared" si="0"/>
        <v>0.88926174496644295</v>
      </c>
    </row>
    <row r="42" spans="5:16">
      <c r="E42" s="250" t="s">
        <v>3337</v>
      </c>
      <c r="F42" s="250" t="s">
        <v>3312</v>
      </c>
      <c r="G42" s="139" t="s">
        <v>2439</v>
      </c>
      <c r="H42" s="252" t="s">
        <v>650</v>
      </c>
      <c r="I42" s="251"/>
      <c r="J42" s="251">
        <f t="shared" si="0"/>
        <v>0</v>
      </c>
    </row>
    <row r="43" spans="5:16">
      <c r="E43" s="250" t="s">
        <v>3337</v>
      </c>
      <c r="F43" s="250" t="s">
        <v>3312</v>
      </c>
      <c r="G43" s="139" t="s">
        <v>4</v>
      </c>
      <c r="H43" s="139" t="s">
        <v>2072</v>
      </c>
      <c r="I43" s="254">
        <v>55.646309218508286</v>
      </c>
      <c r="J43" s="251">
        <f t="shared" si="0"/>
        <v>55.646309218508286</v>
      </c>
    </row>
    <row r="44" spans="5:16">
      <c r="E44" s="250" t="s">
        <v>3337</v>
      </c>
      <c r="F44" s="250" t="s">
        <v>3312</v>
      </c>
      <c r="G44" s="139" t="s">
        <v>4</v>
      </c>
      <c r="H44" s="139" t="s">
        <v>2088</v>
      </c>
      <c r="I44" s="254">
        <v>8.2130164830722538E-2</v>
      </c>
      <c r="J44" s="251">
        <f t="shared" si="0"/>
        <v>9.1985784610409252E-2</v>
      </c>
    </row>
    <row r="45" spans="5:16">
      <c r="E45" s="250" t="s">
        <v>3337</v>
      </c>
      <c r="F45" s="250" t="s">
        <v>3312</v>
      </c>
      <c r="G45" s="139" t="s">
        <v>4</v>
      </c>
      <c r="H45" s="139" t="s">
        <v>2090</v>
      </c>
      <c r="I45" s="254">
        <v>1.0667549093099755</v>
      </c>
      <c r="J45" s="251">
        <f t="shared" si="0"/>
        <v>0.88926174496644295</v>
      </c>
    </row>
    <row r="46" spans="5:16">
      <c r="E46" s="250" t="s">
        <v>3337</v>
      </c>
      <c r="F46" s="250" t="s">
        <v>3312</v>
      </c>
      <c r="G46" s="139" t="s">
        <v>4</v>
      </c>
      <c r="H46" s="252" t="s">
        <v>650</v>
      </c>
      <c r="I46" s="251"/>
      <c r="J46" s="251">
        <f t="shared" si="0"/>
        <v>0</v>
      </c>
    </row>
    <row r="47" spans="5:16">
      <c r="E47" s="250" t="s">
        <v>3337</v>
      </c>
      <c r="F47" s="250" t="s">
        <v>3312</v>
      </c>
      <c r="G47" s="139" t="s">
        <v>9</v>
      </c>
      <c r="H47" s="139" t="s">
        <v>2072</v>
      </c>
      <c r="I47" s="256">
        <v>31.141583318786438</v>
      </c>
      <c r="J47" s="251">
        <f t="shared" si="0"/>
        <v>31.141583318786438</v>
      </c>
    </row>
    <row r="48" spans="5:16">
      <c r="E48" s="250" t="s">
        <v>3337</v>
      </c>
      <c r="F48" s="250" t="s">
        <v>3312</v>
      </c>
      <c r="G48" s="139" t="s">
        <v>9</v>
      </c>
      <c r="H48" s="139" t="s">
        <v>2088</v>
      </c>
      <c r="I48" s="254">
        <v>3.6813153683274562</v>
      </c>
      <c r="J48" s="251">
        <f t="shared" si="0"/>
        <v>4.1230732125267515</v>
      </c>
    </row>
    <row r="49" spans="5:10">
      <c r="E49" s="250" t="s">
        <v>3337</v>
      </c>
      <c r="F49" s="250" t="s">
        <v>3312</v>
      </c>
      <c r="G49" s="139" t="s">
        <v>9</v>
      </c>
      <c r="H49" s="139" t="s">
        <v>2090</v>
      </c>
      <c r="I49" s="254">
        <v>7.4628588714381883E-2</v>
      </c>
      <c r="J49" s="251">
        <f t="shared" si="0"/>
        <v>0.88926174496644295</v>
      </c>
    </row>
    <row r="50" spans="5:10">
      <c r="E50" s="250" t="s">
        <v>3337</v>
      </c>
      <c r="F50" s="250" t="s">
        <v>3312</v>
      </c>
      <c r="G50" s="139" t="s">
        <v>9</v>
      </c>
      <c r="H50" s="139" t="s">
        <v>650</v>
      </c>
      <c r="I50" s="254">
        <v>3.739649195133214</v>
      </c>
      <c r="J50" s="251">
        <f t="shared" si="0"/>
        <v>3.739649195133214</v>
      </c>
    </row>
    <row r="51" spans="5:10">
      <c r="E51" s="250" t="s">
        <v>3342</v>
      </c>
      <c r="F51" s="250" t="s">
        <v>3312</v>
      </c>
      <c r="G51" s="139" t="s">
        <v>100</v>
      </c>
      <c r="H51" s="139" t="s">
        <v>2072</v>
      </c>
      <c r="I51" s="251">
        <v>1.9065722374176897</v>
      </c>
      <c r="J51" s="251">
        <f t="shared" si="0"/>
        <v>1.9065722374176897</v>
      </c>
    </row>
    <row r="52" spans="5:10">
      <c r="E52" s="250" t="s">
        <v>3342</v>
      </c>
      <c r="F52" s="250" t="s">
        <v>3312</v>
      </c>
      <c r="G52" s="139" t="s">
        <v>100</v>
      </c>
      <c r="H52" s="139" t="s">
        <v>2088</v>
      </c>
      <c r="I52" s="251">
        <v>0.10263012045930502</v>
      </c>
      <c r="J52" s="251">
        <f t="shared" si="0"/>
        <v>0.11494573491442163</v>
      </c>
    </row>
    <row r="53" spans="5:10">
      <c r="E53" s="250" t="s">
        <v>3342</v>
      </c>
      <c r="F53" s="250" t="s">
        <v>3312</v>
      </c>
      <c r="G53" s="139" t="s">
        <v>100</v>
      </c>
      <c r="H53" s="139" t="s">
        <v>2090</v>
      </c>
      <c r="I53" s="251">
        <v>2.078876388210924</v>
      </c>
      <c r="J53" s="251">
        <f t="shared" si="0"/>
        <v>0.88926174496644295</v>
      </c>
    </row>
    <row r="54" spans="5:10">
      <c r="E54" s="250" t="s">
        <v>3342</v>
      </c>
      <c r="F54" s="250" t="s">
        <v>3312</v>
      </c>
      <c r="G54" s="139" t="s">
        <v>100</v>
      </c>
      <c r="H54" s="252" t="s">
        <v>650</v>
      </c>
      <c r="I54" s="251"/>
      <c r="J54" s="251">
        <f t="shared" si="0"/>
        <v>0</v>
      </c>
    </row>
    <row r="55" spans="5:10">
      <c r="E55" s="250" t="s">
        <v>3342</v>
      </c>
      <c r="F55" s="250" t="s">
        <v>3312</v>
      </c>
      <c r="G55" s="139" t="s">
        <v>2439</v>
      </c>
      <c r="H55" s="139" t="s">
        <v>2072</v>
      </c>
      <c r="I55" s="251">
        <v>8.3074301404111939</v>
      </c>
      <c r="J55" s="251">
        <f t="shared" si="0"/>
        <v>8.3074301404111939</v>
      </c>
    </row>
    <row r="56" spans="5:10">
      <c r="E56" s="250" t="s">
        <v>3342</v>
      </c>
      <c r="F56" s="250" t="s">
        <v>3312</v>
      </c>
      <c r="G56" s="139" t="s">
        <v>2439</v>
      </c>
      <c r="H56" s="139" t="s">
        <v>2088</v>
      </c>
      <c r="I56" s="251">
        <v>6.1174107499999991E-2</v>
      </c>
      <c r="J56" s="251">
        <f t="shared" si="0"/>
        <v>6.8515000399999998E-2</v>
      </c>
    </row>
    <row r="57" spans="5:10">
      <c r="E57" s="250" t="s">
        <v>3342</v>
      </c>
      <c r="F57" s="250" t="s">
        <v>3312</v>
      </c>
      <c r="G57" s="139" t="s">
        <v>2439</v>
      </c>
      <c r="H57" s="139" t="s">
        <v>2090</v>
      </c>
      <c r="I57" s="251">
        <v>1.6326922340000001E-2</v>
      </c>
      <c r="J57" s="251">
        <f t="shared" si="0"/>
        <v>0.88926174496644295</v>
      </c>
    </row>
    <row r="58" spans="5:10">
      <c r="E58" s="250" t="s">
        <v>3342</v>
      </c>
      <c r="F58" s="250" t="s">
        <v>3312</v>
      </c>
      <c r="G58" s="139" t="s">
        <v>2439</v>
      </c>
      <c r="H58" s="252" t="s">
        <v>650</v>
      </c>
      <c r="I58" s="251"/>
      <c r="J58" s="251">
        <f t="shared" si="0"/>
        <v>0</v>
      </c>
    </row>
    <row r="59" spans="5:10">
      <c r="E59" s="250" t="s">
        <v>3342</v>
      </c>
      <c r="F59" s="250" t="s">
        <v>3312</v>
      </c>
      <c r="G59" s="139" t="s">
        <v>4</v>
      </c>
      <c r="H59" s="139" t="s">
        <v>2072</v>
      </c>
      <c r="I59" s="251">
        <v>21.191823288749038</v>
      </c>
      <c r="J59" s="251">
        <f t="shared" si="0"/>
        <v>21.191823288749038</v>
      </c>
    </row>
    <row r="60" spans="5:10">
      <c r="E60" s="250" t="s">
        <v>3342</v>
      </c>
      <c r="F60" s="250" t="s">
        <v>3312</v>
      </c>
      <c r="G60" s="139" t="s">
        <v>4</v>
      </c>
      <c r="H60" s="139" t="s">
        <v>2088</v>
      </c>
      <c r="I60" s="251">
        <v>8.2130164830722538E-2</v>
      </c>
      <c r="J60" s="251">
        <f t="shared" si="0"/>
        <v>9.1985784610409252E-2</v>
      </c>
    </row>
    <row r="61" spans="5:10">
      <c r="E61" s="250" t="s">
        <v>3342</v>
      </c>
      <c r="F61" s="250" t="s">
        <v>3312</v>
      </c>
      <c r="G61" s="139" t="s">
        <v>4</v>
      </c>
      <c r="H61" s="139" t="s">
        <v>2090</v>
      </c>
      <c r="I61" s="251">
        <v>1.0667549093099755</v>
      </c>
      <c r="J61" s="251">
        <f t="shared" si="0"/>
        <v>0.88926174496644295</v>
      </c>
    </row>
    <row r="62" spans="5:10">
      <c r="E62" s="250" t="s">
        <v>3342</v>
      </c>
      <c r="F62" s="250" t="s">
        <v>3312</v>
      </c>
      <c r="G62" s="139" t="s">
        <v>4</v>
      </c>
      <c r="H62" s="252" t="s">
        <v>650</v>
      </c>
      <c r="I62" s="251"/>
      <c r="J62" s="251">
        <f t="shared" si="0"/>
        <v>0</v>
      </c>
    </row>
    <row r="63" spans="5:10">
      <c r="E63" s="250" t="s">
        <v>3342</v>
      </c>
      <c r="F63" s="250" t="s">
        <v>3312</v>
      </c>
      <c r="G63" s="139" t="s">
        <v>9</v>
      </c>
      <c r="H63" s="139" t="s">
        <v>2072</v>
      </c>
      <c r="I63" s="253">
        <v>17.013229871744368</v>
      </c>
      <c r="J63" s="251">
        <f t="shared" si="0"/>
        <v>17.013229871744368</v>
      </c>
    </row>
    <row r="64" spans="5:10">
      <c r="E64" s="250" t="s">
        <v>3342</v>
      </c>
      <c r="F64" s="250" t="s">
        <v>3312</v>
      </c>
      <c r="G64" s="139" t="s">
        <v>9</v>
      </c>
      <c r="H64" s="139" t="s">
        <v>2088</v>
      </c>
      <c r="I64" s="251">
        <v>1.5032823171326355</v>
      </c>
      <c r="J64" s="251">
        <f t="shared" si="0"/>
        <v>1.6836761951885519</v>
      </c>
    </row>
    <row r="65" spans="5:10">
      <c r="E65" s="250" t="s">
        <v>3342</v>
      </c>
      <c r="F65" s="250" t="s">
        <v>3312</v>
      </c>
      <c r="G65" s="139" t="s">
        <v>9</v>
      </c>
      <c r="H65" s="139" t="s">
        <v>2090</v>
      </c>
      <c r="I65" s="251">
        <v>3.7586866480623066E-2</v>
      </c>
      <c r="J65" s="251">
        <f t="shared" si="0"/>
        <v>0.88926174496644295</v>
      </c>
    </row>
    <row r="66" spans="5:10">
      <c r="E66" s="250" t="s">
        <v>3342</v>
      </c>
      <c r="F66" s="250" t="s">
        <v>3312</v>
      </c>
      <c r="G66" s="139" t="s">
        <v>9</v>
      </c>
      <c r="H66" s="139" t="s">
        <v>650</v>
      </c>
      <c r="I66" s="251">
        <v>1.1169514849478956</v>
      </c>
      <c r="J66" s="251">
        <f t="shared" si="0"/>
        <v>1.1169514849478956</v>
      </c>
    </row>
    <row r="67" spans="5:10">
      <c r="E67" s="250" t="s">
        <v>3343</v>
      </c>
      <c r="F67" s="250" t="s">
        <v>3312</v>
      </c>
      <c r="G67" s="139" t="s">
        <v>100</v>
      </c>
      <c r="H67" s="139" t="s">
        <v>2072</v>
      </c>
      <c r="I67" s="254">
        <v>3.2070629886555779</v>
      </c>
      <c r="J67" s="251">
        <f t="shared" ref="J67:J130" si="1">IF(H67="CO2",I67,IF(H67="CH4",I67*$B$10,IF(H67="N2O",$B$11,IF(H67="Other",I67))))</f>
        <v>3.2070629886555779</v>
      </c>
    </row>
    <row r="68" spans="5:10">
      <c r="E68" s="250" t="s">
        <v>3343</v>
      </c>
      <c r="F68" s="250" t="s">
        <v>3312</v>
      </c>
      <c r="G68" s="139" t="s">
        <v>100</v>
      </c>
      <c r="H68" s="139" t="s">
        <v>2088</v>
      </c>
      <c r="I68" s="254">
        <v>31.761746660017359</v>
      </c>
      <c r="J68" s="251">
        <f t="shared" si="1"/>
        <v>35.573156259219445</v>
      </c>
    </row>
    <row r="69" spans="5:10">
      <c r="E69" s="250" t="s">
        <v>3343</v>
      </c>
      <c r="F69" s="250" t="s">
        <v>3312</v>
      </c>
      <c r="G69" s="139" t="s">
        <v>100</v>
      </c>
      <c r="H69" s="139" t="s">
        <v>2090</v>
      </c>
      <c r="I69" s="254">
        <v>8.9100522499999998E-3</v>
      </c>
      <c r="J69" s="251">
        <f t="shared" si="1"/>
        <v>0.88926174496644295</v>
      </c>
    </row>
    <row r="70" spans="5:10">
      <c r="E70" s="250" t="s">
        <v>3343</v>
      </c>
      <c r="F70" s="250" t="s">
        <v>3312</v>
      </c>
      <c r="G70" s="139" t="s">
        <v>100</v>
      </c>
      <c r="H70" s="252" t="s">
        <v>650</v>
      </c>
      <c r="I70" s="254">
        <v>0.14239210925999998</v>
      </c>
      <c r="J70" s="251">
        <f t="shared" si="1"/>
        <v>0.14239210925999998</v>
      </c>
    </row>
    <row r="71" spans="5:10">
      <c r="E71" s="250" t="s">
        <v>3343</v>
      </c>
      <c r="F71" s="250" t="s">
        <v>3312</v>
      </c>
      <c r="G71" s="139" t="s">
        <v>2439</v>
      </c>
      <c r="H71" s="139" t="s">
        <v>2072</v>
      </c>
      <c r="I71" s="251"/>
      <c r="J71" s="251">
        <f t="shared" si="1"/>
        <v>0</v>
      </c>
    </row>
    <row r="72" spans="5:10">
      <c r="E72" s="250" t="s">
        <v>3343</v>
      </c>
      <c r="F72" s="250" t="s">
        <v>3312</v>
      </c>
      <c r="G72" s="139" t="s">
        <v>2439</v>
      </c>
      <c r="H72" s="139" t="s">
        <v>2088</v>
      </c>
      <c r="I72" s="254">
        <v>3.969007653422536</v>
      </c>
      <c r="J72" s="251">
        <f t="shared" si="1"/>
        <v>4.4452885718332409</v>
      </c>
    </row>
    <row r="73" spans="5:10">
      <c r="E73" s="250" t="s">
        <v>3343</v>
      </c>
      <c r="F73" s="250" t="s">
        <v>3312</v>
      </c>
      <c r="G73" s="139" t="s">
        <v>2439</v>
      </c>
      <c r="H73" s="139" t="s">
        <v>2090</v>
      </c>
      <c r="I73" s="254">
        <v>8.4685363499999999E-2</v>
      </c>
      <c r="J73" s="251">
        <f t="shared" si="1"/>
        <v>0.88926174496644295</v>
      </c>
    </row>
    <row r="74" spans="5:10">
      <c r="E74" s="250" t="s">
        <v>3343</v>
      </c>
      <c r="F74" s="250" t="s">
        <v>3312</v>
      </c>
      <c r="G74" s="139" t="s">
        <v>2439</v>
      </c>
      <c r="H74" s="252" t="s">
        <v>650</v>
      </c>
      <c r="I74" s="254">
        <v>1.5742866180000002E-2</v>
      </c>
      <c r="J74" s="251">
        <f t="shared" si="1"/>
        <v>1.5742866180000002E-2</v>
      </c>
    </row>
    <row r="75" spans="5:10">
      <c r="E75" s="250" t="s">
        <v>3343</v>
      </c>
      <c r="F75" s="250" t="s">
        <v>3312</v>
      </c>
      <c r="G75" s="139" t="s">
        <v>4</v>
      </c>
      <c r="H75" s="139" t="s">
        <v>2072</v>
      </c>
      <c r="I75" s="251"/>
      <c r="J75" s="251">
        <f t="shared" si="1"/>
        <v>0</v>
      </c>
    </row>
    <row r="76" spans="5:10">
      <c r="E76" s="250" t="s">
        <v>3343</v>
      </c>
      <c r="F76" s="250" t="s">
        <v>3312</v>
      </c>
      <c r="G76" s="139" t="s">
        <v>4</v>
      </c>
      <c r="H76" s="139" t="s">
        <v>2088</v>
      </c>
      <c r="I76" s="254">
        <v>15.326639430366592</v>
      </c>
      <c r="J76" s="251">
        <f t="shared" si="1"/>
        <v>17.165836162010585</v>
      </c>
    </row>
    <row r="77" spans="5:10">
      <c r="E77" s="250" t="s">
        <v>3343</v>
      </c>
      <c r="F77" s="250" t="s">
        <v>3312</v>
      </c>
      <c r="G77" s="139" t="s">
        <v>4</v>
      </c>
      <c r="H77" s="139" t="s">
        <v>2090</v>
      </c>
      <c r="I77" s="254">
        <v>8.2130164830722538E-2</v>
      </c>
      <c r="J77" s="251">
        <f t="shared" si="1"/>
        <v>0.88926174496644295</v>
      </c>
    </row>
    <row r="78" spans="5:10">
      <c r="E78" s="250" t="s">
        <v>3343</v>
      </c>
      <c r="F78" s="250" t="s">
        <v>3312</v>
      </c>
      <c r="G78" s="139" t="s">
        <v>4</v>
      </c>
      <c r="H78" s="252" t="s">
        <v>650</v>
      </c>
      <c r="I78" s="254">
        <v>1.0667549093099755</v>
      </c>
      <c r="J78" s="251">
        <f t="shared" si="1"/>
        <v>1.0667549093099755</v>
      </c>
    </row>
    <row r="79" spans="5:10">
      <c r="E79" s="250" t="s">
        <v>3343</v>
      </c>
      <c r="F79" s="250" t="s">
        <v>3312</v>
      </c>
      <c r="G79" s="139" t="s">
        <v>9</v>
      </c>
      <c r="H79" s="139" t="s">
        <v>2072</v>
      </c>
      <c r="I79" s="251"/>
      <c r="J79" s="251">
        <f t="shared" si="1"/>
        <v>0</v>
      </c>
    </row>
    <row r="80" spans="5:10">
      <c r="E80" s="250" t="s">
        <v>3343</v>
      </c>
      <c r="F80" s="250" t="s">
        <v>3312</v>
      </c>
      <c r="G80" s="139" t="s">
        <v>9</v>
      </c>
      <c r="H80" s="139" t="s">
        <v>2088</v>
      </c>
      <c r="I80" s="256">
        <v>8.8772343023822344</v>
      </c>
      <c r="J80" s="251">
        <f t="shared" si="1"/>
        <v>9.9425024186681039</v>
      </c>
    </row>
    <row r="81" spans="5:10">
      <c r="E81" s="250" t="s">
        <v>3343</v>
      </c>
      <c r="F81" s="250" t="s">
        <v>3312</v>
      </c>
      <c r="G81" s="139" t="s">
        <v>9</v>
      </c>
      <c r="H81" s="139" t="s">
        <v>2090</v>
      </c>
      <c r="I81" s="254">
        <v>7.7228623531720197</v>
      </c>
      <c r="J81" s="251">
        <f t="shared" si="1"/>
        <v>0.88926174496644295</v>
      </c>
    </row>
    <row r="82" spans="5:10">
      <c r="E82" s="250" t="s">
        <v>3343</v>
      </c>
      <c r="F82" s="250" t="s">
        <v>3312</v>
      </c>
      <c r="G82" s="139" t="s">
        <v>9</v>
      </c>
      <c r="H82" s="139" t="s">
        <v>650</v>
      </c>
      <c r="I82" s="254">
        <v>8.9553741906309957E-3</v>
      </c>
      <c r="J82" s="251">
        <f t="shared" si="1"/>
        <v>8.9553741906309957E-3</v>
      </c>
    </row>
    <row r="83" spans="5:10">
      <c r="E83" s="250" t="s">
        <v>3344</v>
      </c>
      <c r="F83" s="250" t="s">
        <v>3312</v>
      </c>
      <c r="G83" s="139" t="s">
        <v>100</v>
      </c>
      <c r="H83" s="139" t="s">
        <v>2072</v>
      </c>
      <c r="I83" s="251">
        <v>3.4265076385022256E-2</v>
      </c>
      <c r="J83" s="251">
        <f t="shared" si="1"/>
        <v>3.4265076385022256E-2</v>
      </c>
    </row>
    <row r="84" spans="5:10">
      <c r="E84" s="250" t="s">
        <v>3344</v>
      </c>
      <c r="F84" s="250" t="s">
        <v>3312</v>
      </c>
      <c r="G84" s="139" t="s">
        <v>100</v>
      </c>
      <c r="H84" s="139" t="s">
        <v>2088</v>
      </c>
      <c r="I84" s="251">
        <v>2.5067291449200999</v>
      </c>
      <c r="J84" s="251">
        <f t="shared" si="1"/>
        <v>2.8075366423105121</v>
      </c>
    </row>
    <row r="85" spans="5:10">
      <c r="E85" s="250" t="s">
        <v>3344</v>
      </c>
      <c r="F85" s="250" t="s">
        <v>3312</v>
      </c>
      <c r="G85" s="139" t="s">
        <v>100</v>
      </c>
      <c r="H85" s="139" t="s">
        <v>2090</v>
      </c>
      <c r="I85" s="251">
        <v>120.96847356511917</v>
      </c>
      <c r="J85" s="251">
        <f t="shared" si="1"/>
        <v>0.88926174496644295</v>
      </c>
    </row>
    <row r="86" spans="5:10">
      <c r="E86" s="250" t="s">
        <v>3344</v>
      </c>
      <c r="F86" s="250" t="s">
        <v>3312</v>
      </c>
      <c r="G86" s="139" t="s">
        <v>100</v>
      </c>
      <c r="H86" s="252" t="s">
        <v>650</v>
      </c>
      <c r="I86" s="251">
        <v>3.9463811750000001E-2</v>
      </c>
      <c r="J86" s="251">
        <f t="shared" si="1"/>
        <v>3.9463811750000001E-2</v>
      </c>
    </row>
    <row r="87" spans="5:10">
      <c r="E87" s="250" t="s">
        <v>3344</v>
      </c>
      <c r="F87" s="250" t="s">
        <v>3312</v>
      </c>
      <c r="G87" s="139" t="s">
        <v>2439</v>
      </c>
      <c r="H87" s="139" t="s">
        <v>2072</v>
      </c>
      <c r="I87" s="251">
        <v>0.56392181681999987</v>
      </c>
      <c r="J87" s="251">
        <f t="shared" si="1"/>
        <v>0.56392181681999987</v>
      </c>
    </row>
    <row r="88" spans="5:10">
      <c r="E88" s="250" t="s">
        <v>3344</v>
      </c>
      <c r="F88" s="250" t="s">
        <v>3312</v>
      </c>
      <c r="G88" s="139" t="s">
        <v>2439</v>
      </c>
      <c r="H88" s="139" t="s">
        <v>2088</v>
      </c>
      <c r="I88" s="251"/>
      <c r="J88" s="251">
        <f t="shared" si="1"/>
        <v>0</v>
      </c>
    </row>
    <row r="89" spans="5:10">
      <c r="E89" s="250" t="s">
        <v>3344</v>
      </c>
      <c r="F89" s="250" t="s">
        <v>3312</v>
      </c>
      <c r="G89" s="139" t="s">
        <v>2439</v>
      </c>
      <c r="H89" s="139" t="s">
        <v>2090</v>
      </c>
      <c r="I89" s="251">
        <v>36.847916960526646</v>
      </c>
      <c r="J89" s="251">
        <f t="shared" si="1"/>
        <v>0.88926174496644295</v>
      </c>
    </row>
    <row r="90" spans="5:10">
      <c r="E90" s="250" t="s">
        <v>3344</v>
      </c>
      <c r="F90" s="250" t="s">
        <v>3312</v>
      </c>
      <c r="G90" s="139" t="s">
        <v>2439</v>
      </c>
      <c r="H90" s="252" t="s">
        <v>650</v>
      </c>
      <c r="I90" s="251">
        <v>0.2361318855</v>
      </c>
      <c r="J90" s="251">
        <f t="shared" si="1"/>
        <v>0.2361318855</v>
      </c>
    </row>
    <row r="91" spans="5:10">
      <c r="E91" s="250" t="s">
        <v>3344</v>
      </c>
      <c r="F91" s="250" t="s">
        <v>3312</v>
      </c>
      <c r="G91" s="139" t="s">
        <v>4</v>
      </c>
      <c r="H91" s="139" t="s">
        <v>2072</v>
      </c>
      <c r="I91" s="251">
        <v>7.200682173999999E-2</v>
      </c>
      <c r="J91" s="251">
        <f t="shared" si="1"/>
        <v>7.200682173999999E-2</v>
      </c>
    </row>
    <row r="92" spans="5:10">
      <c r="E92" s="250" t="s">
        <v>3344</v>
      </c>
      <c r="F92" s="250" t="s">
        <v>3312</v>
      </c>
      <c r="G92" s="139" t="s">
        <v>4</v>
      </c>
      <c r="H92" s="139" t="s">
        <v>2088</v>
      </c>
      <c r="I92" s="251"/>
      <c r="J92" s="251">
        <f t="shared" si="1"/>
        <v>0</v>
      </c>
    </row>
    <row r="93" spans="5:10">
      <c r="E93" s="250" t="s">
        <v>3344</v>
      </c>
      <c r="F93" s="250" t="s">
        <v>3312</v>
      </c>
      <c r="G93" s="139" t="s">
        <v>4</v>
      </c>
      <c r="H93" s="139" t="s">
        <v>2090</v>
      </c>
      <c r="I93" s="251">
        <v>72.606090242674739</v>
      </c>
      <c r="J93" s="251">
        <f t="shared" si="1"/>
        <v>0.88926174496644295</v>
      </c>
    </row>
    <row r="94" spans="5:10">
      <c r="E94" s="250" t="s">
        <v>3344</v>
      </c>
      <c r="F94" s="250" t="s">
        <v>3312</v>
      </c>
      <c r="G94" s="139" t="s">
        <v>4</v>
      </c>
      <c r="H94" s="252" t="s">
        <v>650</v>
      </c>
      <c r="I94" s="251">
        <v>8.2130164830722538E-2</v>
      </c>
      <c r="J94" s="251">
        <f t="shared" si="1"/>
        <v>8.2130164830722538E-2</v>
      </c>
    </row>
    <row r="95" spans="5:10">
      <c r="E95" s="250" t="s">
        <v>3344</v>
      </c>
      <c r="F95" s="250" t="s">
        <v>3312</v>
      </c>
      <c r="G95" s="139" t="s">
        <v>9</v>
      </c>
      <c r="H95" s="139" t="s">
        <v>2072</v>
      </c>
      <c r="I95" s="251">
        <v>1.0667549093099755</v>
      </c>
      <c r="J95" s="251">
        <f t="shared" si="1"/>
        <v>1.0667549093099755</v>
      </c>
    </row>
    <row r="96" spans="5:10">
      <c r="E96" s="250" t="s">
        <v>3344</v>
      </c>
      <c r="F96" s="250" t="s">
        <v>3312</v>
      </c>
      <c r="G96" s="139" t="s">
        <v>9</v>
      </c>
      <c r="H96" s="139" t="s">
        <v>2088</v>
      </c>
      <c r="I96" s="251"/>
      <c r="J96" s="251">
        <f t="shared" si="1"/>
        <v>0</v>
      </c>
    </row>
    <row r="97" spans="5:10">
      <c r="E97" s="250" t="s">
        <v>3344</v>
      </c>
      <c r="F97" s="250" t="s">
        <v>3312</v>
      </c>
      <c r="G97" s="139" t="s">
        <v>9</v>
      </c>
      <c r="H97" s="139" t="s">
        <v>2090</v>
      </c>
      <c r="I97" s="253">
        <v>55.472587501136843</v>
      </c>
      <c r="J97" s="251">
        <f t="shared" si="1"/>
        <v>0.88926174496644295</v>
      </c>
    </row>
    <row r="98" spans="5:10">
      <c r="E98" s="250" t="s">
        <v>3344</v>
      </c>
      <c r="F98" s="250" t="s">
        <v>3312</v>
      </c>
      <c r="G98" s="139" t="s">
        <v>9</v>
      </c>
      <c r="H98" s="139" t="s">
        <v>650</v>
      </c>
      <c r="I98" s="251">
        <v>27.901532819423412</v>
      </c>
      <c r="J98" s="251">
        <f t="shared" si="1"/>
        <v>27.901532819423412</v>
      </c>
    </row>
    <row r="99" spans="5:10">
      <c r="E99" s="250" t="s">
        <v>3345</v>
      </c>
      <c r="F99" s="250" t="s">
        <v>3312</v>
      </c>
      <c r="G99" s="139" t="s">
        <v>100</v>
      </c>
      <c r="H99" s="139" t="s">
        <v>2072</v>
      </c>
      <c r="I99" s="251">
        <v>31.597643531999747</v>
      </c>
      <c r="J99" s="251">
        <f t="shared" si="1"/>
        <v>31.597643531999747</v>
      </c>
    </row>
    <row r="100" spans="5:10">
      <c r="E100" s="250" t="s">
        <v>3345</v>
      </c>
      <c r="F100" s="250" t="s">
        <v>3312</v>
      </c>
      <c r="G100" s="139" t="s">
        <v>100</v>
      </c>
      <c r="H100" s="139" t="s">
        <v>2088</v>
      </c>
      <c r="I100" s="251">
        <v>1.0942924E-2</v>
      </c>
      <c r="J100" s="251">
        <f t="shared" si="1"/>
        <v>1.225607488E-2</v>
      </c>
    </row>
    <row r="101" spans="5:10">
      <c r="E101" s="250" t="s">
        <v>3345</v>
      </c>
      <c r="F101" s="250" t="s">
        <v>3312</v>
      </c>
      <c r="G101" s="139" t="s">
        <v>100</v>
      </c>
      <c r="H101" s="139" t="s">
        <v>2090</v>
      </c>
      <c r="I101" s="251">
        <v>0.13991847384</v>
      </c>
      <c r="J101" s="251">
        <f t="shared" si="1"/>
        <v>0.88926174496644295</v>
      </c>
    </row>
    <row r="102" spans="5:10">
      <c r="E102" s="250" t="s">
        <v>3345</v>
      </c>
      <c r="F102" s="250" t="s">
        <v>3312</v>
      </c>
      <c r="G102" s="139" t="s">
        <v>100</v>
      </c>
      <c r="H102" s="252" t="s">
        <v>650</v>
      </c>
      <c r="I102" s="251"/>
      <c r="J102" s="251">
        <f t="shared" si="1"/>
        <v>0</v>
      </c>
    </row>
    <row r="103" spans="5:10">
      <c r="E103" s="250" t="s">
        <v>3345</v>
      </c>
      <c r="F103" s="250" t="s">
        <v>3312</v>
      </c>
      <c r="G103" s="139" t="s">
        <v>2439</v>
      </c>
      <c r="H103" s="139" t="s">
        <v>2072</v>
      </c>
      <c r="I103" s="251">
        <v>12.174163438091993</v>
      </c>
      <c r="J103" s="251">
        <f t="shared" si="1"/>
        <v>12.174163438091993</v>
      </c>
    </row>
    <row r="104" spans="5:10">
      <c r="E104" s="250" t="s">
        <v>3345</v>
      </c>
      <c r="F104" s="250" t="s">
        <v>3312</v>
      </c>
      <c r="G104" s="139" t="s">
        <v>2439</v>
      </c>
      <c r="H104" s="139" t="s">
        <v>2088</v>
      </c>
      <c r="I104" s="251">
        <v>7.5854208499999992E-2</v>
      </c>
      <c r="J104" s="251">
        <f t="shared" si="1"/>
        <v>8.4956713520000005E-2</v>
      </c>
    </row>
    <row r="105" spans="5:10">
      <c r="E105" s="250" t="s">
        <v>3345</v>
      </c>
      <c r="F105" s="250" t="s">
        <v>3312</v>
      </c>
      <c r="G105" s="139" t="s">
        <v>2439</v>
      </c>
      <c r="H105" s="139" t="s">
        <v>2090</v>
      </c>
      <c r="I105" s="251">
        <v>2.0307150399999998E-2</v>
      </c>
      <c r="J105" s="251">
        <f t="shared" si="1"/>
        <v>0.88926174496644295</v>
      </c>
    </row>
    <row r="106" spans="5:10">
      <c r="E106" s="250" t="s">
        <v>3345</v>
      </c>
      <c r="F106" s="250" t="s">
        <v>3312</v>
      </c>
      <c r="G106" s="139" t="s">
        <v>2439</v>
      </c>
      <c r="H106" s="252" t="s">
        <v>650</v>
      </c>
      <c r="I106" s="251"/>
      <c r="J106" s="251">
        <f t="shared" si="1"/>
        <v>0</v>
      </c>
    </row>
    <row r="107" spans="5:10">
      <c r="E107" s="250" t="s">
        <v>3345</v>
      </c>
      <c r="F107" s="250" t="s">
        <v>3312</v>
      </c>
      <c r="G107" s="139" t="s">
        <v>4</v>
      </c>
      <c r="H107" s="139" t="s">
        <v>2072</v>
      </c>
      <c r="I107" s="251">
        <v>31.984353590306291</v>
      </c>
      <c r="J107" s="251">
        <f t="shared" si="1"/>
        <v>31.984353590306291</v>
      </c>
    </row>
    <row r="108" spans="5:10">
      <c r="E108" s="250" t="s">
        <v>3345</v>
      </c>
      <c r="F108" s="250" t="s">
        <v>3312</v>
      </c>
      <c r="G108" s="139" t="s">
        <v>4</v>
      </c>
      <c r="H108" s="139" t="s">
        <v>2088</v>
      </c>
      <c r="I108" s="251">
        <v>8.2130164830722538E-2</v>
      </c>
      <c r="J108" s="251">
        <f t="shared" si="1"/>
        <v>9.1985784610409252E-2</v>
      </c>
    </row>
    <row r="109" spans="5:10">
      <c r="E109" s="250" t="s">
        <v>3345</v>
      </c>
      <c r="F109" s="250" t="s">
        <v>3312</v>
      </c>
      <c r="G109" s="139" t="s">
        <v>4</v>
      </c>
      <c r="H109" s="139" t="s">
        <v>2090</v>
      </c>
      <c r="I109" s="251">
        <v>1.0667549093099755</v>
      </c>
      <c r="J109" s="251">
        <f t="shared" si="1"/>
        <v>0.88926174496644295</v>
      </c>
    </row>
    <row r="110" spans="5:10">
      <c r="E110" s="250" t="s">
        <v>3345</v>
      </c>
      <c r="F110" s="250" t="s">
        <v>3312</v>
      </c>
      <c r="G110" s="139" t="s">
        <v>4</v>
      </c>
      <c r="H110" s="252" t="s">
        <v>650</v>
      </c>
      <c r="I110" s="251"/>
      <c r="J110" s="251">
        <f t="shared" si="1"/>
        <v>0</v>
      </c>
    </row>
    <row r="111" spans="5:10">
      <c r="E111" s="250" t="s">
        <v>3345</v>
      </c>
      <c r="F111" s="250" t="s">
        <v>3312</v>
      </c>
      <c r="G111" s="139" t="s">
        <v>9</v>
      </c>
      <c r="H111" s="139" t="s">
        <v>2072</v>
      </c>
      <c r="I111" s="253">
        <v>10.720007384219727</v>
      </c>
      <c r="J111" s="251">
        <f t="shared" si="1"/>
        <v>10.720007384219727</v>
      </c>
    </row>
    <row r="112" spans="5:10">
      <c r="E112" s="250" t="s">
        <v>3345</v>
      </c>
      <c r="F112" s="250" t="s">
        <v>3312</v>
      </c>
      <c r="G112" s="139" t="s">
        <v>9</v>
      </c>
      <c r="H112" s="139" t="s">
        <v>2088</v>
      </c>
      <c r="I112" s="251">
        <v>1.0689291825199037</v>
      </c>
      <c r="J112" s="251">
        <f t="shared" si="1"/>
        <v>1.1972006844222922</v>
      </c>
    </row>
    <row r="113" spans="5:10">
      <c r="E113" s="250" t="s">
        <v>3345</v>
      </c>
      <c r="F113" s="250" t="s">
        <v>3312</v>
      </c>
      <c r="G113" s="139" t="s">
        <v>9</v>
      </c>
      <c r="H113" s="139" t="s">
        <v>2090</v>
      </c>
      <c r="I113" s="251">
        <v>3.526156079221298E-2</v>
      </c>
      <c r="J113" s="251">
        <f t="shared" si="1"/>
        <v>0.88926174496644295</v>
      </c>
    </row>
    <row r="114" spans="5:10">
      <c r="E114" s="250" t="s">
        <v>3345</v>
      </c>
      <c r="F114" s="250" t="s">
        <v>3312</v>
      </c>
      <c r="G114" s="139" t="s">
        <v>9</v>
      </c>
      <c r="H114" s="139" t="s">
        <v>650</v>
      </c>
      <c r="I114" s="251">
        <v>2.288636497563771</v>
      </c>
      <c r="J114" s="251">
        <f t="shared" si="1"/>
        <v>2.288636497563771</v>
      </c>
    </row>
    <row r="115" spans="5:10">
      <c r="E115" s="250" t="s">
        <v>3346</v>
      </c>
      <c r="F115" s="250" t="s">
        <v>3312</v>
      </c>
      <c r="G115" s="139" t="s">
        <v>100</v>
      </c>
      <c r="H115" s="139" t="s">
        <v>2072</v>
      </c>
      <c r="I115" s="251">
        <v>3.7935504518224383</v>
      </c>
      <c r="J115" s="251">
        <f t="shared" si="1"/>
        <v>3.7935504518224383</v>
      </c>
    </row>
    <row r="116" spans="5:10">
      <c r="E116" s="250" t="s">
        <v>3346</v>
      </c>
      <c r="F116" s="250" t="s">
        <v>3312</v>
      </c>
      <c r="G116" s="139" t="s">
        <v>100</v>
      </c>
      <c r="H116" s="139" t="s">
        <v>2088</v>
      </c>
      <c r="I116" s="251">
        <v>3.030358524999999E-2</v>
      </c>
      <c r="J116" s="251">
        <f t="shared" si="1"/>
        <v>3.3940015479999995E-2</v>
      </c>
    </row>
    <row r="117" spans="5:10">
      <c r="E117" s="250" t="s">
        <v>3346</v>
      </c>
      <c r="F117" s="250" t="s">
        <v>3312</v>
      </c>
      <c r="G117" s="139" t="s">
        <v>100</v>
      </c>
      <c r="H117" s="139" t="s">
        <v>2090</v>
      </c>
      <c r="I117" s="251">
        <v>4.9726762340000001E-2</v>
      </c>
      <c r="J117" s="251">
        <f t="shared" si="1"/>
        <v>0.88926174496644295</v>
      </c>
    </row>
    <row r="118" spans="5:10">
      <c r="E118" s="250" t="s">
        <v>3346</v>
      </c>
      <c r="F118" s="250" t="s">
        <v>3312</v>
      </c>
      <c r="G118" s="139" t="s">
        <v>100</v>
      </c>
      <c r="H118" s="252" t="s">
        <v>650</v>
      </c>
      <c r="I118" s="251"/>
      <c r="J118" s="251">
        <f t="shared" si="1"/>
        <v>0</v>
      </c>
    </row>
    <row r="119" spans="5:10">
      <c r="E119" s="250" t="s">
        <v>3346</v>
      </c>
      <c r="F119" s="250" t="s">
        <v>3312</v>
      </c>
      <c r="G119" s="139" t="s">
        <v>2439</v>
      </c>
      <c r="H119" s="139" t="s">
        <v>2072</v>
      </c>
      <c r="I119" s="251">
        <v>6.7272215642933535</v>
      </c>
      <c r="J119" s="251">
        <f t="shared" si="1"/>
        <v>6.7272215642933535</v>
      </c>
    </row>
    <row r="120" spans="5:10">
      <c r="E120" s="250" t="s">
        <v>3346</v>
      </c>
      <c r="F120" s="250" t="s">
        <v>3312</v>
      </c>
      <c r="G120" s="139" t="s">
        <v>2439</v>
      </c>
      <c r="H120" s="139" t="s">
        <v>2088</v>
      </c>
      <c r="I120" s="251">
        <v>7.2678225749999992E-2</v>
      </c>
      <c r="J120" s="251">
        <f t="shared" si="1"/>
        <v>8.1399612839999996E-2</v>
      </c>
    </row>
    <row r="121" spans="5:10">
      <c r="E121" s="250" t="s">
        <v>3346</v>
      </c>
      <c r="F121" s="250" t="s">
        <v>3312</v>
      </c>
      <c r="G121" s="139" t="s">
        <v>2439</v>
      </c>
      <c r="H121" s="139" t="s">
        <v>2090</v>
      </c>
      <c r="I121" s="251">
        <v>2.3824346059999998E-2</v>
      </c>
      <c r="J121" s="251">
        <f t="shared" si="1"/>
        <v>0.88926174496644295</v>
      </c>
    </row>
    <row r="122" spans="5:10">
      <c r="E122" s="250" t="s">
        <v>3346</v>
      </c>
      <c r="F122" s="250" t="s">
        <v>3312</v>
      </c>
      <c r="G122" s="139" t="s">
        <v>2439</v>
      </c>
      <c r="H122" s="252" t="s">
        <v>650</v>
      </c>
      <c r="I122" s="251"/>
      <c r="J122" s="251">
        <f t="shared" si="1"/>
        <v>0</v>
      </c>
    </row>
    <row r="123" spans="5:10">
      <c r="E123" s="250" t="s">
        <v>3346</v>
      </c>
      <c r="F123" s="250" t="s">
        <v>3312</v>
      </c>
      <c r="G123" s="139" t="s">
        <v>4</v>
      </c>
      <c r="H123" s="139" t="s">
        <v>2072</v>
      </c>
      <c r="I123" s="251">
        <v>9.3515418329207129</v>
      </c>
      <c r="J123" s="251">
        <f t="shared" si="1"/>
        <v>9.3515418329207129</v>
      </c>
    </row>
    <row r="124" spans="5:10">
      <c r="E124" s="250" t="s">
        <v>3346</v>
      </c>
      <c r="F124" s="250" t="s">
        <v>3312</v>
      </c>
      <c r="G124" s="139" t="s">
        <v>4</v>
      </c>
      <c r="H124" s="139" t="s">
        <v>2088</v>
      </c>
      <c r="I124" s="251">
        <v>8.2130164830722538E-2</v>
      </c>
      <c r="J124" s="251">
        <f t="shared" si="1"/>
        <v>9.1985784610409252E-2</v>
      </c>
    </row>
    <row r="125" spans="5:10">
      <c r="E125" s="250" t="s">
        <v>3346</v>
      </c>
      <c r="F125" s="250" t="s">
        <v>3312</v>
      </c>
      <c r="G125" s="139" t="s">
        <v>4</v>
      </c>
      <c r="H125" s="139" t="s">
        <v>2090</v>
      </c>
      <c r="I125" s="251">
        <v>1.0667549093099755</v>
      </c>
      <c r="J125" s="251">
        <f t="shared" si="1"/>
        <v>0.88926174496644295</v>
      </c>
    </row>
    <row r="126" spans="5:10">
      <c r="E126" s="250" t="s">
        <v>3346</v>
      </c>
      <c r="F126" s="250" t="s">
        <v>3312</v>
      </c>
      <c r="G126" s="139" t="s">
        <v>4</v>
      </c>
      <c r="H126" s="252" t="s">
        <v>650</v>
      </c>
      <c r="I126" s="251"/>
      <c r="J126" s="251">
        <f t="shared" si="1"/>
        <v>0</v>
      </c>
    </row>
    <row r="127" spans="5:10">
      <c r="E127" s="250" t="s">
        <v>3346</v>
      </c>
      <c r="F127" s="250" t="s">
        <v>3312</v>
      </c>
      <c r="G127" s="139" t="s">
        <v>9</v>
      </c>
      <c r="H127" s="139" t="s">
        <v>2072</v>
      </c>
      <c r="I127" s="253">
        <v>3.934310155889575</v>
      </c>
      <c r="J127" s="251">
        <f t="shared" si="1"/>
        <v>3.934310155889575</v>
      </c>
    </row>
    <row r="128" spans="5:10">
      <c r="E128" s="250" t="s">
        <v>3346</v>
      </c>
      <c r="F128" s="250" t="s">
        <v>3312</v>
      </c>
      <c r="G128" s="139" t="s">
        <v>9</v>
      </c>
      <c r="H128" s="139" t="s">
        <v>2088</v>
      </c>
      <c r="I128" s="251">
        <v>0.23767575650850534</v>
      </c>
      <c r="J128" s="251">
        <f t="shared" si="1"/>
        <v>0.26619684728952603</v>
      </c>
    </row>
    <row r="129" spans="5:10">
      <c r="E129" s="250" t="s">
        <v>3346</v>
      </c>
      <c r="F129" s="250" t="s">
        <v>3312</v>
      </c>
      <c r="G129" s="139" t="s">
        <v>9</v>
      </c>
      <c r="H129" s="139" t="s">
        <v>2090</v>
      </c>
      <c r="I129" s="251">
        <v>8.2453086900261194E-2</v>
      </c>
      <c r="J129" s="251">
        <f t="shared" si="1"/>
        <v>0.88926174496644295</v>
      </c>
    </row>
    <row r="130" spans="5:10">
      <c r="E130" s="250" t="s">
        <v>3346</v>
      </c>
      <c r="F130" s="250" t="s">
        <v>3312</v>
      </c>
      <c r="G130" s="139" t="s">
        <v>9</v>
      </c>
      <c r="H130" s="139" t="s">
        <v>650</v>
      </c>
      <c r="I130" s="251">
        <v>0.48102752916835578</v>
      </c>
      <c r="J130" s="251">
        <f t="shared" si="1"/>
        <v>0.48102752916835578</v>
      </c>
    </row>
    <row r="131" spans="5:10">
      <c r="E131" s="250" t="s">
        <v>3347</v>
      </c>
      <c r="F131" s="250" t="s">
        <v>3312</v>
      </c>
      <c r="G131" s="139" t="s">
        <v>100</v>
      </c>
      <c r="H131" s="139" t="s">
        <v>2072</v>
      </c>
      <c r="I131" s="254">
        <v>74.302446823678565</v>
      </c>
      <c r="J131" s="251">
        <f t="shared" ref="J131:J194" si="2">IF(H131="CO2",I131,IF(H131="CH4",I131*$B$10,IF(H131="N2O",$B$11,IF(H131="Other",I131))))</f>
        <v>74.302446823678565</v>
      </c>
    </row>
    <row r="132" spans="5:10">
      <c r="E132" s="250" t="s">
        <v>3347</v>
      </c>
      <c r="F132" s="250" t="s">
        <v>3312</v>
      </c>
      <c r="G132" s="139" t="s">
        <v>100</v>
      </c>
      <c r="H132" s="139" t="s">
        <v>2088</v>
      </c>
      <c r="I132" s="254">
        <v>3.3007092749999994E-2</v>
      </c>
      <c r="J132" s="251">
        <f t="shared" si="2"/>
        <v>3.696794388E-2</v>
      </c>
    </row>
    <row r="133" spans="5:10">
      <c r="E133" s="250" t="s">
        <v>3347</v>
      </c>
      <c r="F133" s="250" t="s">
        <v>3312</v>
      </c>
      <c r="G133" s="139" t="s">
        <v>100</v>
      </c>
      <c r="H133" s="139" t="s">
        <v>2090</v>
      </c>
      <c r="I133" s="254">
        <v>0.34412862689999996</v>
      </c>
      <c r="J133" s="251">
        <f t="shared" si="2"/>
        <v>0.88926174496644295</v>
      </c>
    </row>
    <row r="134" spans="5:10">
      <c r="E134" s="250" t="s">
        <v>3347</v>
      </c>
      <c r="F134" s="250" t="s">
        <v>3312</v>
      </c>
      <c r="G134" s="139" t="s">
        <v>100</v>
      </c>
      <c r="H134" s="252" t="s">
        <v>650</v>
      </c>
      <c r="I134" s="251"/>
      <c r="J134" s="251">
        <f t="shared" si="2"/>
        <v>0</v>
      </c>
    </row>
    <row r="135" spans="5:10">
      <c r="E135" s="250" t="s">
        <v>3347</v>
      </c>
      <c r="F135" s="250" t="s">
        <v>3312</v>
      </c>
      <c r="G135" s="139" t="s">
        <v>2439</v>
      </c>
      <c r="H135" s="139" t="s">
        <v>2072</v>
      </c>
      <c r="I135" s="254">
        <v>34.50504557231578</v>
      </c>
      <c r="J135" s="251">
        <f t="shared" si="2"/>
        <v>34.50504557231578</v>
      </c>
    </row>
    <row r="136" spans="5:10">
      <c r="E136" s="250" t="s">
        <v>3347</v>
      </c>
      <c r="F136" s="250" t="s">
        <v>3312</v>
      </c>
      <c r="G136" s="139" t="s">
        <v>2439</v>
      </c>
      <c r="H136" s="139" t="s">
        <v>2088</v>
      </c>
      <c r="I136" s="254">
        <v>0.30018533824999999</v>
      </c>
      <c r="J136" s="251">
        <f t="shared" si="2"/>
        <v>0.33620757884000002</v>
      </c>
    </row>
    <row r="137" spans="5:10">
      <c r="E137" s="250" t="s">
        <v>3347</v>
      </c>
      <c r="F137" s="250" t="s">
        <v>3312</v>
      </c>
      <c r="G137" s="139" t="s">
        <v>2439</v>
      </c>
      <c r="H137" s="139" t="s">
        <v>2090</v>
      </c>
      <c r="I137" s="254">
        <v>6.4880577879999998E-2</v>
      </c>
      <c r="J137" s="251">
        <f t="shared" si="2"/>
        <v>0.88926174496644295</v>
      </c>
    </row>
    <row r="138" spans="5:10">
      <c r="E138" s="250" t="s">
        <v>3347</v>
      </c>
      <c r="F138" s="250" t="s">
        <v>3312</v>
      </c>
      <c r="G138" s="139" t="s">
        <v>2439</v>
      </c>
      <c r="H138" s="252" t="s">
        <v>650</v>
      </c>
      <c r="I138" s="251"/>
      <c r="J138" s="251">
        <f t="shared" si="2"/>
        <v>0</v>
      </c>
    </row>
    <row r="139" spans="5:10">
      <c r="E139" s="250" t="s">
        <v>3347</v>
      </c>
      <c r="F139" s="250" t="s">
        <v>3312</v>
      </c>
      <c r="G139" s="139" t="s">
        <v>4</v>
      </c>
      <c r="H139" s="139" t="s">
        <v>2072</v>
      </c>
      <c r="I139" s="254">
        <v>55.646309218508286</v>
      </c>
      <c r="J139" s="251">
        <f t="shared" si="2"/>
        <v>55.646309218508286</v>
      </c>
    </row>
    <row r="140" spans="5:10">
      <c r="E140" s="250" t="s">
        <v>3347</v>
      </c>
      <c r="F140" s="250" t="s">
        <v>3312</v>
      </c>
      <c r="G140" s="139" t="s">
        <v>4</v>
      </c>
      <c r="H140" s="139" t="s">
        <v>2088</v>
      </c>
      <c r="I140" s="254">
        <v>8.2130164830722538E-2</v>
      </c>
      <c r="J140" s="251">
        <f t="shared" si="2"/>
        <v>9.1985784610409252E-2</v>
      </c>
    </row>
    <row r="141" spans="5:10">
      <c r="E141" s="250" t="s">
        <v>3347</v>
      </c>
      <c r="F141" s="250" t="s">
        <v>3312</v>
      </c>
      <c r="G141" s="139" t="s">
        <v>4</v>
      </c>
      <c r="H141" s="139" t="s">
        <v>2090</v>
      </c>
      <c r="I141" s="254">
        <v>1.0667549093099755</v>
      </c>
      <c r="J141" s="251">
        <f t="shared" si="2"/>
        <v>0.88926174496644295</v>
      </c>
    </row>
    <row r="142" spans="5:10">
      <c r="E142" s="250" t="s">
        <v>3347</v>
      </c>
      <c r="F142" s="250" t="s">
        <v>3312</v>
      </c>
      <c r="G142" s="139" t="s">
        <v>4</v>
      </c>
      <c r="H142" s="252" t="s">
        <v>650</v>
      </c>
      <c r="I142" s="251"/>
      <c r="J142" s="251">
        <f t="shared" si="2"/>
        <v>0</v>
      </c>
    </row>
    <row r="143" spans="5:10">
      <c r="E143" s="250" t="s">
        <v>3347</v>
      </c>
      <c r="F143" s="250" t="s">
        <v>3312</v>
      </c>
      <c r="G143" s="139" t="s">
        <v>9</v>
      </c>
      <c r="H143" s="139" t="s">
        <v>2072</v>
      </c>
      <c r="I143" s="256">
        <v>31.141583318786438</v>
      </c>
      <c r="J143" s="251">
        <f t="shared" si="2"/>
        <v>31.141583318786438</v>
      </c>
    </row>
    <row r="144" spans="5:10">
      <c r="E144" s="250" t="s">
        <v>3347</v>
      </c>
      <c r="F144" s="250" t="s">
        <v>3312</v>
      </c>
      <c r="G144" s="139" t="s">
        <v>9</v>
      </c>
      <c r="H144" s="139" t="s">
        <v>2088</v>
      </c>
      <c r="I144" s="254">
        <v>3.6813153683274562</v>
      </c>
      <c r="J144" s="251">
        <f t="shared" si="2"/>
        <v>4.1230732125267515</v>
      </c>
    </row>
    <row r="145" spans="5:10">
      <c r="E145" s="250" t="s">
        <v>3347</v>
      </c>
      <c r="F145" s="250" t="s">
        <v>3312</v>
      </c>
      <c r="G145" s="139" t="s">
        <v>9</v>
      </c>
      <c r="H145" s="139" t="s">
        <v>2090</v>
      </c>
      <c r="I145" s="254">
        <v>7.4628588714381883E-2</v>
      </c>
      <c r="J145" s="251">
        <f t="shared" si="2"/>
        <v>0.88926174496644295</v>
      </c>
    </row>
    <row r="146" spans="5:10">
      <c r="E146" s="250" t="s">
        <v>3347</v>
      </c>
      <c r="F146" s="250" t="s">
        <v>3312</v>
      </c>
      <c r="G146" s="139" t="s">
        <v>9</v>
      </c>
      <c r="H146" s="139" t="s">
        <v>650</v>
      </c>
      <c r="I146" s="254">
        <v>3.739649195133214</v>
      </c>
      <c r="J146" s="251">
        <f t="shared" si="2"/>
        <v>3.739649195133214</v>
      </c>
    </row>
    <row r="147" spans="5:10">
      <c r="E147" s="250" t="s">
        <v>3348</v>
      </c>
      <c r="F147" s="250" t="s">
        <v>3312</v>
      </c>
      <c r="G147" s="139" t="s">
        <v>100</v>
      </c>
      <c r="H147" s="139" t="s">
        <v>2072</v>
      </c>
      <c r="I147" s="254">
        <v>35.160137607274301</v>
      </c>
      <c r="J147" s="251">
        <f t="shared" si="2"/>
        <v>35.160137607274301</v>
      </c>
    </row>
    <row r="148" spans="5:10">
      <c r="E148" s="250" t="s">
        <v>3348</v>
      </c>
      <c r="F148" s="250" t="s">
        <v>3312</v>
      </c>
      <c r="G148" s="139" t="s">
        <v>100</v>
      </c>
      <c r="H148" s="139" t="s">
        <v>2088</v>
      </c>
      <c r="I148" s="254">
        <v>1.1656097749999999E-2</v>
      </c>
      <c r="J148" s="251">
        <f t="shared" si="2"/>
        <v>1.305482948E-2</v>
      </c>
    </row>
    <row r="149" spans="5:10">
      <c r="E149" s="250" t="s">
        <v>3348</v>
      </c>
      <c r="F149" s="250" t="s">
        <v>3312</v>
      </c>
      <c r="G149" s="139" t="s">
        <v>100</v>
      </c>
      <c r="H149" s="139" t="s">
        <v>2090</v>
      </c>
      <c r="I149" s="254">
        <v>0.16249772523999997</v>
      </c>
      <c r="J149" s="251">
        <f t="shared" si="2"/>
        <v>0.88926174496644295</v>
      </c>
    </row>
    <row r="150" spans="5:10">
      <c r="E150" s="250" t="s">
        <v>3348</v>
      </c>
      <c r="F150" s="250" t="s">
        <v>3312</v>
      </c>
      <c r="G150" s="139" t="s">
        <v>100</v>
      </c>
      <c r="H150" s="252" t="s">
        <v>650</v>
      </c>
      <c r="I150" s="251"/>
      <c r="J150" s="251">
        <f t="shared" si="2"/>
        <v>0</v>
      </c>
    </row>
    <row r="151" spans="5:10">
      <c r="E151" s="250" t="s">
        <v>3348</v>
      </c>
      <c r="F151" s="250" t="s">
        <v>3312</v>
      </c>
      <c r="G151" s="139" t="s">
        <v>2439</v>
      </c>
      <c r="H151" s="139" t="s">
        <v>2072</v>
      </c>
      <c r="I151" s="254">
        <v>15.045440852904015</v>
      </c>
      <c r="J151" s="251">
        <f t="shared" si="2"/>
        <v>15.045440852904015</v>
      </c>
    </row>
    <row r="152" spans="5:10">
      <c r="E152" s="250" t="s">
        <v>3348</v>
      </c>
      <c r="F152" s="250" t="s">
        <v>3312</v>
      </c>
      <c r="G152" s="139" t="s">
        <v>2439</v>
      </c>
      <c r="H152" s="139" t="s">
        <v>2088</v>
      </c>
      <c r="I152" s="254">
        <v>0.12688159099999999</v>
      </c>
      <c r="J152" s="251">
        <f t="shared" si="2"/>
        <v>0.14210738192</v>
      </c>
    </row>
    <row r="153" spans="5:10">
      <c r="E153" s="250" t="s">
        <v>3348</v>
      </c>
      <c r="F153" s="250" t="s">
        <v>3312</v>
      </c>
      <c r="G153" s="139" t="s">
        <v>2439</v>
      </c>
      <c r="H153" s="139" t="s">
        <v>2090</v>
      </c>
      <c r="I153" s="254">
        <v>2.8302097039999995E-2</v>
      </c>
      <c r="J153" s="251">
        <f t="shared" si="2"/>
        <v>0.88926174496644295</v>
      </c>
    </row>
    <row r="154" spans="5:10">
      <c r="E154" s="250" t="s">
        <v>3348</v>
      </c>
      <c r="F154" s="250" t="s">
        <v>3312</v>
      </c>
      <c r="G154" s="139" t="s">
        <v>2439</v>
      </c>
      <c r="H154" s="252" t="s">
        <v>650</v>
      </c>
      <c r="I154" s="251"/>
      <c r="J154" s="251">
        <f t="shared" si="2"/>
        <v>0</v>
      </c>
    </row>
    <row r="155" spans="5:10">
      <c r="E155" s="250" t="s">
        <v>3348</v>
      </c>
      <c r="F155" s="250" t="s">
        <v>3312</v>
      </c>
      <c r="G155" s="139" t="s">
        <v>4</v>
      </c>
      <c r="H155" s="139" t="s">
        <v>2072</v>
      </c>
      <c r="I155" s="254">
        <v>36.514380807319171</v>
      </c>
      <c r="J155" s="251">
        <f t="shared" si="2"/>
        <v>36.514380807319171</v>
      </c>
    </row>
    <row r="156" spans="5:10">
      <c r="E156" s="250" t="s">
        <v>3348</v>
      </c>
      <c r="F156" s="250" t="s">
        <v>3312</v>
      </c>
      <c r="G156" s="139" t="s">
        <v>4</v>
      </c>
      <c r="H156" s="139" t="s">
        <v>2088</v>
      </c>
      <c r="I156" s="254">
        <v>8.2130164830722538E-2</v>
      </c>
      <c r="J156" s="251">
        <f t="shared" si="2"/>
        <v>9.1985784610409252E-2</v>
      </c>
    </row>
    <row r="157" spans="5:10">
      <c r="E157" s="250" t="s">
        <v>3348</v>
      </c>
      <c r="F157" s="250" t="s">
        <v>3312</v>
      </c>
      <c r="G157" s="139" t="s">
        <v>4</v>
      </c>
      <c r="H157" s="139" t="s">
        <v>2090</v>
      </c>
      <c r="I157" s="254">
        <v>1.0667549093099755</v>
      </c>
      <c r="J157" s="251">
        <f t="shared" si="2"/>
        <v>0.88926174496644295</v>
      </c>
    </row>
    <row r="158" spans="5:10">
      <c r="E158" s="250" t="s">
        <v>3348</v>
      </c>
      <c r="F158" s="250" t="s">
        <v>3312</v>
      </c>
      <c r="G158" s="139" t="s">
        <v>4</v>
      </c>
      <c r="H158" s="252" t="s">
        <v>650</v>
      </c>
      <c r="I158" s="251"/>
      <c r="J158" s="251">
        <f t="shared" si="2"/>
        <v>0</v>
      </c>
    </row>
    <row r="159" spans="5:10">
      <c r="E159" s="250" t="s">
        <v>3348</v>
      </c>
      <c r="F159" s="250" t="s">
        <v>3312</v>
      </c>
      <c r="G159" s="139" t="s">
        <v>9</v>
      </c>
      <c r="H159" s="139" t="s">
        <v>2072</v>
      </c>
      <c r="I159" s="256">
        <v>15.028759977351619</v>
      </c>
      <c r="J159" s="251">
        <f t="shared" si="2"/>
        <v>15.028759977351619</v>
      </c>
    </row>
    <row r="160" spans="5:10">
      <c r="E160" s="250" t="s">
        <v>3348</v>
      </c>
      <c r="F160" s="250" t="s">
        <v>3312</v>
      </c>
      <c r="G160" s="139" t="s">
        <v>9</v>
      </c>
      <c r="H160" s="139" t="s">
        <v>2088</v>
      </c>
      <c r="I160" s="254">
        <v>1.7935344935747464</v>
      </c>
      <c r="J160" s="251">
        <f t="shared" si="2"/>
        <v>2.0087586328037159</v>
      </c>
    </row>
    <row r="161" spans="5:10">
      <c r="E161" s="250" t="s">
        <v>3348</v>
      </c>
      <c r="F161" s="250" t="s">
        <v>3312</v>
      </c>
      <c r="G161" s="139" t="s">
        <v>9</v>
      </c>
      <c r="H161" s="139" t="s">
        <v>2090</v>
      </c>
      <c r="I161" s="254">
        <v>6.4795824067013799E-2</v>
      </c>
      <c r="J161" s="251">
        <f t="shared" si="2"/>
        <v>0.88926174496644295</v>
      </c>
    </row>
    <row r="162" spans="5:10">
      <c r="E162" s="250" t="s">
        <v>3348</v>
      </c>
      <c r="F162" s="250" t="s">
        <v>3312</v>
      </c>
      <c r="G162" s="139" t="s">
        <v>9</v>
      </c>
      <c r="H162" s="139" t="s">
        <v>650</v>
      </c>
      <c r="I162" s="254">
        <v>1.9438149569357062</v>
      </c>
      <c r="J162" s="251">
        <f t="shared" si="2"/>
        <v>1.9438149569357062</v>
      </c>
    </row>
    <row r="163" spans="5:10">
      <c r="E163" s="250" t="s">
        <v>3349</v>
      </c>
      <c r="F163" s="250" t="s">
        <v>3312</v>
      </c>
      <c r="G163" s="139" t="s">
        <v>100</v>
      </c>
      <c r="H163" s="139" t="s">
        <v>2072</v>
      </c>
      <c r="I163" s="251">
        <v>72.897286892707726</v>
      </c>
      <c r="J163" s="251">
        <f t="shared" si="2"/>
        <v>72.897286892707726</v>
      </c>
    </row>
    <row r="164" spans="5:10">
      <c r="E164" s="250" t="s">
        <v>3349</v>
      </c>
      <c r="F164" s="250" t="s">
        <v>3312</v>
      </c>
      <c r="G164" s="139" t="s">
        <v>100</v>
      </c>
      <c r="H164" s="139" t="s">
        <v>2088</v>
      </c>
      <c r="I164" s="251">
        <v>2.4073302000000005E-2</v>
      </c>
      <c r="J164" s="251">
        <f t="shared" si="2"/>
        <v>2.6962098240000006E-2</v>
      </c>
    </row>
    <row r="165" spans="5:10">
      <c r="E165" s="250" t="s">
        <v>3349</v>
      </c>
      <c r="F165" s="250" t="s">
        <v>3312</v>
      </c>
      <c r="G165" s="139" t="s">
        <v>100</v>
      </c>
      <c r="H165" s="139" t="s">
        <v>2090</v>
      </c>
      <c r="I165" s="251">
        <v>0.35225560541999995</v>
      </c>
      <c r="J165" s="251">
        <f t="shared" si="2"/>
        <v>0.88926174496644295</v>
      </c>
    </row>
    <row r="166" spans="5:10">
      <c r="E166" s="250" t="s">
        <v>3349</v>
      </c>
      <c r="F166" s="250" t="s">
        <v>3312</v>
      </c>
      <c r="G166" s="139" t="s">
        <v>100</v>
      </c>
      <c r="H166" s="252" t="s">
        <v>650</v>
      </c>
      <c r="I166" s="251"/>
      <c r="J166" s="251">
        <f t="shared" si="2"/>
        <v>0</v>
      </c>
    </row>
    <row r="167" spans="5:10">
      <c r="E167" s="250" t="s">
        <v>3349</v>
      </c>
      <c r="F167" s="250" t="s">
        <v>3312</v>
      </c>
      <c r="G167" s="139" t="s">
        <v>2439</v>
      </c>
      <c r="H167" s="139" t="s">
        <v>2072</v>
      </c>
      <c r="I167" s="251">
        <v>11.60344041878637</v>
      </c>
      <c r="J167" s="251">
        <f t="shared" si="2"/>
        <v>11.60344041878637</v>
      </c>
    </row>
    <row r="168" spans="5:10">
      <c r="E168" s="250" t="s">
        <v>3349</v>
      </c>
      <c r="F168" s="250" t="s">
        <v>3312</v>
      </c>
      <c r="G168" s="139" t="s">
        <v>2439</v>
      </c>
      <c r="H168" s="139" t="s">
        <v>2088</v>
      </c>
      <c r="I168" s="251">
        <v>0.16278580774999998</v>
      </c>
      <c r="J168" s="251">
        <f t="shared" si="2"/>
        <v>0.18232010468000001</v>
      </c>
    </row>
    <row r="169" spans="5:10">
      <c r="E169" s="250" t="s">
        <v>3349</v>
      </c>
      <c r="F169" s="250" t="s">
        <v>3312</v>
      </c>
      <c r="G169" s="139" t="s">
        <v>2439</v>
      </c>
      <c r="H169" s="139" t="s">
        <v>2090</v>
      </c>
      <c r="I169" s="251">
        <v>3.8347456519999989E-2</v>
      </c>
      <c r="J169" s="251">
        <f t="shared" si="2"/>
        <v>0.88926174496644295</v>
      </c>
    </row>
    <row r="170" spans="5:10">
      <c r="E170" s="250" t="s">
        <v>3349</v>
      </c>
      <c r="F170" s="250" t="s">
        <v>3312</v>
      </c>
      <c r="G170" s="139" t="s">
        <v>2439</v>
      </c>
      <c r="H170" s="252" t="s">
        <v>650</v>
      </c>
      <c r="I170" s="251"/>
      <c r="J170" s="251">
        <f t="shared" si="2"/>
        <v>0</v>
      </c>
    </row>
    <row r="171" spans="5:10">
      <c r="E171" s="250" t="s">
        <v>3349</v>
      </c>
      <c r="F171" s="250" t="s">
        <v>3312</v>
      </c>
      <c r="G171" s="139" t="s">
        <v>4</v>
      </c>
      <c r="H171" s="139" t="s">
        <v>2072</v>
      </c>
      <c r="I171" s="251">
        <v>53.421232397023452</v>
      </c>
      <c r="J171" s="251">
        <f t="shared" si="2"/>
        <v>53.421232397023452</v>
      </c>
    </row>
    <row r="172" spans="5:10">
      <c r="E172" s="250" t="s">
        <v>3349</v>
      </c>
      <c r="F172" s="250" t="s">
        <v>3312</v>
      </c>
      <c r="G172" s="139" t="s">
        <v>4</v>
      </c>
      <c r="H172" s="139" t="s">
        <v>2088</v>
      </c>
      <c r="I172" s="251">
        <v>8.2130164830722538E-2</v>
      </c>
      <c r="J172" s="251">
        <f t="shared" si="2"/>
        <v>9.1985784610409252E-2</v>
      </c>
    </row>
    <row r="173" spans="5:10">
      <c r="E173" s="250" t="s">
        <v>3349</v>
      </c>
      <c r="F173" s="250" t="s">
        <v>3312</v>
      </c>
      <c r="G173" s="139" t="s">
        <v>4</v>
      </c>
      <c r="H173" s="139" t="s">
        <v>2090</v>
      </c>
      <c r="I173" s="251">
        <v>1.0667549093099755</v>
      </c>
      <c r="J173" s="251">
        <f t="shared" si="2"/>
        <v>0.88926174496644295</v>
      </c>
    </row>
    <row r="174" spans="5:10">
      <c r="E174" s="250" t="s">
        <v>3349</v>
      </c>
      <c r="F174" s="250" t="s">
        <v>3312</v>
      </c>
      <c r="G174" s="139" t="s">
        <v>4</v>
      </c>
      <c r="H174" s="252" t="s">
        <v>650</v>
      </c>
      <c r="I174" s="251"/>
      <c r="J174" s="251">
        <f t="shared" si="2"/>
        <v>0</v>
      </c>
    </row>
    <row r="175" spans="5:10">
      <c r="E175" s="250" t="s">
        <v>3349</v>
      </c>
      <c r="F175" s="250" t="s">
        <v>3312</v>
      </c>
      <c r="G175" s="139" t="s">
        <v>9</v>
      </c>
      <c r="H175" s="139" t="s">
        <v>2072</v>
      </c>
      <c r="I175" s="253">
        <v>15.25533332270239</v>
      </c>
      <c r="J175" s="251">
        <f t="shared" si="2"/>
        <v>15.25533332270239</v>
      </c>
    </row>
    <row r="176" spans="5:10">
      <c r="E176" s="250" t="s">
        <v>3349</v>
      </c>
      <c r="F176" s="250" t="s">
        <v>3312</v>
      </c>
      <c r="G176" s="139" t="s">
        <v>9</v>
      </c>
      <c r="H176" s="139" t="s">
        <v>2088</v>
      </c>
      <c r="I176" s="251">
        <v>2.0012774032605485</v>
      </c>
      <c r="J176" s="251">
        <f t="shared" si="2"/>
        <v>2.2414306916518143</v>
      </c>
    </row>
    <row r="177" spans="5:10">
      <c r="E177" s="250" t="s">
        <v>3349</v>
      </c>
      <c r="F177" s="250" t="s">
        <v>3312</v>
      </c>
      <c r="G177" s="139" t="s">
        <v>9</v>
      </c>
      <c r="H177" s="139" t="s">
        <v>2090</v>
      </c>
      <c r="I177" s="251">
        <v>0.10349967517168784</v>
      </c>
      <c r="J177" s="251">
        <f t="shared" si="2"/>
        <v>0.88926174496644295</v>
      </c>
    </row>
    <row r="178" spans="5:10">
      <c r="E178" s="250" t="s">
        <v>3349</v>
      </c>
      <c r="F178" s="250" t="s">
        <v>3312</v>
      </c>
      <c r="G178" s="139" t="s">
        <v>9</v>
      </c>
      <c r="H178" s="139" t="s">
        <v>650</v>
      </c>
      <c r="I178" s="251">
        <v>3.5053523724717981</v>
      </c>
      <c r="J178" s="251">
        <f t="shared" si="2"/>
        <v>3.5053523724717981</v>
      </c>
    </row>
    <row r="179" spans="5:10">
      <c r="E179" s="250" t="s">
        <v>3350</v>
      </c>
      <c r="F179" s="250" t="s">
        <v>3312</v>
      </c>
      <c r="G179" s="139" t="s">
        <v>100</v>
      </c>
      <c r="H179" s="139" t="s">
        <v>2072</v>
      </c>
      <c r="I179" s="254">
        <v>19.073403286742497</v>
      </c>
      <c r="J179" s="251">
        <f t="shared" si="2"/>
        <v>19.073403286742497</v>
      </c>
    </row>
    <row r="180" spans="5:10">
      <c r="E180" s="250" t="s">
        <v>3350</v>
      </c>
      <c r="F180" s="250" t="s">
        <v>3312</v>
      </c>
      <c r="G180" s="139" t="s">
        <v>100</v>
      </c>
      <c r="H180" s="139" t="s">
        <v>2088</v>
      </c>
      <c r="I180" s="254">
        <v>6.8025587499999998E-3</v>
      </c>
      <c r="J180" s="251">
        <f t="shared" si="2"/>
        <v>7.6188658000000001E-3</v>
      </c>
    </row>
    <row r="181" spans="5:10">
      <c r="E181" s="250" t="s">
        <v>3350</v>
      </c>
      <c r="F181" s="250" t="s">
        <v>3312</v>
      </c>
      <c r="G181" s="139" t="s">
        <v>100</v>
      </c>
      <c r="H181" s="139" t="s">
        <v>2090</v>
      </c>
      <c r="I181" s="254">
        <v>6.0822753599999994E-2</v>
      </c>
      <c r="J181" s="251">
        <f t="shared" si="2"/>
        <v>0.88926174496644295</v>
      </c>
    </row>
    <row r="182" spans="5:10">
      <c r="E182" s="250" t="s">
        <v>3350</v>
      </c>
      <c r="F182" s="250" t="s">
        <v>3312</v>
      </c>
      <c r="G182" s="139" t="s">
        <v>100</v>
      </c>
      <c r="H182" s="252" t="s">
        <v>650</v>
      </c>
      <c r="I182" s="251"/>
      <c r="J182" s="251">
        <f t="shared" si="2"/>
        <v>0</v>
      </c>
    </row>
    <row r="183" spans="5:10">
      <c r="E183" s="250" t="s">
        <v>3350</v>
      </c>
      <c r="F183" s="250" t="s">
        <v>3312</v>
      </c>
      <c r="G183" s="139" t="s">
        <v>2439</v>
      </c>
      <c r="H183" s="139" t="s">
        <v>2072</v>
      </c>
      <c r="I183" s="254">
        <v>28.19990849989653</v>
      </c>
      <c r="J183" s="251">
        <f t="shared" si="2"/>
        <v>28.19990849989653</v>
      </c>
    </row>
    <row r="184" spans="5:10">
      <c r="E184" s="250" t="s">
        <v>3350</v>
      </c>
      <c r="F184" s="250" t="s">
        <v>3312</v>
      </c>
      <c r="G184" s="139" t="s">
        <v>2439</v>
      </c>
      <c r="H184" s="139" t="s">
        <v>2088</v>
      </c>
      <c r="I184" s="254">
        <v>8.2088608249999986E-2</v>
      </c>
      <c r="J184" s="251">
        <f t="shared" si="2"/>
        <v>9.1939241239999997E-2</v>
      </c>
    </row>
    <row r="185" spans="5:10">
      <c r="E185" s="250" t="s">
        <v>3350</v>
      </c>
      <c r="F185" s="250" t="s">
        <v>3312</v>
      </c>
      <c r="G185" s="139" t="s">
        <v>2439</v>
      </c>
      <c r="H185" s="139" t="s">
        <v>2090</v>
      </c>
      <c r="I185" s="254">
        <v>2.7936069599999998E-2</v>
      </c>
      <c r="J185" s="251">
        <f t="shared" si="2"/>
        <v>0.88926174496644295</v>
      </c>
    </row>
    <row r="186" spans="5:10">
      <c r="E186" s="250" t="s">
        <v>3350</v>
      </c>
      <c r="F186" s="250" t="s">
        <v>3312</v>
      </c>
      <c r="G186" s="139" t="s">
        <v>2439</v>
      </c>
      <c r="H186" s="252" t="s">
        <v>650</v>
      </c>
      <c r="I186" s="251"/>
      <c r="J186" s="251">
        <f t="shared" si="2"/>
        <v>0</v>
      </c>
    </row>
    <row r="187" spans="5:10">
      <c r="E187" s="250" t="s">
        <v>3350</v>
      </c>
      <c r="F187" s="250" t="s">
        <v>3312</v>
      </c>
      <c r="G187" s="139" t="s">
        <v>4</v>
      </c>
      <c r="H187" s="139" t="s">
        <v>2072</v>
      </c>
      <c r="I187" s="254">
        <v>69.307166089333677</v>
      </c>
      <c r="J187" s="251">
        <f t="shared" si="2"/>
        <v>69.307166089333677</v>
      </c>
    </row>
    <row r="188" spans="5:10">
      <c r="E188" s="250" t="s">
        <v>3350</v>
      </c>
      <c r="F188" s="250" t="s">
        <v>3312</v>
      </c>
      <c r="G188" s="139" t="s">
        <v>4</v>
      </c>
      <c r="H188" s="139" t="s">
        <v>2088</v>
      </c>
      <c r="I188" s="254">
        <v>8.2130164830722538E-2</v>
      </c>
      <c r="J188" s="251">
        <f t="shared" si="2"/>
        <v>9.1985784610409252E-2</v>
      </c>
    </row>
    <row r="189" spans="5:10">
      <c r="E189" s="250" t="s">
        <v>3350</v>
      </c>
      <c r="F189" s="250" t="s">
        <v>3312</v>
      </c>
      <c r="G189" s="139" t="s">
        <v>4</v>
      </c>
      <c r="H189" s="139" t="s">
        <v>2090</v>
      </c>
      <c r="I189" s="254">
        <v>1.0667549093099755</v>
      </c>
      <c r="J189" s="251">
        <f t="shared" si="2"/>
        <v>0.88926174496644295</v>
      </c>
    </row>
    <row r="190" spans="5:10">
      <c r="E190" s="250" t="s">
        <v>3350</v>
      </c>
      <c r="F190" s="250" t="s">
        <v>3312</v>
      </c>
      <c r="G190" s="139" t="s">
        <v>4</v>
      </c>
      <c r="H190" s="252" t="s">
        <v>650</v>
      </c>
      <c r="I190" s="251"/>
      <c r="J190" s="251">
        <f t="shared" si="2"/>
        <v>0</v>
      </c>
    </row>
    <row r="191" spans="5:10">
      <c r="E191" s="250" t="s">
        <v>3350</v>
      </c>
      <c r="F191" s="250" t="s">
        <v>3312</v>
      </c>
      <c r="G191" s="139" t="s">
        <v>9</v>
      </c>
      <c r="H191" s="139" t="s">
        <v>2072</v>
      </c>
      <c r="I191" s="256">
        <v>15.15651317275506</v>
      </c>
      <c r="J191" s="251">
        <f t="shared" si="2"/>
        <v>15.15651317275506</v>
      </c>
    </row>
    <row r="192" spans="5:10">
      <c r="E192" s="250" t="s">
        <v>3350</v>
      </c>
      <c r="F192" s="250" t="s">
        <v>3312</v>
      </c>
      <c r="G192" s="139" t="s">
        <v>9</v>
      </c>
      <c r="H192" s="139" t="s">
        <v>2088</v>
      </c>
      <c r="I192" s="254">
        <v>2.7113333638268453</v>
      </c>
      <c r="J192" s="251">
        <f t="shared" si="2"/>
        <v>3.036693367486067</v>
      </c>
    </row>
    <row r="193" spans="5:10">
      <c r="E193" s="250" t="s">
        <v>3350</v>
      </c>
      <c r="F193" s="250" t="s">
        <v>3312</v>
      </c>
      <c r="G193" s="139" t="s">
        <v>9</v>
      </c>
      <c r="H193" s="139" t="s">
        <v>2090</v>
      </c>
      <c r="I193" s="254">
        <v>2.4609400845117535E-2</v>
      </c>
      <c r="J193" s="251">
        <f t="shared" si="2"/>
        <v>0.88926174496644295</v>
      </c>
    </row>
    <row r="194" spans="5:10">
      <c r="E194" s="250" t="s">
        <v>3350</v>
      </c>
      <c r="F194" s="250" t="s">
        <v>3312</v>
      </c>
      <c r="G194" s="139" t="s">
        <v>9</v>
      </c>
      <c r="H194" s="139" t="s">
        <v>650</v>
      </c>
      <c r="I194" s="254">
        <v>3.2070629886555779</v>
      </c>
      <c r="J194" s="251">
        <f t="shared" si="2"/>
        <v>3.2070629886555779</v>
      </c>
    </row>
    <row r="195" spans="5:10">
      <c r="E195" s="250" t="s">
        <v>3351</v>
      </c>
      <c r="F195" s="250" t="s">
        <v>3312</v>
      </c>
      <c r="G195" s="139" t="s">
        <v>100</v>
      </c>
      <c r="H195" s="139" t="s">
        <v>2072</v>
      </c>
      <c r="I195" s="254">
        <v>31.761746660017359</v>
      </c>
      <c r="J195" s="251">
        <f t="shared" ref="J195:J258" si="3">IF(H195="CO2",I195,IF(H195="CH4",I195*$B$10,IF(H195="N2O",$B$11,IF(H195="Other",I195))))</f>
        <v>31.761746660017359</v>
      </c>
    </row>
    <row r="196" spans="5:10">
      <c r="E196" s="250" t="s">
        <v>3351</v>
      </c>
      <c r="F196" s="250" t="s">
        <v>3312</v>
      </c>
      <c r="G196" s="139" t="s">
        <v>100</v>
      </c>
      <c r="H196" s="139" t="s">
        <v>2088</v>
      </c>
      <c r="I196" s="254">
        <v>8.9100522499999998E-3</v>
      </c>
      <c r="J196" s="251">
        <f t="shared" si="3"/>
        <v>9.9792585200000009E-3</v>
      </c>
    </row>
    <row r="197" spans="5:10">
      <c r="E197" s="250" t="s">
        <v>3351</v>
      </c>
      <c r="F197" s="250" t="s">
        <v>3312</v>
      </c>
      <c r="G197" s="139" t="s">
        <v>100</v>
      </c>
      <c r="H197" s="139" t="s">
        <v>2090</v>
      </c>
      <c r="I197" s="254">
        <v>0.14239210925999998</v>
      </c>
      <c r="J197" s="251">
        <f t="shared" si="3"/>
        <v>0.88926174496644295</v>
      </c>
    </row>
    <row r="198" spans="5:10">
      <c r="E198" s="250" t="s">
        <v>3351</v>
      </c>
      <c r="F198" s="250" t="s">
        <v>3312</v>
      </c>
      <c r="G198" s="139" t="s">
        <v>100</v>
      </c>
      <c r="H198" s="252" t="s">
        <v>650</v>
      </c>
      <c r="I198" s="251"/>
      <c r="J198" s="251">
        <f t="shared" si="3"/>
        <v>0</v>
      </c>
    </row>
    <row r="199" spans="5:10">
      <c r="E199" s="250" t="s">
        <v>3351</v>
      </c>
      <c r="F199" s="250" t="s">
        <v>3312</v>
      </c>
      <c r="G199" s="139" t="s">
        <v>2439</v>
      </c>
      <c r="H199" s="139" t="s">
        <v>2072</v>
      </c>
      <c r="I199" s="254">
        <v>3.969007653422536</v>
      </c>
      <c r="J199" s="251">
        <f t="shared" si="3"/>
        <v>3.969007653422536</v>
      </c>
    </row>
    <row r="200" spans="5:10">
      <c r="E200" s="250" t="s">
        <v>3351</v>
      </c>
      <c r="F200" s="250" t="s">
        <v>3312</v>
      </c>
      <c r="G200" s="139" t="s">
        <v>2439</v>
      </c>
      <c r="H200" s="139" t="s">
        <v>2088</v>
      </c>
      <c r="I200" s="254">
        <v>8.4685363499999999E-2</v>
      </c>
      <c r="J200" s="251">
        <f t="shared" si="3"/>
        <v>9.484760712000001E-2</v>
      </c>
    </row>
    <row r="201" spans="5:10">
      <c r="E201" s="250" t="s">
        <v>3351</v>
      </c>
      <c r="F201" s="250" t="s">
        <v>3312</v>
      </c>
      <c r="G201" s="139" t="s">
        <v>2439</v>
      </c>
      <c r="H201" s="139" t="s">
        <v>2090</v>
      </c>
      <c r="I201" s="254">
        <v>1.5742866180000002E-2</v>
      </c>
      <c r="J201" s="251">
        <f t="shared" si="3"/>
        <v>0.88926174496644295</v>
      </c>
    </row>
    <row r="202" spans="5:10">
      <c r="E202" s="250" t="s">
        <v>3351</v>
      </c>
      <c r="F202" s="250" t="s">
        <v>3312</v>
      </c>
      <c r="G202" s="139" t="s">
        <v>2439</v>
      </c>
      <c r="H202" s="252" t="s">
        <v>650</v>
      </c>
      <c r="I202" s="251"/>
      <c r="J202" s="251">
        <f t="shared" si="3"/>
        <v>0</v>
      </c>
    </row>
    <row r="203" spans="5:10">
      <c r="E203" s="250" t="s">
        <v>3351</v>
      </c>
      <c r="F203" s="250" t="s">
        <v>3312</v>
      </c>
      <c r="G203" s="139" t="s">
        <v>4</v>
      </c>
      <c r="H203" s="139" t="s">
        <v>2072</v>
      </c>
      <c r="I203" s="254">
        <v>15.326639430366592</v>
      </c>
      <c r="J203" s="251">
        <f t="shared" si="3"/>
        <v>15.326639430366592</v>
      </c>
    </row>
    <row r="204" spans="5:10">
      <c r="E204" s="250" t="s">
        <v>3351</v>
      </c>
      <c r="F204" s="250" t="s">
        <v>3312</v>
      </c>
      <c r="G204" s="139" t="s">
        <v>4</v>
      </c>
      <c r="H204" s="139" t="s">
        <v>2088</v>
      </c>
      <c r="I204" s="254">
        <v>8.2130164830722538E-2</v>
      </c>
      <c r="J204" s="251">
        <f t="shared" si="3"/>
        <v>9.1985784610409252E-2</v>
      </c>
    </row>
    <row r="205" spans="5:10">
      <c r="E205" s="250" t="s">
        <v>3351</v>
      </c>
      <c r="F205" s="250" t="s">
        <v>3312</v>
      </c>
      <c r="G205" s="139" t="s">
        <v>4</v>
      </c>
      <c r="H205" s="139" t="s">
        <v>2090</v>
      </c>
      <c r="I205" s="254">
        <v>1.0667549093099755</v>
      </c>
      <c r="J205" s="251">
        <f t="shared" si="3"/>
        <v>0.88926174496644295</v>
      </c>
    </row>
    <row r="206" spans="5:10">
      <c r="E206" s="250" t="s">
        <v>3351</v>
      </c>
      <c r="F206" s="250" t="s">
        <v>3312</v>
      </c>
      <c r="G206" s="139" t="s">
        <v>4</v>
      </c>
      <c r="H206" s="252" t="s">
        <v>650</v>
      </c>
      <c r="I206" s="251"/>
      <c r="J206" s="251">
        <f t="shared" si="3"/>
        <v>0</v>
      </c>
    </row>
    <row r="207" spans="5:10">
      <c r="E207" s="250" t="s">
        <v>3351</v>
      </c>
      <c r="F207" s="250" t="s">
        <v>3312</v>
      </c>
      <c r="G207" s="139" t="s">
        <v>9</v>
      </c>
      <c r="H207" s="139" t="s">
        <v>2072</v>
      </c>
      <c r="I207" s="256">
        <v>8.8772343023822344</v>
      </c>
      <c r="J207" s="251">
        <f t="shared" si="3"/>
        <v>8.8772343023822344</v>
      </c>
    </row>
    <row r="208" spans="5:10">
      <c r="E208" s="250" t="s">
        <v>3351</v>
      </c>
      <c r="F208" s="250" t="s">
        <v>3312</v>
      </c>
      <c r="G208" s="139" t="s">
        <v>9</v>
      </c>
      <c r="H208" s="139" t="s">
        <v>2088</v>
      </c>
      <c r="I208" s="254">
        <v>7.7228623531720197</v>
      </c>
      <c r="J208" s="251">
        <f t="shared" si="3"/>
        <v>8.6496058355526628</v>
      </c>
    </row>
    <row r="209" spans="5:10">
      <c r="E209" s="250" t="s">
        <v>3351</v>
      </c>
      <c r="F209" s="250" t="s">
        <v>3312</v>
      </c>
      <c r="G209" s="139" t="s">
        <v>9</v>
      </c>
      <c r="H209" s="139" t="s">
        <v>2090</v>
      </c>
      <c r="I209" s="254">
        <v>8.9553741906309957E-3</v>
      </c>
      <c r="J209" s="251">
        <f t="shared" si="3"/>
        <v>0.88926174496644295</v>
      </c>
    </row>
    <row r="210" spans="5:10">
      <c r="E210" s="250" t="s">
        <v>3351</v>
      </c>
      <c r="F210" s="250" t="s">
        <v>3312</v>
      </c>
      <c r="G210" s="139" t="s">
        <v>9</v>
      </c>
      <c r="H210" s="139" t="s">
        <v>650</v>
      </c>
      <c r="I210" s="254">
        <v>0.70775943837997424</v>
      </c>
      <c r="J210" s="251">
        <f t="shared" si="3"/>
        <v>0.70775943837997424</v>
      </c>
    </row>
    <row r="211" spans="5:10">
      <c r="E211" s="250" t="s">
        <v>3352</v>
      </c>
      <c r="F211" s="250" t="s">
        <v>3312</v>
      </c>
      <c r="G211" s="139" t="s">
        <v>100</v>
      </c>
      <c r="H211" s="139" t="s">
        <v>2072</v>
      </c>
      <c r="I211" s="254">
        <v>26.121217160085248</v>
      </c>
      <c r="J211" s="251">
        <f t="shared" si="3"/>
        <v>26.121217160085248</v>
      </c>
    </row>
    <row r="212" spans="5:10">
      <c r="E212" s="250" t="s">
        <v>3352</v>
      </c>
      <c r="F212" s="250" t="s">
        <v>3312</v>
      </c>
      <c r="G212" s="139" t="s">
        <v>100</v>
      </c>
      <c r="H212" s="139" t="s">
        <v>2088</v>
      </c>
      <c r="I212" s="254">
        <v>8.4860812500000011E-3</v>
      </c>
      <c r="J212" s="251">
        <f t="shared" si="3"/>
        <v>9.5044110000000025E-3</v>
      </c>
    </row>
    <row r="213" spans="5:10">
      <c r="E213" s="250" t="s">
        <v>3352</v>
      </c>
      <c r="F213" s="250" t="s">
        <v>3312</v>
      </c>
      <c r="G213" s="139" t="s">
        <v>100</v>
      </c>
      <c r="H213" s="139" t="s">
        <v>2090</v>
      </c>
      <c r="I213" s="254">
        <v>9.0507558719999992E-2</v>
      </c>
      <c r="J213" s="251">
        <f t="shared" si="3"/>
        <v>0.88926174496644295</v>
      </c>
    </row>
    <row r="214" spans="5:10">
      <c r="E214" s="250" t="s">
        <v>3352</v>
      </c>
      <c r="F214" s="250" t="s">
        <v>3312</v>
      </c>
      <c r="G214" s="139" t="s">
        <v>100</v>
      </c>
      <c r="H214" s="252" t="s">
        <v>650</v>
      </c>
      <c r="I214" s="251"/>
      <c r="J214" s="251">
        <f t="shared" si="3"/>
        <v>0</v>
      </c>
    </row>
    <row r="215" spans="5:10">
      <c r="E215" s="250" t="s">
        <v>3352</v>
      </c>
      <c r="F215" s="250" t="s">
        <v>3312</v>
      </c>
      <c r="G215" s="139" t="s">
        <v>2439</v>
      </c>
      <c r="H215" s="139" t="s">
        <v>2072</v>
      </c>
      <c r="I215" s="254">
        <v>3.9809726960932164</v>
      </c>
      <c r="J215" s="251">
        <f t="shared" si="3"/>
        <v>3.9809726960932164</v>
      </c>
    </row>
    <row r="216" spans="5:10">
      <c r="E216" s="250" t="s">
        <v>3352</v>
      </c>
      <c r="F216" s="250" t="s">
        <v>3312</v>
      </c>
      <c r="G216" s="139" t="s">
        <v>2439</v>
      </c>
      <c r="H216" s="139" t="s">
        <v>2088</v>
      </c>
      <c r="I216" s="254">
        <v>2.5710086499999996E-2</v>
      </c>
      <c r="J216" s="251">
        <f t="shared" si="3"/>
        <v>2.8795296879999998E-2</v>
      </c>
    </row>
    <row r="217" spans="5:10">
      <c r="E217" s="250" t="s">
        <v>3352</v>
      </c>
      <c r="F217" s="250" t="s">
        <v>3312</v>
      </c>
      <c r="G217" s="139" t="s">
        <v>2439</v>
      </c>
      <c r="H217" s="139" t="s">
        <v>2090</v>
      </c>
      <c r="I217" s="254">
        <v>5.6117929599999988E-3</v>
      </c>
      <c r="J217" s="251">
        <f t="shared" si="3"/>
        <v>0.88926174496644295</v>
      </c>
    </row>
    <row r="218" spans="5:10">
      <c r="E218" s="250" t="s">
        <v>3352</v>
      </c>
      <c r="F218" s="250" t="s">
        <v>3312</v>
      </c>
      <c r="G218" s="139" t="s">
        <v>2439</v>
      </c>
      <c r="H218" s="252" t="s">
        <v>650</v>
      </c>
      <c r="I218" s="251"/>
      <c r="J218" s="251">
        <f t="shared" si="3"/>
        <v>0</v>
      </c>
    </row>
    <row r="219" spans="5:10">
      <c r="E219" s="250" t="s">
        <v>3352</v>
      </c>
      <c r="F219" s="250" t="s">
        <v>3312</v>
      </c>
      <c r="G219" s="139" t="s">
        <v>4</v>
      </c>
      <c r="H219" s="139" t="s">
        <v>2072</v>
      </c>
      <c r="I219" s="254">
        <v>16.784247192510229</v>
      </c>
      <c r="J219" s="251">
        <f t="shared" si="3"/>
        <v>16.784247192510229</v>
      </c>
    </row>
    <row r="220" spans="5:10">
      <c r="E220" s="250" t="s">
        <v>3352</v>
      </c>
      <c r="F220" s="250" t="s">
        <v>3312</v>
      </c>
      <c r="G220" s="139" t="s">
        <v>4</v>
      </c>
      <c r="H220" s="139" t="s">
        <v>2088</v>
      </c>
      <c r="I220" s="254">
        <v>8.2130164830722538E-2</v>
      </c>
      <c r="J220" s="251">
        <f t="shared" si="3"/>
        <v>9.1985784610409252E-2</v>
      </c>
    </row>
    <row r="221" spans="5:10">
      <c r="E221" s="250" t="s">
        <v>3352</v>
      </c>
      <c r="F221" s="250" t="s">
        <v>3312</v>
      </c>
      <c r="G221" s="139" t="s">
        <v>4</v>
      </c>
      <c r="H221" s="139" t="s">
        <v>2090</v>
      </c>
      <c r="I221" s="254">
        <v>1.0667549093099755</v>
      </c>
      <c r="J221" s="251">
        <f t="shared" si="3"/>
        <v>0.88926174496644295</v>
      </c>
    </row>
    <row r="222" spans="5:10">
      <c r="E222" s="250" t="s">
        <v>3352</v>
      </c>
      <c r="F222" s="250" t="s">
        <v>3312</v>
      </c>
      <c r="G222" s="139" t="s">
        <v>4</v>
      </c>
      <c r="H222" s="252" t="s">
        <v>650</v>
      </c>
      <c r="I222" s="251"/>
      <c r="J222" s="251">
        <f t="shared" si="3"/>
        <v>0</v>
      </c>
    </row>
    <row r="223" spans="5:10">
      <c r="E223" s="250" t="s">
        <v>3352</v>
      </c>
      <c r="F223" s="250" t="s">
        <v>3312</v>
      </c>
      <c r="G223" s="139" t="s">
        <v>9</v>
      </c>
      <c r="H223" s="139" t="s">
        <v>2072</v>
      </c>
      <c r="I223" s="256">
        <v>3.5286096234909947</v>
      </c>
      <c r="J223" s="251">
        <f t="shared" si="3"/>
        <v>3.5286096234909947</v>
      </c>
    </row>
    <row r="224" spans="5:10">
      <c r="E224" s="250" t="s">
        <v>3352</v>
      </c>
      <c r="F224" s="250" t="s">
        <v>3312</v>
      </c>
      <c r="G224" s="139" t="s">
        <v>9</v>
      </c>
      <c r="H224" s="139" t="s">
        <v>2088</v>
      </c>
      <c r="I224" s="254">
        <v>1.1301796988561517</v>
      </c>
      <c r="J224" s="251">
        <f t="shared" si="3"/>
        <v>1.2658012627188899</v>
      </c>
    </row>
    <row r="225" spans="5:10">
      <c r="E225" s="250" t="s">
        <v>3352</v>
      </c>
      <c r="F225" s="250" t="s">
        <v>3312</v>
      </c>
      <c r="G225" s="139" t="s">
        <v>9</v>
      </c>
      <c r="H225" s="139" t="s">
        <v>2090</v>
      </c>
      <c r="I225" s="254">
        <v>6.9108538810215871E-3</v>
      </c>
      <c r="J225" s="251">
        <f t="shared" si="3"/>
        <v>0.88926174496644295</v>
      </c>
    </row>
    <row r="226" spans="5:10">
      <c r="E226" s="250" t="s">
        <v>3352</v>
      </c>
      <c r="F226" s="250" t="s">
        <v>3312</v>
      </c>
      <c r="G226" s="139" t="s">
        <v>9</v>
      </c>
      <c r="H226" s="139" t="s">
        <v>650</v>
      </c>
      <c r="I226" s="254">
        <v>0.90402756149910923</v>
      </c>
      <c r="J226" s="251">
        <f t="shared" si="3"/>
        <v>0.90402756149910923</v>
      </c>
    </row>
    <row r="227" spans="5:10">
      <c r="E227" s="250" t="s">
        <v>3353</v>
      </c>
      <c r="F227" s="250" t="s">
        <v>3312</v>
      </c>
      <c r="G227" s="139" t="s">
        <v>100</v>
      </c>
      <c r="H227" s="139" t="s">
        <v>2072</v>
      </c>
      <c r="I227" s="251">
        <v>129.25485853389347</v>
      </c>
      <c r="J227" s="251">
        <f t="shared" si="3"/>
        <v>129.25485853389347</v>
      </c>
    </row>
    <row r="228" spans="5:10">
      <c r="E228" s="250" t="s">
        <v>3353</v>
      </c>
      <c r="F228" s="250" t="s">
        <v>3312</v>
      </c>
      <c r="G228" s="139" t="s">
        <v>100</v>
      </c>
      <c r="H228" s="139" t="s">
        <v>2088</v>
      </c>
      <c r="I228" s="251">
        <v>3.6717777000000007E-2</v>
      </c>
      <c r="J228" s="251">
        <f t="shared" si="3"/>
        <v>4.1123910240000013E-2</v>
      </c>
    </row>
    <row r="229" spans="5:10">
      <c r="E229" s="250" t="s">
        <v>3353</v>
      </c>
      <c r="F229" s="250" t="s">
        <v>3312</v>
      </c>
      <c r="G229" s="139" t="s">
        <v>100</v>
      </c>
      <c r="H229" s="139" t="s">
        <v>2090</v>
      </c>
      <c r="I229" s="251">
        <v>0.61809251906000007</v>
      </c>
      <c r="J229" s="251">
        <f t="shared" si="3"/>
        <v>0.88926174496644295</v>
      </c>
    </row>
    <row r="230" spans="5:10">
      <c r="E230" s="250" t="s">
        <v>3353</v>
      </c>
      <c r="F230" s="250" t="s">
        <v>3312</v>
      </c>
      <c r="G230" s="139" t="s">
        <v>100</v>
      </c>
      <c r="H230" s="252" t="s">
        <v>650</v>
      </c>
      <c r="I230" s="251"/>
      <c r="J230" s="251">
        <f t="shared" si="3"/>
        <v>0</v>
      </c>
    </row>
    <row r="231" spans="5:10">
      <c r="E231" s="250" t="s">
        <v>3353</v>
      </c>
      <c r="F231" s="250" t="s">
        <v>3312</v>
      </c>
      <c r="G231" s="139" t="s">
        <v>2439</v>
      </c>
      <c r="H231" s="139" t="s">
        <v>2072</v>
      </c>
      <c r="I231" s="251">
        <v>31.447512837947954</v>
      </c>
      <c r="J231" s="251">
        <f t="shared" si="3"/>
        <v>31.447512837947954</v>
      </c>
    </row>
    <row r="232" spans="5:10">
      <c r="E232" s="250" t="s">
        <v>3353</v>
      </c>
      <c r="F232" s="250" t="s">
        <v>3312</v>
      </c>
      <c r="G232" s="139" t="s">
        <v>2439</v>
      </c>
      <c r="H232" s="139" t="s">
        <v>2088</v>
      </c>
      <c r="I232" s="251">
        <v>0.25428930149999995</v>
      </c>
      <c r="J232" s="251">
        <f t="shared" si="3"/>
        <v>0.28480401767999997</v>
      </c>
    </row>
    <row r="233" spans="5:10">
      <c r="E233" s="250" t="s">
        <v>3353</v>
      </c>
      <c r="F233" s="250" t="s">
        <v>3312</v>
      </c>
      <c r="G233" s="139" t="s">
        <v>2439</v>
      </c>
      <c r="H233" s="139" t="s">
        <v>2090</v>
      </c>
      <c r="I233" s="251">
        <v>5.4327000260000001E-2</v>
      </c>
      <c r="J233" s="251">
        <f t="shared" si="3"/>
        <v>0.88926174496644295</v>
      </c>
    </row>
    <row r="234" spans="5:10">
      <c r="E234" s="250" t="s">
        <v>3353</v>
      </c>
      <c r="F234" s="250" t="s">
        <v>3312</v>
      </c>
      <c r="G234" s="139" t="s">
        <v>2439</v>
      </c>
      <c r="H234" s="252" t="s">
        <v>650</v>
      </c>
      <c r="I234" s="251"/>
      <c r="J234" s="251">
        <f t="shared" si="3"/>
        <v>0</v>
      </c>
    </row>
    <row r="235" spans="5:10">
      <c r="E235" s="250" t="s">
        <v>3353</v>
      </c>
      <c r="F235" s="250" t="s">
        <v>3312</v>
      </c>
      <c r="G235" s="139" t="s">
        <v>4</v>
      </c>
      <c r="H235" s="139" t="s">
        <v>2072</v>
      </c>
      <c r="I235" s="251">
        <v>71.077371138019117</v>
      </c>
      <c r="J235" s="251">
        <f t="shared" si="3"/>
        <v>71.077371138019117</v>
      </c>
    </row>
    <row r="236" spans="5:10">
      <c r="E236" s="250" t="s">
        <v>3353</v>
      </c>
      <c r="F236" s="250" t="s">
        <v>3312</v>
      </c>
      <c r="G236" s="139" t="s">
        <v>4</v>
      </c>
      <c r="H236" s="139" t="s">
        <v>2088</v>
      </c>
      <c r="I236" s="251">
        <v>8.2130164830722538E-2</v>
      </c>
      <c r="J236" s="251">
        <f t="shared" si="3"/>
        <v>9.1985784610409252E-2</v>
      </c>
    </row>
    <row r="237" spans="5:10">
      <c r="E237" s="250" t="s">
        <v>3353</v>
      </c>
      <c r="F237" s="250" t="s">
        <v>3312</v>
      </c>
      <c r="G237" s="139" t="s">
        <v>4</v>
      </c>
      <c r="H237" s="139" t="s">
        <v>2090</v>
      </c>
      <c r="I237" s="251">
        <v>1.0667549093099755</v>
      </c>
      <c r="J237" s="251">
        <f t="shared" si="3"/>
        <v>0.88926174496644295</v>
      </c>
    </row>
    <row r="238" spans="5:10">
      <c r="E238" s="250" t="s">
        <v>3353</v>
      </c>
      <c r="F238" s="250" t="s">
        <v>3312</v>
      </c>
      <c r="G238" s="139" t="s">
        <v>4</v>
      </c>
      <c r="H238" s="252" t="s">
        <v>650</v>
      </c>
      <c r="I238" s="251"/>
      <c r="J238" s="251">
        <f t="shared" si="3"/>
        <v>0</v>
      </c>
    </row>
    <row r="239" spans="5:10">
      <c r="E239" s="250" t="s">
        <v>3353</v>
      </c>
      <c r="F239" s="250" t="s">
        <v>3312</v>
      </c>
      <c r="G239" s="139" t="s">
        <v>9</v>
      </c>
      <c r="H239" s="139" t="s">
        <v>2072</v>
      </c>
      <c r="I239" s="253">
        <v>50.382944286617096</v>
      </c>
      <c r="J239" s="251">
        <f t="shared" si="3"/>
        <v>50.382944286617096</v>
      </c>
    </row>
    <row r="240" spans="5:10">
      <c r="E240" s="250" t="s">
        <v>3353</v>
      </c>
      <c r="F240" s="250" t="s">
        <v>3312</v>
      </c>
      <c r="G240" s="139" t="s">
        <v>9</v>
      </c>
      <c r="H240" s="139" t="s">
        <v>2088</v>
      </c>
      <c r="I240" s="251">
        <v>9.9920505138324156</v>
      </c>
      <c r="J240" s="251">
        <f t="shared" si="3"/>
        <v>11.191096575492306</v>
      </c>
    </row>
    <row r="241" spans="5:10">
      <c r="E241" s="250" t="s">
        <v>3353</v>
      </c>
      <c r="F241" s="250" t="s">
        <v>3312</v>
      </c>
      <c r="G241" s="139" t="s">
        <v>9</v>
      </c>
      <c r="H241" s="139" t="s">
        <v>2090</v>
      </c>
      <c r="I241" s="251">
        <v>7.2958946098916899E-2</v>
      </c>
      <c r="J241" s="251">
        <f t="shared" si="3"/>
        <v>0.88926174496644295</v>
      </c>
    </row>
    <row r="242" spans="5:10">
      <c r="E242" s="250" t="s">
        <v>3353</v>
      </c>
      <c r="F242" s="250" t="s">
        <v>3312</v>
      </c>
      <c r="G242" s="139" t="s">
        <v>9</v>
      </c>
      <c r="H242" s="139" t="s">
        <v>650</v>
      </c>
      <c r="I242" s="251">
        <v>4.6265515030714139</v>
      </c>
      <c r="J242" s="251">
        <f t="shared" si="3"/>
        <v>4.6265515030714139</v>
      </c>
    </row>
    <row r="243" spans="5:10">
      <c r="E243" s="250" t="s">
        <v>3354</v>
      </c>
      <c r="F243" s="250" t="s">
        <v>3312</v>
      </c>
      <c r="G243" s="139" t="s">
        <v>100</v>
      </c>
      <c r="H243" s="139" t="s">
        <v>2072</v>
      </c>
      <c r="I243" s="251">
        <v>8.0496207506359134</v>
      </c>
      <c r="J243" s="251">
        <f t="shared" si="3"/>
        <v>8.0496207506359134</v>
      </c>
    </row>
    <row r="244" spans="5:10">
      <c r="E244" s="250" t="s">
        <v>3354</v>
      </c>
      <c r="F244" s="250" t="s">
        <v>3312</v>
      </c>
      <c r="G244" s="139" t="s">
        <v>100</v>
      </c>
      <c r="H244" s="139" t="s">
        <v>2088</v>
      </c>
      <c r="I244" s="251">
        <v>7.5452594999999983E-3</v>
      </c>
      <c r="J244" s="251">
        <f t="shared" si="3"/>
        <v>8.4506906399999995E-3</v>
      </c>
    </row>
    <row r="245" spans="5:10">
      <c r="E245" s="250" t="s">
        <v>3354</v>
      </c>
      <c r="F245" s="250" t="s">
        <v>3312</v>
      </c>
      <c r="G245" s="139" t="s">
        <v>100</v>
      </c>
      <c r="H245" s="139" t="s">
        <v>2090</v>
      </c>
      <c r="I245" s="251">
        <v>2.5469550420000001E-2</v>
      </c>
      <c r="J245" s="251">
        <f t="shared" si="3"/>
        <v>0.88926174496644295</v>
      </c>
    </row>
    <row r="246" spans="5:10">
      <c r="E246" s="250" t="s">
        <v>3354</v>
      </c>
      <c r="F246" s="250" t="s">
        <v>3312</v>
      </c>
      <c r="G246" s="139" t="s">
        <v>100</v>
      </c>
      <c r="H246" s="252" t="s">
        <v>650</v>
      </c>
      <c r="I246" s="251"/>
      <c r="J246" s="251">
        <f t="shared" si="3"/>
        <v>0</v>
      </c>
    </row>
    <row r="247" spans="5:10">
      <c r="E247" s="250" t="s">
        <v>3354</v>
      </c>
      <c r="F247" s="250" t="s">
        <v>3312</v>
      </c>
      <c r="G247" s="139" t="s">
        <v>2439</v>
      </c>
      <c r="H247" s="139" t="s">
        <v>2072</v>
      </c>
      <c r="I247" s="251">
        <v>4.5119796063237256</v>
      </c>
      <c r="J247" s="251">
        <f t="shared" si="3"/>
        <v>4.5119796063237256</v>
      </c>
    </row>
    <row r="248" spans="5:10">
      <c r="E248" s="250" t="s">
        <v>3354</v>
      </c>
      <c r="F248" s="250" t="s">
        <v>3312</v>
      </c>
      <c r="G248" s="139" t="s">
        <v>2439</v>
      </c>
      <c r="H248" s="139" t="s">
        <v>2088</v>
      </c>
      <c r="I248" s="251">
        <v>9.3047960499999999E-2</v>
      </c>
      <c r="J248" s="251">
        <f t="shared" si="3"/>
        <v>0.10421371576000001</v>
      </c>
    </row>
    <row r="249" spans="5:10">
      <c r="E249" s="250" t="s">
        <v>3354</v>
      </c>
      <c r="F249" s="250" t="s">
        <v>3312</v>
      </c>
      <c r="G249" s="139" t="s">
        <v>2439</v>
      </c>
      <c r="H249" s="139" t="s">
        <v>2090</v>
      </c>
      <c r="I249" s="251">
        <v>1.694723616E-2</v>
      </c>
      <c r="J249" s="251">
        <f t="shared" si="3"/>
        <v>0.88926174496644295</v>
      </c>
    </row>
    <row r="250" spans="5:10">
      <c r="E250" s="250" t="s">
        <v>3354</v>
      </c>
      <c r="F250" s="250" t="s">
        <v>3312</v>
      </c>
      <c r="G250" s="139" t="s">
        <v>2439</v>
      </c>
      <c r="H250" s="252" t="s">
        <v>650</v>
      </c>
      <c r="I250" s="251"/>
      <c r="J250" s="251">
        <f t="shared" si="3"/>
        <v>0</v>
      </c>
    </row>
    <row r="251" spans="5:10">
      <c r="E251" s="250" t="s">
        <v>3354</v>
      </c>
      <c r="F251" s="250" t="s">
        <v>3312</v>
      </c>
      <c r="G251" s="139" t="s">
        <v>4</v>
      </c>
      <c r="H251" s="139" t="s">
        <v>2072</v>
      </c>
      <c r="I251" s="251">
        <v>23.319662382119294</v>
      </c>
      <c r="J251" s="251">
        <f t="shared" si="3"/>
        <v>23.319662382119294</v>
      </c>
    </row>
    <row r="252" spans="5:10">
      <c r="E252" s="250" t="s">
        <v>3354</v>
      </c>
      <c r="F252" s="250" t="s">
        <v>3312</v>
      </c>
      <c r="G252" s="139" t="s">
        <v>4</v>
      </c>
      <c r="H252" s="139" t="s">
        <v>2088</v>
      </c>
      <c r="I252" s="251">
        <v>8.2130164830722538E-2</v>
      </c>
      <c r="J252" s="251">
        <f t="shared" si="3"/>
        <v>9.1985784610409252E-2</v>
      </c>
    </row>
    <row r="253" spans="5:10">
      <c r="E253" s="250" t="s">
        <v>3354</v>
      </c>
      <c r="F253" s="250" t="s">
        <v>3312</v>
      </c>
      <c r="G253" s="139" t="s">
        <v>4</v>
      </c>
      <c r="H253" s="139" t="s">
        <v>2090</v>
      </c>
      <c r="I253" s="251">
        <v>1.0667549093099755</v>
      </c>
      <c r="J253" s="251">
        <f t="shared" si="3"/>
        <v>0.88926174496644295</v>
      </c>
    </row>
    <row r="254" spans="5:10">
      <c r="E254" s="250" t="s">
        <v>3354</v>
      </c>
      <c r="F254" s="250" t="s">
        <v>3312</v>
      </c>
      <c r="G254" s="139" t="s">
        <v>4</v>
      </c>
      <c r="H254" s="252" t="s">
        <v>650</v>
      </c>
      <c r="I254" s="251"/>
      <c r="J254" s="251">
        <f t="shared" si="3"/>
        <v>0</v>
      </c>
    </row>
    <row r="255" spans="5:10">
      <c r="E255" s="250" t="s">
        <v>3354</v>
      </c>
      <c r="F255" s="250" t="s">
        <v>3312</v>
      </c>
      <c r="G255" s="139" t="s">
        <v>9</v>
      </c>
      <c r="H255" s="139" t="s">
        <v>2072</v>
      </c>
      <c r="I255" s="253">
        <v>6.2774264263725224</v>
      </c>
      <c r="J255" s="251">
        <f t="shared" si="3"/>
        <v>6.2774264263725224</v>
      </c>
    </row>
    <row r="256" spans="5:10">
      <c r="E256" s="250" t="s">
        <v>3354</v>
      </c>
      <c r="F256" s="250" t="s">
        <v>3312</v>
      </c>
      <c r="G256" s="139" t="s">
        <v>9</v>
      </c>
      <c r="H256" s="139" t="s">
        <v>2088</v>
      </c>
      <c r="I256" s="251">
        <v>0.90504658564617801</v>
      </c>
      <c r="J256" s="251">
        <f t="shared" si="3"/>
        <v>1.0136521759237194</v>
      </c>
    </row>
    <row r="257" spans="5:10">
      <c r="E257" s="250" t="s">
        <v>3354</v>
      </c>
      <c r="F257" s="250" t="s">
        <v>3312</v>
      </c>
      <c r="G257" s="139" t="s">
        <v>9</v>
      </c>
      <c r="H257" s="139" t="s">
        <v>2090</v>
      </c>
      <c r="I257" s="251">
        <v>3.4265076385022256E-2</v>
      </c>
      <c r="J257" s="251">
        <f t="shared" si="3"/>
        <v>0.88926174496644295</v>
      </c>
    </row>
    <row r="258" spans="5:10">
      <c r="E258" s="250" t="s">
        <v>3354</v>
      </c>
      <c r="F258" s="250" t="s">
        <v>3312</v>
      </c>
      <c r="G258" s="139" t="s">
        <v>9</v>
      </c>
      <c r="H258" s="139" t="s">
        <v>650</v>
      </c>
      <c r="I258" s="251">
        <v>2.5067291449200999</v>
      </c>
      <c r="J258" s="251">
        <f t="shared" si="3"/>
        <v>2.5067291449200999</v>
      </c>
    </row>
    <row r="259" spans="5:10">
      <c r="E259" s="250" t="s">
        <v>3355</v>
      </c>
      <c r="F259" s="250" t="s">
        <v>3312</v>
      </c>
      <c r="G259" s="139" t="s">
        <v>100</v>
      </c>
      <c r="H259" s="139" t="s">
        <v>2072</v>
      </c>
      <c r="I259" s="251">
        <v>120.96847356511917</v>
      </c>
      <c r="J259" s="251">
        <f t="shared" ref="J259:J322" si="4">IF(H259="CO2",I259,IF(H259="CH4",I259*$B$10,IF(H259="N2O",$B$11,IF(H259="Other",I259))))</f>
        <v>120.96847356511917</v>
      </c>
    </row>
    <row r="260" spans="5:10">
      <c r="E260" s="250" t="s">
        <v>3355</v>
      </c>
      <c r="F260" s="250" t="s">
        <v>3312</v>
      </c>
      <c r="G260" s="139" t="s">
        <v>100</v>
      </c>
      <c r="H260" s="139" t="s">
        <v>2088</v>
      </c>
      <c r="I260" s="251">
        <v>3.9463811750000001E-2</v>
      </c>
      <c r="J260" s="251">
        <f t="shared" si="4"/>
        <v>4.4199469160000004E-2</v>
      </c>
    </row>
    <row r="261" spans="5:10">
      <c r="E261" s="250" t="s">
        <v>3355</v>
      </c>
      <c r="F261" s="250" t="s">
        <v>3312</v>
      </c>
      <c r="G261" s="139" t="s">
        <v>100</v>
      </c>
      <c r="H261" s="139" t="s">
        <v>2090</v>
      </c>
      <c r="I261" s="251">
        <v>0.56392181681999987</v>
      </c>
      <c r="J261" s="251">
        <f t="shared" si="4"/>
        <v>0.88926174496644295</v>
      </c>
    </row>
    <row r="262" spans="5:10">
      <c r="E262" s="250" t="s">
        <v>3355</v>
      </c>
      <c r="F262" s="250" t="s">
        <v>3312</v>
      </c>
      <c r="G262" s="139" t="s">
        <v>100</v>
      </c>
      <c r="H262" s="252" t="s">
        <v>650</v>
      </c>
      <c r="I262" s="251"/>
      <c r="J262" s="251">
        <f t="shared" si="4"/>
        <v>0</v>
      </c>
    </row>
    <row r="263" spans="5:10">
      <c r="E263" s="250" t="s">
        <v>3355</v>
      </c>
      <c r="F263" s="250" t="s">
        <v>3312</v>
      </c>
      <c r="G263" s="139" t="s">
        <v>2439</v>
      </c>
      <c r="H263" s="139" t="s">
        <v>2072</v>
      </c>
      <c r="I263" s="251">
        <v>36.847916960526646</v>
      </c>
      <c r="J263" s="251">
        <f t="shared" si="4"/>
        <v>36.847916960526646</v>
      </c>
    </row>
    <row r="264" spans="5:10">
      <c r="E264" s="250" t="s">
        <v>3355</v>
      </c>
      <c r="F264" s="250" t="s">
        <v>3312</v>
      </c>
      <c r="G264" s="139" t="s">
        <v>2439</v>
      </c>
      <c r="H264" s="139" t="s">
        <v>2088</v>
      </c>
      <c r="I264" s="251">
        <v>0.2361318855</v>
      </c>
      <c r="J264" s="251">
        <f t="shared" si="4"/>
        <v>0.26446771176</v>
      </c>
    </row>
    <row r="265" spans="5:10">
      <c r="E265" s="250" t="s">
        <v>3355</v>
      </c>
      <c r="F265" s="250" t="s">
        <v>3312</v>
      </c>
      <c r="G265" s="139" t="s">
        <v>2439</v>
      </c>
      <c r="H265" s="139" t="s">
        <v>2090</v>
      </c>
      <c r="I265" s="251">
        <v>7.200682173999999E-2</v>
      </c>
      <c r="J265" s="251">
        <f t="shared" si="4"/>
        <v>0.88926174496644295</v>
      </c>
    </row>
    <row r="266" spans="5:10">
      <c r="E266" s="250" t="s">
        <v>3355</v>
      </c>
      <c r="F266" s="250" t="s">
        <v>3312</v>
      </c>
      <c r="G266" s="139" t="s">
        <v>2439</v>
      </c>
      <c r="H266" s="252" t="s">
        <v>650</v>
      </c>
      <c r="I266" s="251"/>
      <c r="J266" s="251">
        <f t="shared" si="4"/>
        <v>0</v>
      </c>
    </row>
    <row r="267" spans="5:10">
      <c r="E267" s="250" t="s">
        <v>3355</v>
      </c>
      <c r="F267" s="250" t="s">
        <v>3312</v>
      </c>
      <c r="G267" s="139" t="s">
        <v>4</v>
      </c>
      <c r="H267" s="139" t="s">
        <v>2072</v>
      </c>
      <c r="I267" s="251">
        <v>72.606090242674739</v>
      </c>
      <c r="J267" s="251">
        <f t="shared" si="4"/>
        <v>72.606090242674739</v>
      </c>
    </row>
    <row r="268" spans="5:10">
      <c r="E268" s="250" t="s">
        <v>3355</v>
      </c>
      <c r="F268" s="250" t="s">
        <v>3312</v>
      </c>
      <c r="G268" s="139" t="s">
        <v>4</v>
      </c>
      <c r="H268" s="139" t="s">
        <v>2088</v>
      </c>
      <c r="I268" s="251">
        <v>8.2130164830722538E-2</v>
      </c>
      <c r="J268" s="251">
        <f t="shared" si="4"/>
        <v>9.1985784610409252E-2</v>
      </c>
    </row>
    <row r="269" spans="5:10">
      <c r="E269" s="250" t="s">
        <v>3355</v>
      </c>
      <c r="F269" s="250" t="s">
        <v>3312</v>
      </c>
      <c r="G269" s="139" t="s">
        <v>4</v>
      </c>
      <c r="H269" s="139" t="s">
        <v>2090</v>
      </c>
      <c r="I269" s="251">
        <v>1.0667549093099755</v>
      </c>
      <c r="J269" s="251">
        <f t="shared" si="4"/>
        <v>0.88926174496644295</v>
      </c>
    </row>
    <row r="270" spans="5:10">
      <c r="E270" s="250" t="s">
        <v>3355</v>
      </c>
      <c r="F270" s="250" t="s">
        <v>3312</v>
      </c>
      <c r="G270" s="139" t="s">
        <v>4</v>
      </c>
      <c r="H270" s="252" t="s">
        <v>650</v>
      </c>
      <c r="I270" s="251"/>
      <c r="J270" s="251">
        <f t="shared" si="4"/>
        <v>0</v>
      </c>
    </row>
    <row r="271" spans="5:10">
      <c r="E271" s="250" t="s">
        <v>3355</v>
      </c>
      <c r="F271" s="250" t="s">
        <v>3312</v>
      </c>
      <c r="G271" s="139" t="s">
        <v>9</v>
      </c>
      <c r="H271" s="139" t="s">
        <v>2072</v>
      </c>
      <c r="I271" s="253">
        <v>55.472587501136843</v>
      </c>
      <c r="J271" s="251">
        <f t="shared" si="4"/>
        <v>55.472587501136843</v>
      </c>
    </row>
    <row r="272" spans="5:10">
      <c r="E272" s="250" t="s">
        <v>3355</v>
      </c>
      <c r="F272" s="250" t="s">
        <v>3312</v>
      </c>
      <c r="G272" s="139" t="s">
        <v>9</v>
      </c>
      <c r="H272" s="139" t="s">
        <v>2088</v>
      </c>
      <c r="I272" s="251">
        <v>27.901532819423412</v>
      </c>
      <c r="J272" s="251">
        <f t="shared" si="4"/>
        <v>31.249716757754225</v>
      </c>
    </row>
    <row r="273" spans="5:10">
      <c r="E273" s="250" t="s">
        <v>3355</v>
      </c>
      <c r="F273" s="250" t="s">
        <v>3312</v>
      </c>
      <c r="G273" s="139" t="s">
        <v>9</v>
      </c>
      <c r="H273" s="139" t="s">
        <v>2090</v>
      </c>
      <c r="I273" s="251">
        <v>9.8685987809492171E-2</v>
      </c>
      <c r="J273" s="251">
        <f t="shared" si="4"/>
        <v>0.88926174496644295</v>
      </c>
    </row>
    <row r="274" spans="5:10">
      <c r="E274" s="250" t="s">
        <v>3355</v>
      </c>
      <c r="F274" s="250" t="s">
        <v>3312</v>
      </c>
      <c r="G274" s="139" t="s">
        <v>9</v>
      </c>
      <c r="H274" s="139" t="s">
        <v>650</v>
      </c>
      <c r="I274" s="251">
        <v>4.6418259120680876</v>
      </c>
      <c r="J274" s="251">
        <f t="shared" si="4"/>
        <v>4.6418259120680876</v>
      </c>
    </row>
    <row r="275" spans="5:10">
      <c r="E275" s="250" t="s">
        <v>3356</v>
      </c>
      <c r="F275" s="250" t="s">
        <v>3312</v>
      </c>
      <c r="G275" s="139" t="s">
        <v>100</v>
      </c>
      <c r="H275" s="139" t="s">
        <v>2072</v>
      </c>
      <c r="I275" s="251">
        <v>228.9052889156165</v>
      </c>
      <c r="J275" s="251">
        <f t="shared" si="4"/>
        <v>228.9052889156165</v>
      </c>
    </row>
    <row r="276" spans="5:10">
      <c r="E276" s="250" t="s">
        <v>3356</v>
      </c>
      <c r="F276" s="250" t="s">
        <v>3312</v>
      </c>
      <c r="G276" s="139" t="s">
        <v>100</v>
      </c>
      <c r="H276" s="139" t="s">
        <v>2088</v>
      </c>
      <c r="I276" s="251">
        <v>7.6062762999999992E-2</v>
      </c>
      <c r="J276" s="251">
        <f t="shared" si="4"/>
        <v>8.5190294560000004E-2</v>
      </c>
    </row>
    <row r="277" spans="5:10">
      <c r="E277" s="250" t="s">
        <v>3356</v>
      </c>
      <c r="F277" s="250" t="s">
        <v>3312</v>
      </c>
      <c r="G277" s="139" t="s">
        <v>100</v>
      </c>
      <c r="H277" s="139" t="s">
        <v>2090</v>
      </c>
      <c r="I277" s="251">
        <v>0.73976905104000001</v>
      </c>
      <c r="J277" s="251">
        <f t="shared" si="4"/>
        <v>0.88926174496644295</v>
      </c>
    </row>
    <row r="278" spans="5:10">
      <c r="E278" s="250" t="s">
        <v>3356</v>
      </c>
      <c r="F278" s="250" t="s">
        <v>3312</v>
      </c>
      <c r="G278" s="139" t="s">
        <v>100</v>
      </c>
      <c r="H278" s="252" t="s">
        <v>650</v>
      </c>
      <c r="I278" s="251"/>
      <c r="J278" s="251">
        <f t="shared" si="4"/>
        <v>0</v>
      </c>
    </row>
    <row r="279" spans="5:10">
      <c r="E279" s="250" t="s">
        <v>3356</v>
      </c>
      <c r="F279" s="250" t="s">
        <v>3312</v>
      </c>
      <c r="G279" s="139" t="s">
        <v>2439</v>
      </c>
      <c r="H279" s="139" t="s">
        <v>2072</v>
      </c>
      <c r="I279" s="251">
        <v>22.621422460851612</v>
      </c>
      <c r="J279" s="251">
        <f t="shared" si="4"/>
        <v>22.621422460851612</v>
      </c>
    </row>
    <row r="280" spans="5:10">
      <c r="E280" s="250" t="s">
        <v>3356</v>
      </c>
      <c r="F280" s="250" t="s">
        <v>3312</v>
      </c>
      <c r="G280" s="139" t="s">
        <v>2439</v>
      </c>
      <c r="H280" s="139" t="s">
        <v>2088</v>
      </c>
      <c r="I280" s="251">
        <v>0.20811788799999997</v>
      </c>
      <c r="J280" s="251">
        <f t="shared" si="4"/>
        <v>0.23309203455999999</v>
      </c>
    </row>
    <row r="281" spans="5:10">
      <c r="E281" s="250" t="s">
        <v>3356</v>
      </c>
      <c r="F281" s="250" t="s">
        <v>3312</v>
      </c>
      <c r="G281" s="139" t="s">
        <v>2439</v>
      </c>
      <c r="H281" s="139" t="s">
        <v>2090</v>
      </c>
      <c r="I281" s="251">
        <v>4.4030617500000001E-2</v>
      </c>
      <c r="J281" s="251">
        <f t="shared" si="4"/>
        <v>0.88926174496644295</v>
      </c>
    </row>
    <row r="282" spans="5:10">
      <c r="E282" s="250" t="s">
        <v>3356</v>
      </c>
      <c r="F282" s="250" t="s">
        <v>3312</v>
      </c>
      <c r="G282" s="139" t="s">
        <v>2439</v>
      </c>
      <c r="H282" s="252" t="s">
        <v>650</v>
      </c>
      <c r="I282" s="251"/>
      <c r="J282" s="251">
        <f t="shared" si="4"/>
        <v>0</v>
      </c>
    </row>
    <row r="283" spans="5:10">
      <c r="E283" s="250" t="s">
        <v>3356</v>
      </c>
      <c r="F283" s="250" t="s">
        <v>3312</v>
      </c>
      <c r="G283" s="139" t="s">
        <v>4</v>
      </c>
      <c r="H283" s="139" t="s">
        <v>2072</v>
      </c>
      <c r="I283" s="251">
        <v>194.38273027156794</v>
      </c>
      <c r="J283" s="251">
        <f t="shared" si="4"/>
        <v>194.38273027156794</v>
      </c>
    </row>
    <row r="284" spans="5:10">
      <c r="E284" s="250" t="s">
        <v>3356</v>
      </c>
      <c r="F284" s="250" t="s">
        <v>3312</v>
      </c>
      <c r="G284" s="139" t="s">
        <v>4</v>
      </c>
      <c r="H284" s="139" t="s">
        <v>2088</v>
      </c>
      <c r="I284" s="251">
        <v>8.2130164830722538E-2</v>
      </c>
      <c r="J284" s="251">
        <f t="shared" si="4"/>
        <v>9.1985784610409252E-2</v>
      </c>
    </row>
    <row r="285" spans="5:10">
      <c r="E285" s="250" t="s">
        <v>3356</v>
      </c>
      <c r="F285" s="250" t="s">
        <v>3312</v>
      </c>
      <c r="G285" s="139" t="s">
        <v>4</v>
      </c>
      <c r="H285" s="139" t="s">
        <v>2090</v>
      </c>
      <c r="I285" s="251">
        <v>1.0667549093099755</v>
      </c>
      <c r="J285" s="251">
        <f t="shared" si="4"/>
        <v>0.88926174496644295</v>
      </c>
    </row>
    <row r="286" spans="5:10">
      <c r="E286" s="250" t="s">
        <v>3356</v>
      </c>
      <c r="F286" s="250" t="s">
        <v>3312</v>
      </c>
      <c r="G286" s="139" t="s">
        <v>4</v>
      </c>
      <c r="H286" s="252" t="s">
        <v>650</v>
      </c>
      <c r="I286" s="251"/>
      <c r="J286" s="251">
        <f t="shared" si="4"/>
        <v>0</v>
      </c>
    </row>
    <row r="287" spans="5:10">
      <c r="E287" s="250" t="s">
        <v>3356</v>
      </c>
      <c r="F287" s="250" t="s">
        <v>3312</v>
      </c>
      <c r="G287" s="139" t="s">
        <v>9</v>
      </c>
      <c r="H287" s="139" t="s">
        <v>2072</v>
      </c>
      <c r="I287" s="253">
        <v>239.03992143787721</v>
      </c>
      <c r="J287" s="251">
        <f t="shared" si="4"/>
        <v>239.03992143787721</v>
      </c>
    </row>
    <row r="288" spans="5:10">
      <c r="E288" s="250" t="s">
        <v>3356</v>
      </c>
      <c r="F288" s="250" t="s">
        <v>3312</v>
      </c>
      <c r="G288" s="139" t="s">
        <v>9</v>
      </c>
      <c r="H288" s="139" t="s">
        <v>2088</v>
      </c>
      <c r="I288" s="251">
        <v>49.593006651916163</v>
      </c>
      <c r="J288" s="251">
        <f t="shared" si="4"/>
        <v>55.544167450146105</v>
      </c>
    </row>
    <row r="289" spans="5:10">
      <c r="E289" s="250" t="s">
        <v>3356</v>
      </c>
      <c r="F289" s="250" t="s">
        <v>3312</v>
      </c>
      <c r="G289" s="139" t="s">
        <v>9</v>
      </c>
      <c r="H289" s="139" t="s">
        <v>2090</v>
      </c>
      <c r="I289" s="251">
        <v>0.31381401959941413</v>
      </c>
      <c r="J289" s="251">
        <f t="shared" si="4"/>
        <v>0.88926174496644295</v>
      </c>
    </row>
    <row r="290" spans="5:10">
      <c r="E290" s="250" t="s">
        <v>3356</v>
      </c>
      <c r="F290" s="250" t="s">
        <v>3312</v>
      </c>
      <c r="G290" s="139" t="s">
        <v>9</v>
      </c>
      <c r="H290" s="139" t="s">
        <v>650</v>
      </c>
      <c r="I290" s="251">
        <v>9.6342224411450221</v>
      </c>
      <c r="J290" s="251">
        <f t="shared" si="4"/>
        <v>9.6342224411450221</v>
      </c>
    </row>
    <row r="291" spans="5:10">
      <c r="E291" s="250" t="s">
        <v>3321</v>
      </c>
      <c r="F291" s="250" t="s">
        <v>3312</v>
      </c>
      <c r="G291" s="139" t="s">
        <v>100</v>
      </c>
      <c r="H291" s="139" t="s">
        <v>2072</v>
      </c>
      <c r="I291" s="251">
        <v>40.915728782347834</v>
      </c>
      <c r="J291" s="251">
        <f t="shared" si="4"/>
        <v>40.915728782347834</v>
      </c>
    </row>
    <row r="292" spans="5:10">
      <c r="E292" s="250" t="s">
        <v>3321</v>
      </c>
      <c r="F292" s="250" t="s">
        <v>3312</v>
      </c>
      <c r="G292" s="139" t="s">
        <v>100</v>
      </c>
      <c r="H292" s="139" t="s">
        <v>2088</v>
      </c>
      <c r="I292" s="251">
        <v>1.8761313249999998E-2</v>
      </c>
      <c r="J292" s="251">
        <f t="shared" si="4"/>
        <v>2.1012670840000001E-2</v>
      </c>
    </row>
    <row r="293" spans="5:10">
      <c r="E293" s="250" t="s">
        <v>3321</v>
      </c>
      <c r="F293" s="250" t="s">
        <v>3312</v>
      </c>
      <c r="G293" s="139" t="s">
        <v>100</v>
      </c>
      <c r="H293" s="139" t="s">
        <v>2090</v>
      </c>
      <c r="I293" s="251">
        <v>0.18168430325999999</v>
      </c>
      <c r="J293" s="251">
        <f t="shared" si="4"/>
        <v>0.88926174496644295</v>
      </c>
    </row>
    <row r="294" spans="5:10">
      <c r="E294" s="250" t="s">
        <v>3321</v>
      </c>
      <c r="F294" s="250" t="s">
        <v>3312</v>
      </c>
      <c r="G294" s="139" t="s">
        <v>100</v>
      </c>
      <c r="H294" s="252" t="s">
        <v>650</v>
      </c>
      <c r="I294" s="251"/>
      <c r="J294" s="251">
        <f t="shared" si="4"/>
        <v>0</v>
      </c>
    </row>
    <row r="295" spans="5:10">
      <c r="E295" s="250" t="s">
        <v>3321</v>
      </c>
      <c r="F295" s="250" t="s">
        <v>3312</v>
      </c>
      <c r="G295" s="139" t="s">
        <v>2439</v>
      </c>
      <c r="H295" s="139" t="s">
        <v>2072</v>
      </c>
      <c r="I295" s="251">
        <v>14.055786910967303</v>
      </c>
      <c r="J295" s="251">
        <f t="shared" si="4"/>
        <v>14.055786910967303</v>
      </c>
    </row>
    <row r="296" spans="5:10">
      <c r="E296" s="250" t="s">
        <v>3321</v>
      </c>
      <c r="F296" s="250" t="s">
        <v>3312</v>
      </c>
      <c r="G296" s="139" t="s">
        <v>2439</v>
      </c>
      <c r="H296" s="139" t="s">
        <v>2088</v>
      </c>
      <c r="I296" s="251">
        <v>0.16596348375000003</v>
      </c>
      <c r="J296" s="251">
        <f t="shared" si="4"/>
        <v>0.18587910180000006</v>
      </c>
    </row>
    <row r="297" spans="5:10">
      <c r="E297" s="250" t="s">
        <v>3321</v>
      </c>
      <c r="F297" s="250" t="s">
        <v>3312</v>
      </c>
      <c r="G297" s="139" t="s">
        <v>2439</v>
      </c>
      <c r="H297" s="139" t="s">
        <v>2090</v>
      </c>
      <c r="I297" s="251">
        <v>3.9168667040000001E-2</v>
      </c>
      <c r="J297" s="251">
        <f t="shared" si="4"/>
        <v>0.88926174496644295</v>
      </c>
    </row>
    <row r="298" spans="5:10">
      <c r="E298" s="250" t="s">
        <v>3321</v>
      </c>
      <c r="F298" s="250" t="s">
        <v>3312</v>
      </c>
      <c r="G298" s="139" t="s">
        <v>2439</v>
      </c>
      <c r="H298" s="252" t="s">
        <v>650</v>
      </c>
      <c r="I298" s="251"/>
      <c r="J298" s="251">
        <f t="shared" si="4"/>
        <v>0</v>
      </c>
    </row>
    <row r="299" spans="5:10">
      <c r="E299" s="250" t="s">
        <v>3321</v>
      </c>
      <c r="F299" s="250" t="s">
        <v>3312</v>
      </c>
      <c r="G299" s="139" t="s">
        <v>4</v>
      </c>
      <c r="H299" s="139" t="s">
        <v>2072</v>
      </c>
      <c r="I299" s="251">
        <v>55.53174867671175</v>
      </c>
      <c r="J299" s="251">
        <f t="shared" si="4"/>
        <v>55.53174867671175</v>
      </c>
    </row>
    <row r="300" spans="5:10">
      <c r="E300" s="250" t="s">
        <v>3321</v>
      </c>
      <c r="F300" s="250" t="s">
        <v>3312</v>
      </c>
      <c r="G300" s="139" t="s">
        <v>4</v>
      </c>
      <c r="H300" s="139" t="s">
        <v>2088</v>
      </c>
      <c r="I300" s="251">
        <v>8.2130164830722538E-2</v>
      </c>
      <c r="J300" s="251">
        <f t="shared" si="4"/>
        <v>9.1985784610409252E-2</v>
      </c>
    </row>
    <row r="301" spans="5:10">
      <c r="E301" s="250" t="s">
        <v>3321</v>
      </c>
      <c r="F301" s="250" t="s">
        <v>3312</v>
      </c>
      <c r="G301" s="139" t="s">
        <v>4</v>
      </c>
      <c r="H301" s="139" t="s">
        <v>2090</v>
      </c>
      <c r="I301" s="251">
        <v>1.0667549093099755</v>
      </c>
      <c r="J301" s="251">
        <f t="shared" si="4"/>
        <v>0.88926174496644295</v>
      </c>
    </row>
    <row r="302" spans="5:10">
      <c r="E302" s="250" t="s">
        <v>3321</v>
      </c>
      <c r="F302" s="250" t="s">
        <v>3312</v>
      </c>
      <c r="G302" s="139" t="s">
        <v>4</v>
      </c>
      <c r="H302" s="252" t="s">
        <v>650</v>
      </c>
      <c r="I302" s="251"/>
      <c r="J302" s="251">
        <f t="shared" si="4"/>
        <v>0</v>
      </c>
    </row>
    <row r="303" spans="5:10">
      <c r="E303" s="250" t="s">
        <v>3321</v>
      </c>
      <c r="F303" s="250" t="s">
        <v>3312</v>
      </c>
      <c r="G303" s="139" t="s">
        <v>9</v>
      </c>
      <c r="H303" s="139" t="s">
        <v>2072</v>
      </c>
      <c r="I303" s="253">
        <v>19.734515731178863</v>
      </c>
      <c r="J303" s="251">
        <f t="shared" si="4"/>
        <v>19.734515731178863</v>
      </c>
    </row>
    <row r="304" spans="5:10">
      <c r="E304" s="250" t="s">
        <v>3321</v>
      </c>
      <c r="F304" s="250" t="s">
        <v>3312</v>
      </c>
      <c r="G304" s="139" t="s">
        <v>9</v>
      </c>
      <c r="H304" s="139" t="s">
        <v>2088</v>
      </c>
      <c r="I304" s="251">
        <v>7.4961926934250647</v>
      </c>
      <c r="J304" s="251">
        <f t="shared" si="4"/>
        <v>8.3957358166360727</v>
      </c>
    </row>
    <row r="305" spans="5:10">
      <c r="E305" s="250" t="s">
        <v>3321</v>
      </c>
      <c r="F305" s="250" t="s">
        <v>3312</v>
      </c>
      <c r="G305" s="139" t="s">
        <v>9</v>
      </c>
      <c r="H305" s="139" t="s">
        <v>2090</v>
      </c>
      <c r="I305" s="251">
        <v>0.11873688243837199</v>
      </c>
      <c r="J305" s="251">
        <f t="shared" si="4"/>
        <v>0.88926174496644295</v>
      </c>
    </row>
    <row r="306" spans="5:10">
      <c r="E306" s="250" t="s">
        <v>3321</v>
      </c>
      <c r="F306" s="250" t="s">
        <v>3312</v>
      </c>
      <c r="G306" s="139" t="s">
        <v>9</v>
      </c>
      <c r="H306" s="139" t="s">
        <v>650</v>
      </c>
      <c r="I306" s="251">
        <v>2.8546214147963638</v>
      </c>
      <c r="J306" s="251">
        <f t="shared" si="4"/>
        <v>2.8546214147963638</v>
      </c>
    </row>
    <row r="307" spans="5:10">
      <c r="E307" s="250" t="s">
        <v>3357</v>
      </c>
      <c r="F307" s="250" t="s">
        <v>3312</v>
      </c>
      <c r="G307" s="139" t="s">
        <v>100</v>
      </c>
      <c r="H307" s="139" t="s">
        <v>2072</v>
      </c>
      <c r="I307" s="251">
        <v>48.065965744464222</v>
      </c>
      <c r="J307" s="251">
        <f t="shared" si="4"/>
        <v>48.065965744464222</v>
      </c>
    </row>
    <row r="308" spans="5:10">
      <c r="E308" s="250" t="s">
        <v>3357</v>
      </c>
      <c r="F308" s="250" t="s">
        <v>3312</v>
      </c>
      <c r="G308" s="139" t="s">
        <v>100</v>
      </c>
      <c r="H308" s="139" t="s">
        <v>2088</v>
      </c>
      <c r="I308" s="251">
        <v>1.5388456249999996E-2</v>
      </c>
      <c r="J308" s="251">
        <f t="shared" si="4"/>
        <v>1.7235070999999998E-2</v>
      </c>
    </row>
    <row r="309" spans="5:10">
      <c r="E309" s="250" t="s">
        <v>3357</v>
      </c>
      <c r="F309" s="250" t="s">
        <v>3312</v>
      </c>
      <c r="G309" s="139" t="s">
        <v>100</v>
      </c>
      <c r="H309" s="139" t="s">
        <v>2090</v>
      </c>
      <c r="I309" s="251">
        <v>0.21783692123999998</v>
      </c>
      <c r="J309" s="251">
        <f t="shared" si="4"/>
        <v>0.88926174496644295</v>
      </c>
    </row>
    <row r="310" spans="5:10">
      <c r="E310" s="250" t="s">
        <v>3357</v>
      </c>
      <c r="F310" s="250" t="s">
        <v>3312</v>
      </c>
      <c r="G310" s="139" t="s">
        <v>100</v>
      </c>
      <c r="H310" s="252" t="s">
        <v>650</v>
      </c>
      <c r="I310" s="251"/>
      <c r="J310" s="251">
        <f t="shared" si="4"/>
        <v>0</v>
      </c>
    </row>
    <row r="311" spans="5:10">
      <c r="E311" s="250" t="s">
        <v>3357</v>
      </c>
      <c r="F311" s="250" t="s">
        <v>3312</v>
      </c>
      <c r="G311" s="139" t="s">
        <v>2439</v>
      </c>
      <c r="H311" s="139" t="s">
        <v>2072</v>
      </c>
      <c r="I311" s="251">
        <v>16.087753185364559</v>
      </c>
      <c r="J311" s="251">
        <f t="shared" si="4"/>
        <v>16.087753185364559</v>
      </c>
    </row>
    <row r="312" spans="5:10">
      <c r="E312" s="250" t="s">
        <v>3357</v>
      </c>
      <c r="F312" s="250" t="s">
        <v>3312</v>
      </c>
      <c r="G312" s="139" t="s">
        <v>2439</v>
      </c>
      <c r="H312" s="139" t="s">
        <v>2088</v>
      </c>
      <c r="I312" s="251">
        <v>0.25319798724999998</v>
      </c>
      <c r="J312" s="251">
        <f t="shared" si="4"/>
        <v>0.28358174572</v>
      </c>
    </row>
    <row r="313" spans="5:10">
      <c r="E313" s="250" t="s">
        <v>3357</v>
      </c>
      <c r="F313" s="250" t="s">
        <v>3312</v>
      </c>
      <c r="G313" s="139" t="s">
        <v>2439</v>
      </c>
      <c r="H313" s="139" t="s">
        <v>2090</v>
      </c>
      <c r="I313" s="251">
        <v>5.2062316479999989E-2</v>
      </c>
      <c r="J313" s="251">
        <f t="shared" si="4"/>
        <v>0.88926174496644295</v>
      </c>
    </row>
    <row r="314" spans="5:10">
      <c r="E314" s="250" t="s">
        <v>3357</v>
      </c>
      <c r="F314" s="250" t="s">
        <v>3312</v>
      </c>
      <c r="G314" s="139" t="s">
        <v>2439</v>
      </c>
      <c r="H314" s="252" t="s">
        <v>650</v>
      </c>
      <c r="I314" s="251"/>
      <c r="J314" s="251">
        <f t="shared" si="4"/>
        <v>0</v>
      </c>
    </row>
    <row r="315" spans="5:10">
      <c r="E315" s="250" t="s">
        <v>3357</v>
      </c>
      <c r="F315" s="250" t="s">
        <v>3312</v>
      </c>
      <c r="G315" s="139" t="s">
        <v>4</v>
      </c>
      <c r="H315" s="139" t="s">
        <v>2072</v>
      </c>
      <c r="I315" s="251">
        <v>30.188246103116487</v>
      </c>
      <c r="J315" s="251">
        <f t="shared" si="4"/>
        <v>30.188246103116487</v>
      </c>
    </row>
    <row r="316" spans="5:10">
      <c r="E316" s="250" t="s">
        <v>3357</v>
      </c>
      <c r="F316" s="250" t="s">
        <v>3312</v>
      </c>
      <c r="G316" s="139" t="s">
        <v>4</v>
      </c>
      <c r="H316" s="139" t="s">
        <v>2088</v>
      </c>
      <c r="I316" s="251">
        <v>8.2130164830722538E-2</v>
      </c>
      <c r="J316" s="251">
        <f t="shared" si="4"/>
        <v>9.1985784610409252E-2</v>
      </c>
    </row>
    <row r="317" spans="5:10">
      <c r="E317" s="250" t="s">
        <v>3357</v>
      </c>
      <c r="F317" s="250" t="s">
        <v>3312</v>
      </c>
      <c r="G317" s="139" t="s">
        <v>4</v>
      </c>
      <c r="H317" s="139" t="s">
        <v>2090</v>
      </c>
      <c r="I317" s="251">
        <v>1.0667549093099755</v>
      </c>
      <c r="J317" s="251">
        <f t="shared" si="4"/>
        <v>0.88926174496644295</v>
      </c>
    </row>
    <row r="318" spans="5:10">
      <c r="E318" s="250" t="s">
        <v>3357</v>
      </c>
      <c r="F318" s="250" t="s">
        <v>3312</v>
      </c>
      <c r="G318" s="139" t="s">
        <v>4</v>
      </c>
      <c r="H318" s="252" t="s">
        <v>650</v>
      </c>
      <c r="I318" s="251"/>
      <c r="J318" s="251">
        <f t="shared" si="4"/>
        <v>0</v>
      </c>
    </row>
    <row r="319" spans="5:10">
      <c r="E319" s="250" t="s">
        <v>3357</v>
      </c>
      <c r="F319" s="250" t="s">
        <v>3312</v>
      </c>
      <c r="G319" s="139" t="s">
        <v>9</v>
      </c>
      <c r="H319" s="139" t="s">
        <v>2072</v>
      </c>
      <c r="I319" s="253">
        <v>16.95660984468033</v>
      </c>
      <c r="J319" s="251">
        <f t="shared" si="4"/>
        <v>16.95660984468033</v>
      </c>
    </row>
    <row r="320" spans="5:10">
      <c r="E320" s="250" t="s">
        <v>3357</v>
      </c>
      <c r="F320" s="250" t="s">
        <v>3312</v>
      </c>
      <c r="G320" s="139" t="s">
        <v>9</v>
      </c>
      <c r="H320" s="139" t="s">
        <v>2088</v>
      </c>
      <c r="I320" s="251">
        <v>1.9065722374176897</v>
      </c>
      <c r="J320" s="251">
        <f t="shared" si="4"/>
        <v>2.1353609059078127</v>
      </c>
    </row>
    <row r="321" spans="5:10">
      <c r="E321" s="250" t="s">
        <v>3357</v>
      </c>
      <c r="F321" s="250" t="s">
        <v>3312</v>
      </c>
      <c r="G321" s="139" t="s">
        <v>9</v>
      </c>
      <c r="H321" s="139" t="s">
        <v>2090</v>
      </c>
      <c r="I321" s="251">
        <v>0.10263012045930502</v>
      </c>
      <c r="J321" s="251">
        <f t="shared" si="4"/>
        <v>0.88926174496644295</v>
      </c>
    </row>
    <row r="322" spans="5:10">
      <c r="E322" s="250" t="s">
        <v>3357</v>
      </c>
      <c r="F322" s="250" t="s">
        <v>3312</v>
      </c>
      <c r="G322" s="139" t="s">
        <v>9</v>
      </c>
      <c r="H322" s="139" t="s">
        <v>650</v>
      </c>
      <c r="I322" s="251">
        <v>2.078876388210924</v>
      </c>
      <c r="J322" s="251">
        <f t="shared" si="4"/>
        <v>2.078876388210924</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58760-1515-41F3-825A-9FF6650988C9}">
  <dimension ref="A1:AG126"/>
  <sheetViews>
    <sheetView workbookViewId="0">
      <selection activeCell="A34" sqref="A34"/>
    </sheetView>
  </sheetViews>
  <sheetFormatPr defaultColWidth="9" defaultRowHeight="14.25"/>
  <cols>
    <col min="1" max="1" width="82" style="139" customWidth="1"/>
    <col min="2" max="2" width="11.59765625" style="139" bestFit="1" customWidth="1"/>
    <col min="3" max="16384" width="9" style="139"/>
  </cols>
  <sheetData>
    <row r="1" spans="1:33">
      <c r="B1" s="139" t="s">
        <v>3358</v>
      </c>
    </row>
    <row r="2" spans="1:33">
      <c r="A2" s="139" t="s">
        <v>2088</v>
      </c>
      <c r="B2" s="139">
        <f>28</f>
        <v>28</v>
      </c>
    </row>
    <row r="3" spans="1:33">
      <c r="A3" s="139" t="s">
        <v>2090</v>
      </c>
      <c r="B3" s="139">
        <f>265</f>
        <v>265</v>
      </c>
    </row>
    <row r="5" spans="1:33">
      <c r="A5" s="160" t="s">
        <v>3576</v>
      </c>
      <c r="B5" s="139">
        <f>B27</f>
        <v>2019</v>
      </c>
      <c r="C5" s="139">
        <f t="shared" ref="C5:AG5" si="0">C27</f>
        <v>2020</v>
      </c>
      <c r="D5" s="139">
        <f t="shared" si="0"/>
        <v>2021</v>
      </c>
      <c r="E5" s="139">
        <f t="shared" si="0"/>
        <v>2022</v>
      </c>
      <c r="F5" s="139">
        <f t="shared" si="0"/>
        <v>2023</v>
      </c>
      <c r="G5" s="139">
        <f t="shared" si="0"/>
        <v>2024</v>
      </c>
      <c r="H5" s="139">
        <f t="shared" si="0"/>
        <v>2025</v>
      </c>
      <c r="I5" s="139">
        <f t="shared" si="0"/>
        <v>2026</v>
      </c>
      <c r="J5" s="139">
        <f t="shared" si="0"/>
        <v>2027</v>
      </c>
      <c r="K5" s="139">
        <f t="shared" si="0"/>
        <v>2028</v>
      </c>
      <c r="L5" s="139">
        <f t="shared" si="0"/>
        <v>2029</v>
      </c>
      <c r="M5" s="139">
        <f t="shared" si="0"/>
        <v>2030</v>
      </c>
      <c r="N5" s="139">
        <f t="shared" si="0"/>
        <v>2031</v>
      </c>
      <c r="O5" s="139">
        <f t="shared" si="0"/>
        <v>2032</v>
      </c>
      <c r="P5" s="139">
        <f t="shared" si="0"/>
        <v>2033</v>
      </c>
      <c r="Q5" s="139">
        <f t="shared" si="0"/>
        <v>2034</v>
      </c>
      <c r="R5" s="139">
        <f t="shared" si="0"/>
        <v>2035</v>
      </c>
      <c r="S5" s="139">
        <f t="shared" si="0"/>
        <v>2036</v>
      </c>
      <c r="T5" s="139">
        <f t="shared" si="0"/>
        <v>2037</v>
      </c>
      <c r="U5" s="139">
        <f t="shared" si="0"/>
        <v>2038</v>
      </c>
      <c r="V5" s="139">
        <f t="shared" si="0"/>
        <v>2039</v>
      </c>
      <c r="W5" s="139">
        <f t="shared" si="0"/>
        <v>2040</v>
      </c>
      <c r="X5" s="139">
        <f t="shared" si="0"/>
        <v>2041</v>
      </c>
      <c r="Y5" s="139">
        <f t="shared" si="0"/>
        <v>2042</v>
      </c>
      <c r="Z5" s="139">
        <f t="shared" si="0"/>
        <v>2043</v>
      </c>
      <c r="AA5" s="139">
        <f t="shared" si="0"/>
        <v>2044</v>
      </c>
      <c r="AB5" s="139">
        <f t="shared" si="0"/>
        <v>2045</v>
      </c>
      <c r="AC5" s="139">
        <f t="shared" si="0"/>
        <v>2046</v>
      </c>
      <c r="AD5" s="139">
        <f t="shared" si="0"/>
        <v>2047</v>
      </c>
      <c r="AE5" s="139">
        <f t="shared" si="0"/>
        <v>2048</v>
      </c>
      <c r="AF5" s="139">
        <f t="shared" si="0"/>
        <v>2049</v>
      </c>
      <c r="AG5" s="139">
        <f t="shared" si="0"/>
        <v>2050</v>
      </c>
    </row>
    <row r="6" spans="1:33">
      <c r="A6" s="139" t="s">
        <v>2072</v>
      </c>
      <c r="B6" s="257">
        <f>SUM(B28,B40,B52,B64,B76,B88,B100,B112)</f>
        <v>5953100700000</v>
      </c>
      <c r="C6" s="257">
        <f t="shared" ref="C6:AG6" si="1">SUM(C28,C40,C52,C64,C76,C88,C100,C112)</f>
        <v>5307973300000</v>
      </c>
      <c r="D6" s="257">
        <f t="shared" si="1"/>
        <v>5539727900000</v>
      </c>
      <c r="E6" s="257">
        <f t="shared" si="1"/>
        <v>5745279800000</v>
      </c>
      <c r="F6" s="257">
        <f t="shared" si="1"/>
        <v>5872990600000</v>
      </c>
      <c r="G6" s="257">
        <f t="shared" si="1"/>
        <v>5998853200000</v>
      </c>
      <c r="H6" s="257">
        <f t="shared" si="1"/>
        <v>6131357200000</v>
      </c>
      <c r="I6" s="257">
        <f t="shared" si="1"/>
        <v>6269625500000</v>
      </c>
      <c r="J6" s="257">
        <f t="shared" si="1"/>
        <v>6370726100000</v>
      </c>
      <c r="K6" s="257">
        <f t="shared" si="1"/>
        <v>6477653900000</v>
      </c>
      <c r="L6" s="257">
        <f t="shared" si="1"/>
        <v>6555659400000</v>
      </c>
      <c r="M6" s="257">
        <f t="shared" si="1"/>
        <v>6634045100000</v>
      </c>
      <c r="N6" s="257">
        <f t="shared" si="1"/>
        <v>6733983100000</v>
      </c>
      <c r="O6" s="257">
        <f t="shared" si="1"/>
        <v>6825306700000</v>
      </c>
      <c r="P6" s="257">
        <f t="shared" si="1"/>
        <v>6905897300000</v>
      </c>
      <c r="Q6" s="257">
        <f t="shared" si="1"/>
        <v>6982028900000</v>
      </c>
      <c r="R6" s="257">
        <f t="shared" si="1"/>
        <v>7049270900000</v>
      </c>
      <c r="S6" s="257">
        <f t="shared" si="1"/>
        <v>7113562600000</v>
      </c>
      <c r="T6" s="257">
        <f t="shared" si="1"/>
        <v>7186511600000</v>
      </c>
      <c r="U6" s="257">
        <f t="shared" si="1"/>
        <v>7252692900000</v>
      </c>
      <c r="V6" s="257">
        <f t="shared" si="1"/>
        <v>7317217200000</v>
      </c>
      <c r="W6" s="257">
        <f t="shared" si="1"/>
        <v>7395835200000</v>
      </c>
      <c r="X6" s="257">
        <f t="shared" si="1"/>
        <v>7466422400000</v>
      </c>
      <c r="Y6" s="257">
        <f t="shared" si="1"/>
        <v>7543514800000</v>
      </c>
      <c r="Z6" s="257">
        <f t="shared" si="1"/>
        <v>7617312200000</v>
      </c>
      <c r="AA6" s="257">
        <f t="shared" si="1"/>
        <v>7696878700000</v>
      </c>
      <c r="AB6" s="257">
        <f t="shared" si="1"/>
        <v>7780429600000</v>
      </c>
      <c r="AC6" s="257">
        <f t="shared" si="1"/>
        <v>7861020900000</v>
      </c>
      <c r="AD6" s="257">
        <f t="shared" si="1"/>
        <v>7948614000000</v>
      </c>
      <c r="AE6" s="257">
        <f t="shared" si="1"/>
        <v>8031070700000</v>
      </c>
      <c r="AF6" s="257">
        <f t="shared" si="1"/>
        <v>8113496300000</v>
      </c>
      <c r="AG6" s="257">
        <f t="shared" si="1"/>
        <v>8185548900000</v>
      </c>
    </row>
    <row r="9" spans="1:33">
      <c r="A9" s="160" t="s">
        <v>3359</v>
      </c>
      <c r="B9" s="257"/>
    </row>
    <row r="10" spans="1:33">
      <c r="A10" s="257" t="s">
        <v>3360</v>
      </c>
      <c r="B10" s="257">
        <f t="shared" ref="B10:AG10" si="2">B100</f>
        <v>179617000000</v>
      </c>
      <c r="C10" s="257">
        <f t="shared" si="2"/>
        <v>158727000000</v>
      </c>
      <c r="D10" s="257">
        <f t="shared" si="2"/>
        <v>165922000000</v>
      </c>
      <c r="E10" s="257">
        <f t="shared" si="2"/>
        <v>171776000000</v>
      </c>
      <c r="F10" s="257">
        <f t="shared" si="2"/>
        <v>175006000000</v>
      </c>
      <c r="G10" s="257">
        <f t="shared" si="2"/>
        <v>178732000000</v>
      </c>
      <c r="H10" s="257">
        <f t="shared" si="2"/>
        <v>182758000000</v>
      </c>
      <c r="I10" s="257">
        <f t="shared" si="2"/>
        <v>186568000000</v>
      </c>
      <c r="J10" s="257">
        <f t="shared" si="2"/>
        <v>189627000000</v>
      </c>
      <c r="K10" s="257">
        <f t="shared" si="2"/>
        <v>192427000000</v>
      </c>
      <c r="L10" s="257">
        <f t="shared" si="2"/>
        <v>194714000000</v>
      </c>
      <c r="M10" s="257">
        <f t="shared" si="2"/>
        <v>196994000000</v>
      </c>
      <c r="N10" s="257">
        <f t="shared" si="2"/>
        <v>199911000000</v>
      </c>
      <c r="O10" s="257">
        <f t="shared" si="2"/>
        <v>202651000000</v>
      </c>
      <c r="P10" s="257">
        <f t="shared" si="2"/>
        <v>204795000000</v>
      </c>
      <c r="Q10" s="257">
        <f t="shared" si="2"/>
        <v>206673000000</v>
      </c>
      <c r="R10" s="257">
        <f t="shared" si="2"/>
        <v>208541000000</v>
      </c>
      <c r="S10" s="257">
        <f t="shared" si="2"/>
        <v>210253000000</v>
      </c>
      <c r="T10" s="257">
        <f t="shared" si="2"/>
        <v>211951000000</v>
      </c>
      <c r="U10" s="257">
        <f t="shared" si="2"/>
        <v>213644000000</v>
      </c>
      <c r="V10" s="257">
        <f t="shared" si="2"/>
        <v>215327000000</v>
      </c>
      <c r="W10" s="257">
        <f t="shared" si="2"/>
        <v>217091000000</v>
      </c>
      <c r="X10" s="257">
        <f t="shared" si="2"/>
        <v>218763000000</v>
      </c>
      <c r="Y10" s="257">
        <f t="shared" si="2"/>
        <v>220426000000</v>
      </c>
      <c r="Z10" s="257">
        <f t="shared" si="2"/>
        <v>222160000000</v>
      </c>
      <c r="AA10" s="257">
        <f t="shared" si="2"/>
        <v>223898000000</v>
      </c>
      <c r="AB10" s="257">
        <f t="shared" si="2"/>
        <v>225712000000</v>
      </c>
      <c r="AC10" s="257">
        <f t="shared" si="2"/>
        <v>227515000000</v>
      </c>
      <c r="AD10" s="257">
        <f t="shared" si="2"/>
        <v>229319000000</v>
      </c>
      <c r="AE10" s="257">
        <f t="shared" si="2"/>
        <v>231188000000</v>
      </c>
      <c r="AF10" s="257">
        <f t="shared" si="2"/>
        <v>233071000000</v>
      </c>
      <c r="AG10" s="257">
        <f t="shared" si="2"/>
        <v>235015000000</v>
      </c>
    </row>
    <row r="11" spans="1:33">
      <c r="A11" s="257" t="s">
        <v>3361</v>
      </c>
      <c r="B11" s="257">
        <f t="shared" ref="B11:AG12" si="3">B109</f>
        <v>46433700000</v>
      </c>
      <c r="C11" s="257">
        <f t="shared" si="3"/>
        <v>42520900000</v>
      </c>
      <c r="D11" s="257">
        <f t="shared" si="3"/>
        <v>43665000000</v>
      </c>
      <c r="E11" s="257">
        <f t="shared" si="3"/>
        <v>44391600000</v>
      </c>
      <c r="F11" s="257">
        <f t="shared" si="3"/>
        <v>44767800000</v>
      </c>
      <c r="G11" s="257">
        <f t="shared" si="3"/>
        <v>45226600000</v>
      </c>
      <c r="H11" s="257">
        <f t="shared" si="3"/>
        <v>45734200000</v>
      </c>
      <c r="I11" s="257">
        <f t="shared" si="3"/>
        <v>46129500000</v>
      </c>
      <c r="J11" s="257">
        <f t="shared" si="3"/>
        <v>46434500000</v>
      </c>
      <c r="K11" s="257">
        <f t="shared" si="3"/>
        <v>46725000000</v>
      </c>
      <c r="L11" s="257">
        <f t="shared" si="3"/>
        <v>46818100000</v>
      </c>
      <c r="M11" s="257">
        <f t="shared" si="3"/>
        <v>46889700000</v>
      </c>
      <c r="N11" s="257">
        <f t="shared" si="3"/>
        <v>47083900000</v>
      </c>
      <c r="O11" s="257">
        <f t="shared" si="3"/>
        <v>47228900000</v>
      </c>
      <c r="P11" s="257">
        <f t="shared" si="3"/>
        <v>47291700000</v>
      </c>
      <c r="Q11" s="257">
        <f t="shared" si="3"/>
        <v>47291800000</v>
      </c>
      <c r="R11" s="257">
        <f t="shared" si="3"/>
        <v>47291800000</v>
      </c>
      <c r="S11" s="257">
        <f t="shared" si="3"/>
        <v>47220500000</v>
      </c>
      <c r="T11" s="257">
        <f t="shared" si="3"/>
        <v>47149100000</v>
      </c>
      <c r="U11" s="257">
        <f t="shared" si="3"/>
        <v>47113400000</v>
      </c>
      <c r="V11" s="257">
        <f t="shared" si="3"/>
        <v>47042100000</v>
      </c>
      <c r="W11" s="257">
        <f t="shared" si="3"/>
        <v>47006400000</v>
      </c>
      <c r="X11" s="257">
        <f t="shared" si="3"/>
        <v>46863600000</v>
      </c>
      <c r="Y11" s="257">
        <f t="shared" si="3"/>
        <v>46756500000</v>
      </c>
      <c r="Z11" s="257">
        <f t="shared" si="3"/>
        <v>46613700000</v>
      </c>
      <c r="AA11" s="257">
        <f t="shared" si="3"/>
        <v>46506700000</v>
      </c>
      <c r="AB11" s="257">
        <f t="shared" si="3"/>
        <v>46363900000</v>
      </c>
      <c r="AC11" s="257">
        <f t="shared" si="3"/>
        <v>46221100000</v>
      </c>
      <c r="AD11" s="257">
        <f t="shared" si="3"/>
        <v>46042600000</v>
      </c>
      <c r="AE11" s="257">
        <f t="shared" si="3"/>
        <v>45899800000</v>
      </c>
      <c r="AF11" s="257">
        <f t="shared" si="3"/>
        <v>45757000000</v>
      </c>
      <c r="AG11" s="257">
        <f t="shared" si="3"/>
        <v>45578500000</v>
      </c>
    </row>
    <row r="12" spans="1:33">
      <c r="A12" s="257" t="s">
        <v>3362</v>
      </c>
      <c r="B12" s="257">
        <f t="shared" si="3"/>
        <v>2663280000</v>
      </c>
      <c r="C12" s="257">
        <f t="shared" si="3"/>
        <v>2463560000</v>
      </c>
      <c r="D12" s="257">
        <f t="shared" si="3"/>
        <v>2556860000</v>
      </c>
      <c r="E12" s="257">
        <f t="shared" si="3"/>
        <v>2627110000</v>
      </c>
      <c r="F12" s="257">
        <f t="shared" si="3"/>
        <v>2677170000</v>
      </c>
      <c r="G12" s="257">
        <f t="shared" si="3"/>
        <v>2732200000</v>
      </c>
      <c r="H12" s="257">
        <f t="shared" si="3"/>
        <v>2791010000</v>
      </c>
      <c r="I12" s="257">
        <f t="shared" si="3"/>
        <v>2845470000</v>
      </c>
      <c r="J12" s="257">
        <f t="shared" si="3"/>
        <v>2894790000</v>
      </c>
      <c r="K12" s="257">
        <f t="shared" si="3"/>
        <v>2940940000</v>
      </c>
      <c r="L12" s="257">
        <f t="shared" si="3"/>
        <v>2977440000</v>
      </c>
      <c r="M12" s="257">
        <f t="shared" si="3"/>
        <v>3012630000</v>
      </c>
      <c r="N12" s="257">
        <f t="shared" si="3"/>
        <v>3037160000</v>
      </c>
      <c r="O12" s="257">
        <f t="shared" si="3"/>
        <v>3056690000</v>
      </c>
      <c r="P12" s="257">
        <f t="shared" si="3"/>
        <v>3072890000</v>
      </c>
      <c r="Q12" s="257">
        <f t="shared" si="3"/>
        <v>3082710000</v>
      </c>
      <c r="R12" s="257">
        <f t="shared" si="3"/>
        <v>3092540000</v>
      </c>
      <c r="S12" s="257">
        <f t="shared" si="3"/>
        <v>3101980000</v>
      </c>
      <c r="T12" s="257">
        <f t="shared" si="3"/>
        <v>3111800000</v>
      </c>
      <c r="U12" s="257">
        <f t="shared" si="3"/>
        <v>3121250000</v>
      </c>
      <c r="V12" s="257">
        <f t="shared" si="3"/>
        <v>3130690000</v>
      </c>
      <c r="W12" s="257">
        <f t="shared" si="3"/>
        <v>3140140000</v>
      </c>
      <c r="X12" s="257">
        <f t="shared" si="3"/>
        <v>3147700000</v>
      </c>
      <c r="Y12" s="257">
        <f t="shared" si="3"/>
        <v>3155260000</v>
      </c>
      <c r="Z12" s="257">
        <f t="shared" si="3"/>
        <v>3162820000</v>
      </c>
      <c r="AA12" s="257">
        <f t="shared" si="3"/>
        <v>3170750000</v>
      </c>
      <c r="AB12" s="257">
        <f t="shared" si="3"/>
        <v>3178310000</v>
      </c>
      <c r="AC12" s="257">
        <f t="shared" si="3"/>
        <v>3185500000</v>
      </c>
      <c r="AD12" s="257">
        <f t="shared" si="3"/>
        <v>3192300000</v>
      </c>
      <c r="AE12" s="257">
        <f t="shared" si="3"/>
        <v>3199480000</v>
      </c>
      <c r="AF12" s="257">
        <f t="shared" si="3"/>
        <v>3206670000</v>
      </c>
      <c r="AG12" s="257">
        <f t="shared" si="3"/>
        <v>3213850000</v>
      </c>
    </row>
    <row r="13" spans="1:33">
      <c r="A13" s="257"/>
    </row>
    <row r="14" spans="1:33">
      <c r="A14" s="258" t="s">
        <v>3363</v>
      </c>
    </row>
    <row r="15" spans="1:33">
      <c r="A15" s="139" t="s">
        <v>3364</v>
      </c>
      <c r="B15" s="257">
        <f t="shared" ref="B15:AG16" si="4">B97</f>
        <v>51857100000</v>
      </c>
      <c r="C15" s="257">
        <f t="shared" si="4"/>
        <v>47696600000</v>
      </c>
      <c r="D15" s="257">
        <f t="shared" si="4"/>
        <v>49368200000</v>
      </c>
      <c r="E15" s="257">
        <f t="shared" si="4"/>
        <v>50548700000</v>
      </c>
      <c r="F15" s="257">
        <f t="shared" si="4"/>
        <v>51371600000</v>
      </c>
      <c r="G15" s="257">
        <f t="shared" si="4"/>
        <v>52260400000</v>
      </c>
      <c r="H15" s="257">
        <f t="shared" si="4"/>
        <v>53246500000</v>
      </c>
      <c r="I15" s="257">
        <f t="shared" si="4"/>
        <v>54224600000</v>
      </c>
      <c r="J15" s="257">
        <f t="shared" si="4"/>
        <v>55103700000</v>
      </c>
      <c r="K15" s="257">
        <f t="shared" si="4"/>
        <v>55929200000</v>
      </c>
      <c r="L15" s="257">
        <f t="shared" si="4"/>
        <v>56563600000</v>
      </c>
      <c r="M15" s="257">
        <f t="shared" si="4"/>
        <v>57208300000</v>
      </c>
      <c r="N15" s="257">
        <f t="shared" si="4"/>
        <v>58092500000</v>
      </c>
      <c r="O15" s="257">
        <f t="shared" si="4"/>
        <v>58912900000</v>
      </c>
      <c r="P15" s="257">
        <f t="shared" si="4"/>
        <v>59642900000</v>
      </c>
      <c r="Q15" s="257">
        <f t="shared" si="4"/>
        <v>60285700000</v>
      </c>
      <c r="R15" s="257">
        <f t="shared" si="4"/>
        <v>60892900000</v>
      </c>
      <c r="S15" s="257">
        <f t="shared" si="4"/>
        <v>61571400000</v>
      </c>
      <c r="T15" s="257">
        <f t="shared" si="4"/>
        <v>62214300000</v>
      </c>
      <c r="U15" s="257">
        <f t="shared" si="4"/>
        <v>62892900000</v>
      </c>
      <c r="V15" s="257">
        <f t="shared" si="4"/>
        <v>63535700000</v>
      </c>
      <c r="W15" s="257">
        <f t="shared" si="4"/>
        <v>64214300000</v>
      </c>
      <c r="X15" s="257">
        <f t="shared" si="4"/>
        <v>64857100000</v>
      </c>
      <c r="Y15" s="257">
        <f t="shared" si="4"/>
        <v>65535700000</v>
      </c>
      <c r="Z15" s="257">
        <f t="shared" si="4"/>
        <v>66214300000</v>
      </c>
      <c r="AA15" s="257">
        <f t="shared" si="4"/>
        <v>66892900000</v>
      </c>
      <c r="AB15" s="257">
        <f t="shared" si="4"/>
        <v>67571400000</v>
      </c>
      <c r="AC15" s="257">
        <f t="shared" si="4"/>
        <v>68214300000</v>
      </c>
      <c r="AD15" s="257">
        <f t="shared" si="4"/>
        <v>68892900000</v>
      </c>
      <c r="AE15" s="257">
        <f t="shared" si="4"/>
        <v>69571400000</v>
      </c>
      <c r="AF15" s="257">
        <f t="shared" si="4"/>
        <v>70250000000</v>
      </c>
      <c r="AG15" s="257">
        <f t="shared" si="4"/>
        <v>70928600000</v>
      </c>
    </row>
    <row r="16" spans="1:33">
      <c r="A16" s="139" t="s">
        <v>3365</v>
      </c>
      <c r="B16" s="257">
        <f t="shared" si="4"/>
        <v>0</v>
      </c>
      <c r="C16" s="257">
        <f t="shared" si="4"/>
        <v>0</v>
      </c>
      <c r="D16" s="257">
        <f t="shared" si="4"/>
        <v>0</v>
      </c>
      <c r="E16" s="257">
        <f t="shared" si="4"/>
        <v>0</v>
      </c>
      <c r="F16" s="257">
        <f t="shared" si="4"/>
        <v>0</v>
      </c>
      <c r="G16" s="257">
        <f t="shared" si="4"/>
        <v>0</v>
      </c>
      <c r="H16" s="257">
        <f t="shared" si="4"/>
        <v>0</v>
      </c>
      <c r="I16" s="257">
        <f t="shared" si="4"/>
        <v>0</v>
      </c>
      <c r="J16" s="257">
        <f t="shared" si="4"/>
        <v>0</v>
      </c>
      <c r="K16" s="257">
        <f t="shared" si="4"/>
        <v>0</v>
      </c>
      <c r="L16" s="257">
        <f t="shared" si="4"/>
        <v>0</v>
      </c>
      <c r="M16" s="257">
        <f t="shared" si="4"/>
        <v>0</v>
      </c>
      <c r="N16" s="257">
        <f t="shared" si="4"/>
        <v>0</v>
      </c>
      <c r="O16" s="257">
        <f t="shared" si="4"/>
        <v>0</v>
      </c>
      <c r="P16" s="257">
        <f t="shared" si="4"/>
        <v>0</v>
      </c>
      <c r="Q16" s="257">
        <f t="shared" si="4"/>
        <v>0</v>
      </c>
      <c r="R16" s="257">
        <f t="shared" si="4"/>
        <v>0</v>
      </c>
      <c r="S16" s="257">
        <f t="shared" si="4"/>
        <v>0</v>
      </c>
      <c r="T16" s="257">
        <f t="shared" si="4"/>
        <v>0</v>
      </c>
      <c r="U16" s="257">
        <f t="shared" si="4"/>
        <v>0</v>
      </c>
      <c r="V16" s="257">
        <f t="shared" si="4"/>
        <v>0</v>
      </c>
      <c r="W16" s="257">
        <f t="shared" si="4"/>
        <v>0</v>
      </c>
      <c r="X16" s="257">
        <f t="shared" si="4"/>
        <v>0</v>
      </c>
      <c r="Y16" s="257">
        <f t="shared" si="4"/>
        <v>0</v>
      </c>
      <c r="Z16" s="257">
        <f t="shared" si="4"/>
        <v>0</v>
      </c>
      <c r="AA16" s="257">
        <f t="shared" si="4"/>
        <v>0</v>
      </c>
      <c r="AB16" s="257">
        <f t="shared" si="4"/>
        <v>0</v>
      </c>
      <c r="AC16" s="257">
        <f t="shared" si="4"/>
        <v>0</v>
      </c>
      <c r="AD16" s="257">
        <f t="shared" si="4"/>
        <v>0</v>
      </c>
      <c r="AE16" s="257">
        <f t="shared" si="4"/>
        <v>0</v>
      </c>
      <c r="AF16" s="257">
        <f t="shared" si="4"/>
        <v>0</v>
      </c>
      <c r="AG16" s="257">
        <f t="shared" si="4"/>
        <v>0</v>
      </c>
    </row>
    <row r="18" spans="1:33">
      <c r="A18" s="160" t="s">
        <v>3366</v>
      </c>
      <c r="B18" s="139">
        <v>2019</v>
      </c>
      <c r="C18" s="139">
        <v>2020</v>
      </c>
      <c r="D18" s="139">
        <v>2021</v>
      </c>
      <c r="E18" s="139">
        <v>2022</v>
      </c>
      <c r="F18" s="139">
        <v>2023</v>
      </c>
      <c r="G18" s="139">
        <v>2024</v>
      </c>
      <c r="H18" s="139">
        <v>2025</v>
      </c>
      <c r="I18" s="139">
        <v>2026</v>
      </c>
      <c r="J18" s="139">
        <v>2027</v>
      </c>
      <c r="K18" s="139">
        <v>2028</v>
      </c>
      <c r="L18" s="139">
        <v>2029</v>
      </c>
      <c r="M18" s="139">
        <v>2030</v>
      </c>
      <c r="N18" s="139">
        <v>2031</v>
      </c>
      <c r="O18" s="139">
        <v>2032</v>
      </c>
      <c r="P18" s="139">
        <v>2033</v>
      </c>
      <c r="Q18" s="139">
        <v>2034</v>
      </c>
      <c r="R18" s="139">
        <v>2035</v>
      </c>
      <c r="S18" s="139">
        <v>2036</v>
      </c>
      <c r="T18" s="139">
        <v>2037</v>
      </c>
      <c r="U18" s="139">
        <v>2038</v>
      </c>
      <c r="V18" s="139">
        <v>2039</v>
      </c>
      <c r="W18" s="139">
        <v>2040</v>
      </c>
      <c r="X18" s="139">
        <v>2041</v>
      </c>
      <c r="Y18" s="139">
        <v>2042</v>
      </c>
      <c r="Z18" s="139">
        <v>2043</v>
      </c>
      <c r="AA18" s="139">
        <v>2044</v>
      </c>
      <c r="AB18" s="139">
        <v>2045</v>
      </c>
      <c r="AC18" s="139">
        <v>2046</v>
      </c>
      <c r="AD18" s="139">
        <v>2047</v>
      </c>
      <c r="AE18" s="139">
        <v>2048</v>
      </c>
      <c r="AF18" s="139">
        <v>2049</v>
      </c>
      <c r="AG18" s="139">
        <v>2050</v>
      </c>
    </row>
    <row r="19" spans="1:33">
      <c r="A19" s="257" t="s">
        <v>3360</v>
      </c>
      <c r="B19" s="257">
        <f t="shared" ref="B19:AG19" si="5">B10</f>
        <v>179617000000</v>
      </c>
      <c r="C19" s="257">
        <f t="shared" si="5"/>
        <v>158727000000</v>
      </c>
      <c r="D19" s="257">
        <f t="shared" si="5"/>
        <v>165922000000</v>
      </c>
      <c r="E19" s="257">
        <f t="shared" si="5"/>
        <v>171776000000</v>
      </c>
      <c r="F19" s="257">
        <f t="shared" si="5"/>
        <v>175006000000</v>
      </c>
      <c r="G19" s="257">
        <f t="shared" si="5"/>
        <v>178732000000</v>
      </c>
      <c r="H19" s="257">
        <f t="shared" si="5"/>
        <v>182758000000</v>
      </c>
      <c r="I19" s="257">
        <f t="shared" si="5"/>
        <v>186568000000</v>
      </c>
      <c r="J19" s="257">
        <f t="shared" si="5"/>
        <v>189627000000</v>
      </c>
      <c r="K19" s="257">
        <f t="shared" si="5"/>
        <v>192427000000</v>
      </c>
      <c r="L19" s="257">
        <f t="shared" si="5"/>
        <v>194714000000</v>
      </c>
      <c r="M19" s="257">
        <f t="shared" si="5"/>
        <v>196994000000</v>
      </c>
      <c r="N19" s="257">
        <f t="shared" si="5"/>
        <v>199911000000</v>
      </c>
      <c r="O19" s="257">
        <f t="shared" si="5"/>
        <v>202651000000</v>
      </c>
      <c r="P19" s="257">
        <f t="shared" si="5"/>
        <v>204795000000</v>
      </c>
      <c r="Q19" s="257">
        <f t="shared" si="5"/>
        <v>206673000000</v>
      </c>
      <c r="R19" s="257">
        <f t="shared" si="5"/>
        <v>208541000000</v>
      </c>
      <c r="S19" s="257">
        <f t="shared" si="5"/>
        <v>210253000000</v>
      </c>
      <c r="T19" s="257">
        <f t="shared" si="5"/>
        <v>211951000000</v>
      </c>
      <c r="U19" s="257">
        <f t="shared" si="5"/>
        <v>213644000000</v>
      </c>
      <c r="V19" s="257">
        <f t="shared" si="5"/>
        <v>215327000000</v>
      </c>
      <c r="W19" s="257">
        <f t="shared" si="5"/>
        <v>217091000000</v>
      </c>
      <c r="X19" s="257">
        <f t="shared" si="5"/>
        <v>218763000000</v>
      </c>
      <c r="Y19" s="257">
        <f t="shared" si="5"/>
        <v>220426000000</v>
      </c>
      <c r="Z19" s="257">
        <f t="shared" si="5"/>
        <v>222160000000</v>
      </c>
      <c r="AA19" s="257">
        <f t="shared" si="5"/>
        <v>223898000000</v>
      </c>
      <c r="AB19" s="257">
        <f t="shared" si="5"/>
        <v>225712000000</v>
      </c>
      <c r="AC19" s="257">
        <f t="shared" si="5"/>
        <v>227515000000</v>
      </c>
      <c r="AD19" s="257">
        <f t="shared" si="5"/>
        <v>229319000000</v>
      </c>
      <c r="AE19" s="257">
        <f t="shared" si="5"/>
        <v>231188000000</v>
      </c>
      <c r="AF19" s="257">
        <f t="shared" si="5"/>
        <v>233071000000</v>
      </c>
      <c r="AG19" s="257">
        <f t="shared" si="5"/>
        <v>235015000000</v>
      </c>
    </row>
    <row r="20" spans="1:33">
      <c r="A20" s="257" t="s">
        <v>3361</v>
      </c>
      <c r="B20" s="257">
        <f t="shared" ref="B20:AG20" si="6">B11*$B$2</f>
        <v>1300143600000</v>
      </c>
      <c r="C20" s="257">
        <f t="shared" si="6"/>
        <v>1190585200000</v>
      </c>
      <c r="D20" s="257">
        <f t="shared" si="6"/>
        <v>1222620000000</v>
      </c>
      <c r="E20" s="257">
        <f t="shared" si="6"/>
        <v>1242964800000</v>
      </c>
      <c r="F20" s="257">
        <f t="shared" si="6"/>
        <v>1253498400000</v>
      </c>
      <c r="G20" s="257">
        <f t="shared" si="6"/>
        <v>1266344800000</v>
      </c>
      <c r="H20" s="257">
        <f t="shared" si="6"/>
        <v>1280557600000</v>
      </c>
      <c r="I20" s="257">
        <f t="shared" si="6"/>
        <v>1291626000000</v>
      </c>
      <c r="J20" s="257">
        <f t="shared" si="6"/>
        <v>1300166000000</v>
      </c>
      <c r="K20" s="257">
        <f t="shared" si="6"/>
        <v>1308300000000</v>
      </c>
      <c r="L20" s="257">
        <f t="shared" si="6"/>
        <v>1310906800000</v>
      </c>
      <c r="M20" s="257">
        <f t="shared" si="6"/>
        <v>1312911600000</v>
      </c>
      <c r="N20" s="257">
        <f t="shared" si="6"/>
        <v>1318349200000</v>
      </c>
      <c r="O20" s="257">
        <f t="shared" si="6"/>
        <v>1322409200000</v>
      </c>
      <c r="P20" s="257">
        <f t="shared" si="6"/>
        <v>1324167600000</v>
      </c>
      <c r="Q20" s="257">
        <f t="shared" si="6"/>
        <v>1324170400000</v>
      </c>
      <c r="R20" s="257">
        <f t="shared" si="6"/>
        <v>1324170400000</v>
      </c>
      <c r="S20" s="257">
        <f t="shared" si="6"/>
        <v>1322174000000</v>
      </c>
      <c r="T20" s="257">
        <f t="shared" si="6"/>
        <v>1320174800000</v>
      </c>
      <c r="U20" s="257">
        <f t="shared" si="6"/>
        <v>1319175200000</v>
      </c>
      <c r="V20" s="257">
        <f t="shared" si="6"/>
        <v>1317178800000</v>
      </c>
      <c r="W20" s="257">
        <f t="shared" si="6"/>
        <v>1316179200000</v>
      </c>
      <c r="X20" s="257">
        <f t="shared" si="6"/>
        <v>1312180800000</v>
      </c>
      <c r="Y20" s="257">
        <f t="shared" si="6"/>
        <v>1309182000000</v>
      </c>
      <c r="Z20" s="257">
        <f t="shared" si="6"/>
        <v>1305183600000</v>
      </c>
      <c r="AA20" s="257">
        <f t="shared" si="6"/>
        <v>1302187600000</v>
      </c>
      <c r="AB20" s="257">
        <f t="shared" si="6"/>
        <v>1298189200000</v>
      </c>
      <c r="AC20" s="257">
        <f t="shared" si="6"/>
        <v>1294190800000</v>
      </c>
      <c r="AD20" s="257">
        <f t="shared" si="6"/>
        <v>1289192800000</v>
      </c>
      <c r="AE20" s="257">
        <f t="shared" si="6"/>
        <v>1285194400000</v>
      </c>
      <c r="AF20" s="257">
        <f t="shared" si="6"/>
        <v>1281196000000</v>
      </c>
      <c r="AG20" s="257">
        <f t="shared" si="6"/>
        <v>1276198000000</v>
      </c>
    </row>
    <row r="21" spans="1:33">
      <c r="A21" s="257" t="s">
        <v>3362</v>
      </c>
      <c r="B21" s="257">
        <f t="shared" ref="B21:AG21" si="7">B12*$B$3</f>
        <v>705769200000</v>
      </c>
      <c r="C21" s="257">
        <f t="shared" si="7"/>
        <v>652843400000</v>
      </c>
      <c r="D21" s="257">
        <f t="shared" si="7"/>
        <v>677567900000</v>
      </c>
      <c r="E21" s="257">
        <f t="shared" si="7"/>
        <v>696184150000</v>
      </c>
      <c r="F21" s="257">
        <f t="shared" si="7"/>
        <v>709450050000</v>
      </c>
      <c r="G21" s="257">
        <f t="shared" si="7"/>
        <v>724033000000</v>
      </c>
      <c r="H21" s="257">
        <f t="shared" si="7"/>
        <v>739617650000</v>
      </c>
      <c r="I21" s="257">
        <f t="shared" si="7"/>
        <v>754049550000</v>
      </c>
      <c r="J21" s="257">
        <f t="shared" si="7"/>
        <v>767119350000</v>
      </c>
      <c r="K21" s="257">
        <f t="shared" si="7"/>
        <v>779349100000</v>
      </c>
      <c r="L21" s="257">
        <f t="shared" si="7"/>
        <v>789021600000</v>
      </c>
      <c r="M21" s="257">
        <f t="shared" si="7"/>
        <v>798346950000</v>
      </c>
      <c r="N21" s="257">
        <f t="shared" si="7"/>
        <v>804847400000</v>
      </c>
      <c r="O21" s="257">
        <f t="shared" si="7"/>
        <v>810022850000</v>
      </c>
      <c r="P21" s="257">
        <f t="shared" si="7"/>
        <v>814315850000</v>
      </c>
      <c r="Q21" s="257">
        <f t="shared" si="7"/>
        <v>816918150000</v>
      </c>
      <c r="R21" s="257">
        <f t="shared" si="7"/>
        <v>819523100000</v>
      </c>
      <c r="S21" s="257">
        <f t="shared" si="7"/>
        <v>822024700000</v>
      </c>
      <c r="T21" s="257">
        <f t="shared" si="7"/>
        <v>824627000000</v>
      </c>
      <c r="U21" s="257">
        <f t="shared" si="7"/>
        <v>827131250000</v>
      </c>
      <c r="V21" s="257">
        <f t="shared" si="7"/>
        <v>829632850000</v>
      </c>
      <c r="W21" s="257">
        <f t="shared" si="7"/>
        <v>832137100000</v>
      </c>
      <c r="X21" s="257">
        <f t="shared" si="7"/>
        <v>834140500000</v>
      </c>
      <c r="Y21" s="257">
        <f t="shared" si="7"/>
        <v>836143900000</v>
      </c>
      <c r="Z21" s="257">
        <f t="shared" si="7"/>
        <v>838147300000</v>
      </c>
      <c r="AA21" s="257">
        <f t="shared" si="7"/>
        <v>840248750000</v>
      </c>
      <c r="AB21" s="257">
        <f t="shared" si="7"/>
        <v>842252150000</v>
      </c>
      <c r="AC21" s="257">
        <f t="shared" si="7"/>
        <v>844157500000</v>
      </c>
      <c r="AD21" s="257">
        <f t="shared" si="7"/>
        <v>845959500000</v>
      </c>
      <c r="AE21" s="257">
        <f t="shared" si="7"/>
        <v>847862200000</v>
      </c>
      <c r="AF21" s="257">
        <f t="shared" si="7"/>
        <v>849767550000</v>
      </c>
      <c r="AG21" s="257">
        <f t="shared" si="7"/>
        <v>851670250000</v>
      </c>
    </row>
    <row r="22" spans="1:33">
      <c r="A22" s="257"/>
    </row>
    <row r="23" spans="1:33">
      <c r="A23" s="258" t="s">
        <v>3367</v>
      </c>
    </row>
    <row r="24" spans="1:33">
      <c r="A24" s="139" t="s">
        <v>3364</v>
      </c>
      <c r="B24" s="139">
        <f t="shared" ref="B24:AG24" si="8">B15*$B$2</f>
        <v>1451998800000</v>
      </c>
      <c r="C24" s="139">
        <f t="shared" si="8"/>
        <v>1335504800000</v>
      </c>
      <c r="D24" s="139">
        <f t="shared" si="8"/>
        <v>1382309600000</v>
      </c>
      <c r="E24" s="139">
        <f t="shared" si="8"/>
        <v>1415363600000</v>
      </c>
      <c r="F24" s="139">
        <f t="shared" si="8"/>
        <v>1438404800000</v>
      </c>
      <c r="G24" s="139">
        <f t="shared" si="8"/>
        <v>1463291200000</v>
      </c>
      <c r="H24" s="139">
        <f t="shared" si="8"/>
        <v>1490902000000</v>
      </c>
      <c r="I24" s="139">
        <f t="shared" si="8"/>
        <v>1518288800000</v>
      </c>
      <c r="J24" s="139">
        <f t="shared" si="8"/>
        <v>1542903600000</v>
      </c>
      <c r="K24" s="139">
        <f t="shared" si="8"/>
        <v>1566017600000</v>
      </c>
      <c r="L24" s="139">
        <f t="shared" si="8"/>
        <v>1583780800000</v>
      </c>
      <c r="M24" s="139">
        <f t="shared" si="8"/>
        <v>1601832400000</v>
      </c>
      <c r="N24" s="139">
        <f t="shared" si="8"/>
        <v>1626590000000</v>
      </c>
      <c r="O24" s="139">
        <f t="shared" si="8"/>
        <v>1649561200000</v>
      </c>
      <c r="P24" s="139">
        <f t="shared" si="8"/>
        <v>1670001200000</v>
      </c>
      <c r="Q24" s="139">
        <f t="shared" si="8"/>
        <v>1687999600000</v>
      </c>
      <c r="R24" s="139">
        <f t="shared" si="8"/>
        <v>1705001200000</v>
      </c>
      <c r="S24" s="139">
        <f t="shared" si="8"/>
        <v>1723999200000</v>
      </c>
      <c r="T24" s="139">
        <f t="shared" si="8"/>
        <v>1742000400000</v>
      </c>
      <c r="U24" s="139">
        <f t="shared" si="8"/>
        <v>1761001200000</v>
      </c>
      <c r="V24" s="139">
        <f t="shared" si="8"/>
        <v>1778999600000</v>
      </c>
      <c r="W24" s="139">
        <f t="shared" si="8"/>
        <v>1798000400000</v>
      </c>
      <c r="X24" s="139">
        <f t="shared" si="8"/>
        <v>1815998800000</v>
      </c>
      <c r="Y24" s="139">
        <f t="shared" si="8"/>
        <v>1834999600000</v>
      </c>
      <c r="Z24" s="139">
        <f t="shared" si="8"/>
        <v>1854000400000</v>
      </c>
      <c r="AA24" s="139">
        <f t="shared" si="8"/>
        <v>1873001200000</v>
      </c>
      <c r="AB24" s="139">
        <f t="shared" si="8"/>
        <v>1891999200000</v>
      </c>
      <c r="AC24" s="139">
        <f t="shared" si="8"/>
        <v>1910000400000</v>
      </c>
      <c r="AD24" s="139">
        <f t="shared" si="8"/>
        <v>1929001200000</v>
      </c>
      <c r="AE24" s="139">
        <f t="shared" si="8"/>
        <v>1947999200000</v>
      </c>
      <c r="AF24" s="139">
        <f t="shared" si="8"/>
        <v>1967000000000</v>
      </c>
      <c r="AG24" s="139">
        <f t="shared" si="8"/>
        <v>1986000800000</v>
      </c>
    </row>
    <row r="25" spans="1:33">
      <c r="A25" s="139" t="s">
        <v>3365</v>
      </c>
      <c r="B25" s="139">
        <f t="shared" ref="B25:AG25" si="9">B16*$B$3</f>
        <v>0</v>
      </c>
      <c r="C25" s="139">
        <f t="shared" si="9"/>
        <v>0</v>
      </c>
      <c r="D25" s="139">
        <f t="shared" si="9"/>
        <v>0</v>
      </c>
      <c r="E25" s="139">
        <f t="shared" si="9"/>
        <v>0</v>
      </c>
      <c r="F25" s="139">
        <f t="shared" si="9"/>
        <v>0</v>
      </c>
      <c r="G25" s="139">
        <f t="shared" si="9"/>
        <v>0</v>
      </c>
      <c r="H25" s="139">
        <f t="shared" si="9"/>
        <v>0</v>
      </c>
      <c r="I25" s="139">
        <f t="shared" si="9"/>
        <v>0</v>
      </c>
      <c r="J25" s="139">
        <f t="shared" si="9"/>
        <v>0</v>
      </c>
      <c r="K25" s="139">
        <f t="shared" si="9"/>
        <v>0</v>
      </c>
      <c r="L25" s="139">
        <f t="shared" si="9"/>
        <v>0</v>
      </c>
      <c r="M25" s="139">
        <f t="shared" si="9"/>
        <v>0</v>
      </c>
      <c r="N25" s="139">
        <f t="shared" si="9"/>
        <v>0</v>
      </c>
      <c r="O25" s="139">
        <f t="shared" si="9"/>
        <v>0</v>
      </c>
      <c r="P25" s="139">
        <f t="shared" si="9"/>
        <v>0</v>
      </c>
      <c r="Q25" s="139">
        <f t="shared" si="9"/>
        <v>0</v>
      </c>
      <c r="R25" s="139">
        <f t="shared" si="9"/>
        <v>0</v>
      </c>
      <c r="S25" s="139">
        <f t="shared" si="9"/>
        <v>0</v>
      </c>
      <c r="T25" s="139">
        <f t="shared" si="9"/>
        <v>0</v>
      </c>
      <c r="U25" s="139">
        <f t="shared" si="9"/>
        <v>0</v>
      </c>
      <c r="V25" s="139">
        <f t="shared" si="9"/>
        <v>0</v>
      </c>
      <c r="W25" s="139">
        <f t="shared" si="9"/>
        <v>0</v>
      </c>
      <c r="X25" s="139">
        <f t="shared" si="9"/>
        <v>0</v>
      </c>
      <c r="Y25" s="139">
        <f t="shared" si="9"/>
        <v>0</v>
      </c>
      <c r="Z25" s="139">
        <f t="shared" si="9"/>
        <v>0</v>
      </c>
      <c r="AA25" s="139">
        <f t="shared" si="9"/>
        <v>0</v>
      </c>
      <c r="AB25" s="139">
        <f t="shared" si="9"/>
        <v>0</v>
      </c>
      <c r="AC25" s="139">
        <f t="shared" si="9"/>
        <v>0</v>
      </c>
      <c r="AD25" s="139">
        <f t="shared" si="9"/>
        <v>0</v>
      </c>
      <c r="AE25" s="139">
        <f t="shared" si="9"/>
        <v>0</v>
      </c>
      <c r="AF25" s="139">
        <f t="shared" si="9"/>
        <v>0</v>
      </c>
      <c r="AG25" s="139">
        <f t="shared" si="9"/>
        <v>0</v>
      </c>
    </row>
    <row r="27" spans="1:33">
      <c r="A27" s="356" t="s">
        <v>3368</v>
      </c>
      <c r="B27" s="356">
        <v>2019</v>
      </c>
      <c r="C27" s="356">
        <v>2020</v>
      </c>
      <c r="D27" s="356">
        <v>2021</v>
      </c>
      <c r="E27" s="356">
        <v>2022</v>
      </c>
      <c r="F27" s="356">
        <v>2023</v>
      </c>
      <c r="G27" s="356">
        <v>2024</v>
      </c>
      <c r="H27" s="356">
        <v>2025</v>
      </c>
      <c r="I27" s="356">
        <v>2026</v>
      </c>
      <c r="J27" s="356">
        <v>2027</v>
      </c>
      <c r="K27" s="356">
        <v>2028</v>
      </c>
      <c r="L27" s="356">
        <v>2029</v>
      </c>
      <c r="M27" s="356">
        <v>2030</v>
      </c>
      <c r="N27" s="356">
        <v>2031</v>
      </c>
      <c r="O27" s="356">
        <v>2032</v>
      </c>
      <c r="P27" s="356">
        <v>2033</v>
      </c>
      <c r="Q27" s="356">
        <v>2034</v>
      </c>
      <c r="R27" s="356">
        <v>2035</v>
      </c>
      <c r="S27" s="356">
        <v>2036</v>
      </c>
      <c r="T27" s="356">
        <v>2037</v>
      </c>
      <c r="U27" s="356">
        <v>2038</v>
      </c>
      <c r="V27" s="356">
        <v>2039</v>
      </c>
      <c r="W27" s="356">
        <v>2040</v>
      </c>
      <c r="X27" s="356">
        <v>2041</v>
      </c>
      <c r="Y27" s="356">
        <v>2042</v>
      </c>
      <c r="Z27" s="356">
        <v>2043</v>
      </c>
      <c r="AA27" s="356">
        <v>2044</v>
      </c>
      <c r="AB27" s="356">
        <v>2045</v>
      </c>
      <c r="AC27" s="356">
        <v>2046</v>
      </c>
      <c r="AD27" s="356">
        <v>2047</v>
      </c>
      <c r="AE27" s="356">
        <v>2048</v>
      </c>
      <c r="AF27" s="356">
        <v>2049</v>
      </c>
      <c r="AG27" s="356">
        <v>2050</v>
      </c>
    </row>
    <row r="28" spans="1:33">
      <c r="A28" s="356" t="s">
        <v>3476</v>
      </c>
      <c r="B28" s="357">
        <v>1407230000000</v>
      </c>
      <c r="C28" s="357">
        <v>1281780000000</v>
      </c>
      <c r="D28" s="357">
        <v>1331470000000</v>
      </c>
      <c r="E28" s="357">
        <v>1371420000000</v>
      </c>
      <c r="F28" s="357">
        <v>1398460000000</v>
      </c>
      <c r="G28" s="357">
        <v>1427700000000</v>
      </c>
      <c r="H28" s="357">
        <v>1459530000000</v>
      </c>
      <c r="I28" s="357">
        <v>1488650000000</v>
      </c>
      <c r="J28" s="357">
        <v>1513820000000</v>
      </c>
      <c r="K28" s="357">
        <v>1537440000000</v>
      </c>
      <c r="L28" s="357">
        <v>1555510000000</v>
      </c>
      <c r="M28" s="357">
        <v>1572750000000</v>
      </c>
      <c r="N28" s="357">
        <v>1595330000000</v>
      </c>
      <c r="O28" s="357">
        <v>1616150000000</v>
      </c>
      <c r="P28" s="357">
        <v>1634530000000</v>
      </c>
      <c r="Q28" s="357">
        <v>1649880000000</v>
      </c>
      <c r="R28" s="357">
        <v>1663090000000</v>
      </c>
      <c r="S28" s="357">
        <v>1681600000000</v>
      </c>
      <c r="T28" s="357">
        <v>1700220000000</v>
      </c>
      <c r="U28" s="357">
        <v>1718790000000</v>
      </c>
      <c r="V28" s="357">
        <v>1737170000000</v>
      </c>
      <c r="W28" s="357">
        <v>1757130000000</v>
      </c>
      <c r="X28" s="357">
        <v>1776310000000</v>
      </c>
      <c r="Y28" s="357">
        <v>1795180000000</v>
      </c>
      <c r="Z28" s="357">
        <v>1814300000000</v>
      </c>
      <c r="AA28" s="357">
        <v>1833650000000</v>
      </c>
      <c r="AB28" s="357">
        <v>1853090000000</v>
      </c>
      <c r="AC28" s="357">
        <v>1872430000000</v>
      </c>
      <c r="AD28" s="357">
        <v>1892670000000</v>
      </c>
      <c r="AE28" s="357">
        <v>1911960000000</v>
      </c>
      <c r="AF28" s="357">
        <v>1931210000000</v>
      </c>
      <c r="AG28" s="357">
        <v>1950450000000</v>
      </c>
    </row>
    <row r="29" spans="1:33">
      <c r="A29" s="356" t="s">
        <v>3477</v>
      </c>
      <c r="B29" s="357">
        <v>1297320</v>
      </c>
      <c r="C29" s="357">
        <v>1032220</v>
      </c>
      <c r="D29" s="357">
        <v>1052260</v>
      </c>
      <c r="E29" s="357">
        <v>1083820</v>
      </c>
      <c r="F29" s="357">
        <v>1096240</v>
      </c>
      <c r="G29" s="357">
        <v>1107600</v>
      </c>
      <c r="H29" s="357">
        <v>1120570</v>
      </c>
      <c r="I29" s="357">
        <v>1129060</v>
      </c>
      <c r="J29" s="357">
        <v>1130820</v>
      </c>
      <c r="K29" s="357">
        <v>1132170</v>
      </c>
      <c r="L29" s="357">
        <v>1128990</v>
      </c>
      <c r="M29" s="357">
        <v>1125530</v>
      </c>
      <c r="N29" s="357">
        <v>1123450</v>
      </c>
      <c r="O29" s="357">
        <v>1119810</v>
      </c>
      <c r="P29" s="357">
        <v>1115600</v>
      </c>
      <c r="Q29" s="357">
        <v>1111540</v>
      </c>
      <c r="R29" s="357">
        <v>1091410</v>
      </c>
      <c r="S29" s="357">
        <v>1103590</v>
      </c>
      <c r="T29" s="357">
        <v>1116090</v>
      </c>
      <c r="U29" s="357">
        <v>1127450</v>
      </c>
      <c r="V29" s="357">
        <v>1136040</v>
      </c>
      <c r="W29" s="357">
        <v>1149730</v>
      </c>
      <c r="X29" s="357">
        <v>1164830</v>
      </c>
      <c r="Y29" s="357">
        <v>1176510</v>
      </c>
      <c r="Z29" s="357">
        <v>1190670</v>
      </c>
      <c r="AA29" s="357">
        <v>1206970</v>
      </c>
      <c r="AB29" s="357">
        <v>1224340</v>
      </c>
      <c r="AC29" s="357">
        <v>1240590</v>
      </c>
      <c r="AD29" s="357">
        <v>1256070</v>
      </c>
      <c r="AE29" s="357">
        <v>1271730</v>
      </c>
      <c r="AF29" s="357">
        <v>1286790</v>
      </c>
      <c r="AG29" s="357">
        <v>1301910</v>
      </c>
    </row>
    <row r="30" spans="1:33">
      <c r="A30" s="356" t="s">
        <v>3478</v>
      </c>
      <c r="B30" s="357">
        <v>46536600</v>
      </c>
      <c r="C30" s="357">
        <v>37006700</v>
      </c>
      <c r="D30" s="357">
        <v>38152400</v>
      </c>
      <c r="E30" s="357">
        <v>39524500</v>
      </c>
      <c r="F30" s="357">
        <v>39958900</v>
      </c>
      <c r="G30" s="357">
        <v>40339500</v>
      </c>
      <c r="H30" s="357">
        <v>40748400</v>
      </c>
      <c r="I30" s="357">
        <v>40957500</v>
      </c>
      <c r="J30" s="357">
        <v>40769900</v>
      </c>
      <c r="K30" s="357">
        <v>40513700</v>
      </c>
      <c r="L30" s="357">
        <v>40022200</v>
      </c>
      <c r="M30" s="357">
        <v>39479700</v>
      </c>
      <c r="N30" s="357">
        <v>38841400</v>
      </c>
      <c r="O30" s="357">
        <v>38120400</v>
      </c>
      <c r="P30" s="357">
        <v>37365400</v>
      </c>
      <c r="Q30" s="357">
        <v>36599200</v>
      </c>
      <c r="R30" s="357">
        <v>35288700</v>
      </c>
      <c r="S30" s="357">
        <v>35308300</v>
      </c>
      <c r="T30" s="357">
        <v>35360800</v>
      </c>
      <c r="U30" s="357">
        <v>35399800</v>
      </c>
      <c r="V30" s="357">
        <v>35387100</v>
      </c>
      <c r="W30" s="357">
        <v>35539800</v>
      </c>
      <c r="X30" s="357">
        <v>35746000</v>
      </c>
      <c r="Y30" s="357">
        <v>35870900</v>
      </c>
      <c r="Z30" s="357">
        <v>36067500</v>
      </c>
      <c r="AA30" s="357">
        <v>36330400</v>
      </c>
      <c r="AB30" s="357">
        <v>36621500</v>
      </c>
      <c r="AC30" s="357">
        <v>36890200</v>
      </c>
      <c r="AD30" s="357">
        <v>37145800</v>
      </c>
      <c r="AE30" s="357">
        <v>37410500</v>
      </c>
      <c r="AF30" s="357">
        <v>37665100</v>
      </c>
      <c r="AG30" s="357">
        <v>37924700</v>
      </c>
    </row>
    <row r="31" spans="1:33">
      <c r="A31" s="356" t="s">
        <v>3479</v>
      </c>
      <c r="B31" s="357">
        <v>193074000</v>
      </c>
      <c r="C31" s="357">
        <v>156142000</v>
      </c>
      <c r="D31" s="357">
        <v>162090000</v>
      </c>
      <c r="E31" s="357">
        <v>168686000</v>
      </c>
      <c r="F31" s="357">
        <v>170651000</v>
      </c>
      <c r="G31" s="357">
        <v>172345000</v>
      </c>
      <c r="H31" s="357">
        <v>174081000</v>
      </c>
      <c r="I31" s="357">
        <v>174871000</v>
      </c>
      <c r="J31" s="357">
        <v>173577000</v>
      </c>
      <c r="K31" s="357">
        <v>171856000</v>
      </c>
      <c r="L31" s="357">
        <v>168962000</v>
      </c>
      <c r="M31" s="357">
        <v>165742000</v>
      </c>
      <c r="N31" s="357">
        <v>161802000</v>
      </c>
      <c r="O31" s="357">
        <v>157462000</v>
      </c>
      <c r="P31" s="357">
        <v>152960000</v>
      </c>
      <c r="Q31" s="357">
        <v>148404000</v>
      </c>
      <c r="R31" s="357">
        <v>141766000</v>
      </c>
      <c r="S31" s="357">
        <v>140975000</v>
      </c>
      <c r="T31" s="357">
        <v>140372000</v>
      </c>
      <c r="U31" s="357">
        <v>139775000</v>
      </c>
      <c r="V31" s="357">
        <v>139059000</v>
      </c>
      <c r="W31" s="357">
        <v>139025000</v>
      </c>
      <c r="X31" s="357">
        <v>139230000</v>
      </c>
      <c r="Y31" s="357">
        <v>139160000</v>
      </c>
      <c r="Z31" s="357">
        <v>139371000</v>
      </c>
      <c r="AA31" s="357">
        <v>139848000</v>
      </c>
      <c r="AB31" s="357">
        <v>140437000</v>
      </c>
      <c r="AC31" s="357">
        <v>140966000</v>
      </c>
      <c r="AD31" s="357">
        <v>141469000</v>
      </c>
      <c r="AE31" s="357">
        <v>142017000</v>
      </c>
      <c r="AF31" s="357">
        <v>142551000</v>
      </c>
      <c r="AG31" s="357">
        <v>143124000</v>
      </c>
    </row>
    <row r="32" spans="1:33">
      <c r="A32" s="356" t="s">
        <v>3480</v>
      </c>
      <c r="B32" s="357">
        <v>10143400</v>
      </c>
      <c r="C32" s="357">
        <v>7726430</v>
      </c>
      <c r="D32" s="357">
        <v>7878550</v>
      </c>
      <c r="E32" s="357">
        <v>8111940</v>
      </c>
      <c r="F32" s="357">
        <v>8203900</v>
      </c>
      <c r="G32" s="357">
        <v>8289840</v>
      </c>
      <c r="H32" s="357">
        <v>8390540</v>
      </c>
      <c r="I32" s="357">
        <v>8462240</v>
      </c>
      <c r="J32" s="357">
        <v>8485350</v>
      </c>
      <c r="K32" s="357">
        <v>8508160</v>
      </c>
      <c r="L32" s="357">
        <v>8500030</v>
      </c>
      <c r="M32" s="357">
        <v>8493850</v>
      </c>
      <c r="N32" s="357">
        <v>8488380</v>
      </c>
      <c r="O32" s="357">
        <v>8470280</v>
      </c>
      <c r="P32" s="357">
        <v>8446240</v>
      </c>
      <c r="Q32" s="357">
        <v>8417570</v>
      </c>
      <c r="R32" s="357">
        <v>8250270</v>
      </c>
      <c r="S32" s="357">
        <v>8337500</v>
      </c>
      <c r="T32" s="357">
        <v>8426420</v>
      </c>
      <c r="U32" s="357">
        <v>8506600</v>
      </c>
      <c r="V32" s="357">
        <v>8567680</v>
      </c>
      <c r="W32" s="357">
        <v>8663030</v>
      </c>
      <c r="X32" s="357">
        <v>8767820</v>
      </c>
      <c r="Y32" s="357">
        <v>8851220</v>
      </c>
      <c r="Z32" s="357">
        <v>8950340</v>
      </c>
      <c r="AA32" s="357">
        <v>9064260</v>
      </c>
      <c r="AB32" s="357">
        <v>9183760</v>
      </c>
      <c r="AC32" s="357">
        <v>9295780</v>
      </c>
      <c r="AD32" s="357">
        <v>9402630</v>
      </c>
      <c r="AE32" s="357">
        <v>9510660</v>
      </c>
      <c r="AF32" s="357">
        <v>9613670</v>
      </c>
      <c r="AG32" s="357">
        <v>9715710</v>
      </c>
    </row>
    <row r="33" spans="1:33">
      <c r="A33" s="356" t="s">
        <v>3481</v>
      </c>
      <c r="B33" s="357">
        <v>7636630</v>
      </c>
      <c r="C33" s="357">
        <v>5880120</v>
      </c>
      <c r="D33" s="357">
        <v>6007110</v>
      </c>
      <c r="E33" s="357">
        <v>6188010</v>
      </c>
      <c r="F33" s="357">
        <v>6253690</v>
      </c>
      <c r="G33" s="357">
        <v>6313670</v>
      </c>
      <c r="H33" s="357">
        <v>6382890</v>
      </c>
      <c r="I33" s="357">
        <v>6427150</v>
      </c>
      <c r="J33" s="357">
        <v>6429270</v>
      </c>
      <c r="K33" s="357">
        <v>6428390</v>
      </c>
      <c r="L33" s="357">
        <v>6400380</v>
      </c>
      <c r="M33" s="357">
        <v>6371120</v>
      </c>
      <c r="N33" s="357">
        <v>6340300</v>
      </c>
      <c r="O33" s="357">
        <v>6298940</v>
      </c>
      <c r="P33" s="357">
        <v>6252880</v>
      </c>
      <c r="Q33" s="357">
        <v>6204070</v>
      </c>
      <c r="R33" s="357">
        <v>6054500</v>
      </c>
      <c r="S33" s="357">
        <v>6104390</v>
      </c>
      <c r="T33" s="357">
        <v>6156640</v>
      </c>
      <c r="U33" s="357">
        <v>6203350</v>
      </c>
      <c r="V33" s="357">
        <v>6236990</v>
      </c>
      <c r="W33" s="357">
        <v>6296940</v>
      </c>
      <c r="X33" s="357">
        <v>6364440</v>
      </c>
      <c r="Y33" s="357">
        <v>6416290</v>
      </c>
      <c r="Z33" s="357">
        <v>6480080</v>
      </c>
      <c r="AA33" s="357">
        <v>6554960</v>
      </c>
      <c r="AB33" s="357">
        <v>6634220</v>
      </c>
      <c r="AC33" s="357">
        <v>6708290</v>
      </c>
      <c r="AD33" s="357">
        <v>6778840</v>
      </c>
      <c r="AE33" s="357">
        <v>6850430</v>
      </c>
      <c r="AF33" s="357">
        <v>6918810</v>
      </c>
      <c r="AG33" s="357">
        <v>6986780</v>
      </c>
    </row>
    <row r="34" spans="1:33">
      <c r="A34" s="356" t="s">
        <v>3482</v>
      </c>
      <c r="B34" s="357">
        <v>676811000</v>
      </c>
      <c r="C34" s="357">
        <v>564588000</v>
      </c>
      <c r="D34" s="357">
        <v>592102000</v>
      </c>
      <c r="E34" s="357">
        <v>620677000</v>
      </c>
      <c r="F34" s="357">
        <v>628916000</v>
      </c>
      <c r="G34" s="357">
        <v>635950000</v>
      </c>
      <c r="H34" s="357">
        <v>642768000</v>
      </c>
      <c r="I34" s="357">
        <v>645665000</v>
      </c>
      <c r="J34" s="357">
        <v>638876000</v>
      </c>
      <c r="K34" s="357">
        <v>629857000</v>
      </c>
      <c r="L34" s="357">
        <v>615707000</v>
      </c>
      <c r="M34" s="357">
        <v>599832000</v>
      </c>
      <c r="N34" s="357">
        <v>579751000</v>
      </c>
      <c r="O34" s="357">
        <v>557999000</v>
      </c>
      <c r="P34" s="357">
        <v>535590000</v>
      </c>
      <c r="Q34" s="357">
        <v>513003000</v>
      </c>
      <c r="R34" s="357">
        <v>484161000</v>
      </c>
      <c r="S34" s="357">
        <v>477252000</v>
      </c>
      <c r="T34" s="357">
        <v>471261000</v>
      </c>
      <c r="U34" s="357">
        <v>465600000</v>
      </c>
      <c r="V34" s="357">
        <v>459965000</v>
      </c>
      <c r="W34" s="357">
        <v>456759000</v>
      </c>
      <c r="X34" s="357">
        <v>454492000</v>
      </c>
      <c r="Y34" s="357">
        <v>451521000</v>
      </c>
      <c r="Z34" s="357">
        <v>449492000</v>
      </c>
      <c r="AA34" s="357">
        <v>448368000</v>
      </c>
      <c r="AB34" s="357">
        <v>447647000</v>
      </c>
      <c r="AC34" s="357">
        <v>446863000</v>
      </c>
      <c r="AD34" s="357">
        <v>446118000</v>
      </c>
      <c r="AE34" s="357">
        <v>445575000</v>
      </c>
      <c r="AF34" s="357">
        <v>445112000</v>
      </c>
      <c r="AG34" s="357">
        <v>444909000</v>
      </c>
    </row>
    <row r="35" spans="1:33">
      <c r="A35" s="356" t="s">
        <v>3483</v>
      </c>
      <c r="B35" s="357">
        <v>587158</v>
      </c>
      <c r="C35" s="357">
        <v>442906</v>
      </c>
      <c r="D35" s="357">
        <v>447617</v>
      </c>
      <c r="E35" s="357">
        <v>457689</v>
      </c>
      <c r="F35" s="357">
        <v>461978</v>
      </c>
      <c r="G35" s="357">
        <v>466013</v>
      </c>
      <c r="H35" s="357">
        <v>471049</v>
      </c>
      <c r="I35" s="357">
        <v>474608</v>
      </c>
      <c r="J35" s="357">
        <v>476740</v>
      </c>
      <c r="K35" s="357">
        <v>479209</v>
      </c>
      <c r="L35" s="357">
        <v>480378</v>
      </c>
      <c r="M35" s="357">
        <v>481891</v>
      </c>
      <c r="N35" s="357">
        <v>484697</v>
      </c>
      <c r="O35" s="357">
        <v>486926</v>
      </c>
      <c r="P35" s="357">
        <v>488886</v>
      </c>
      <c r="Q35" s="357">
        <v>490693</v>
      </c>
      <c r="R35" s="357">
        <v>484085</v>
      </c>
      <c r="S35" s="357">
        <v>491503</v>
      </c>
      <c r="T35" s="357">
        <v>498895</v>
      </c>
      <c r="U35" s="357">
        <v>505606</v>
      </c>
      <c r="V35" s="357">
        <v>510912</v>
      </c>
      <c r="W35" s="357">
        <v>518283</v>
      </c>
      <c r="X35" s="357">
        <v>526172</v>
      </c>
      <c r="Y35" s="357">
        <v>532576</v>
      </c>
      <c r="Z35" s="357">
        <v>539982</v>
      </c>
      <c r="AA35" s="357">
        <v>548289</v>
      </c>
      <c r="AB35" s="357">
        <v>556963</v>
      </c>
      <c r="AC35" s="357">
        <v>565099</v>
      </c>
      <c r="AD35" s="357">
        <v>572846</v>
      </c>
      <c r="AE35" s="357">
        <v>580640</v>
      </c>
      <c r="AF35" s="357">
        <v>588081</v>
      </c>
      <c r="AG35" s="357">
        <v>595416</v>
      </c>
    </row>
    <row r="36" spans="1:33">
      <c r="A36" s="356" t="s">
        <v>3484</v>
      </c>
      <c r="B36" s="357">
        <v>1355960</v>
      </c>
      <c r="C36" s="357">
        <v>1012990</v>
      </c>
      <c r="D36" s="357">
        <v>1018990</v>
      </c>
      <c r="E36" s="357">
        <v>1037420</v>
      </c>
      <c r="F36" s="357">
        <v>1045370</v>
      </c>
      <c r="G36" s="357">
        <v>1052820</v>
      </c>
      <c r="H36" s="357">
        <v>1062670</v>
      </c>
      <c r="I36" s="357">
        <v>1069280</v>
      </c>
      <c r="J36" s="357">
        <v>1074180</v>
      </c>
      <c r="K36" s="357">
        <v>1080190</v>
      </c>
      <c r="L36" s="357">
        <v>1083670</v>
      </c>
      <c r="M36" s="357">
        <v>1088140</v>
      </c>
      <c r="N36" s="357">
        <v>1096920</v>
      </c>
      <c r="O36" s="357">
        <v>1104480</v>
      </c>
      <c r="P36" s="357">
        <v>1111470</v>
      </c>
      <c r="Q36" s="357">
        <v>1118170</v>
      </c>
      <c r="R36" s="357">
        <v>1104860</v>
      </c>
      <c r="S36" s="357">
        <v>1123700</v>
      </c>
      <c r="T36" s="357">
        <v>1142380</v>
      </c>
      <c r="U36" s="357">
        <v>1159350</v>
      </c>
      <c r="V36" s="357">
        <v>1172830</v>
      </c>
      <c r="W36" s="357">
        <v>1191080</v>
      </c>
      <c r="X36" s="357">
        <v>1210490</v>
      </c>
      <c r="Y36" s="357">
        <v>1226310</v>
      </c>
      <c r="Z36" s="357">
        <v>1244480</v>
      </c>
      <c r="AA36" s="357">
        <v>1264740</v>
      </c>
      <c r="AB36" s="357">
        <v>1285850</v>
      </c>
      <c r="AC36" s="357">
        <v>1305640</v>
      </c>
      <c r="AD36" s="357">
        <v>1324460</v>
      </c>
      <c r="AE36" s="357">
        <v>1343370</v>
      </c>
      <c r="AF36" s="357">
        <v>1361410</v>
      </c>
      <c r="AG36" s="357">
        <v>1379130</v>
      </c>
    </row>
    <row r="37" spans="1:33">
      <c r="A37" s="356" t="s">
        <v>3485</v>
      </c>
      <c r="B37" s="357">
        <v>16786400</v>
      </c>
      <c r="C37" s="357">
        <v>13688700</v>
      </c>
      <c r="D37" s="357">
        <v>14253900</v>
      </c>
      <c r="E37" s="357">
        <v>14858400</v>
      </c>
      <c r="F37" s="357">
        <v>15030000</v>
      </c>
      <c r="G37" s="357">
        <v>15175600</v>
      </c>
      <c r="H37" s="357">
        <v>15321000</v>
      </c>
      <c r="I37" s="357">
        <v>15377800</v>
      </c>
      <c r="J37" s="357">
        <v>15235300</v>
      </c>
      <c r="K37" s="357">
        <v>15048800</v>
      </c>
      <c r="L37" s="357">
        <v>14750900</v>
      </c>
      <c r="M37" s="357">
        <v>14418900</v>
      </c>
      <c r="N37" s="357">
        <v>14011700</v>
      </c>
      <c r="O37" s="357">
        <v>13567100</v>
      </c>
      <c r="P37" s="357">
        <v>13107300</v>
      </c>
      <c r="Q37" s="357">
        <v>12643100</v>
      </c>
      <c r="R37" s="357">
        <v>12005600</v>
      </c>
      <c r="S37" s="357">
        <v>11894200</v>
      </c>
      <c r="T37" s="357">
        <v>11801800</v>
      </c>
      <c r="U37" s="357">
        <v>11713000</v>
      </c>
      <c r="V37" s="357">
        <v>11617900</v>
      </c>
      <c r="W37" s="357">
        <v>11582300</v>
      </c>
      <c r="X37" s="357">
        <v>11568200</v>
      </c>
      <c r="Y37" s="357">
        <v>11532900</v>
      </c>
      <c r="Z37" s="357">
        <v>11521500</v>
      </c>
      <c r="AA37" s="357">
        <v>11532600</v>
      </c>
      <c r="AB37" s="357">
        <v>11553200</v>
      </c>
      <c r="AC37" s="357">
        <v>11570300</v>
      </c>
      <c r="AD37" s="357">
        <v>11586200</v>
      </c>
      <c r="AE37" s="357">
        <v>11606500</v>
      </c>
      <c r="AF37" s="357">
        <v>11626900</v>
      </c>
      <c r="AG37" s="357">
        <v>11651500</v>
      </c>
    </row>
    <row r="38" spans="1:33">
      <c r="A38" s="356" t="s">
        <v>3486</v>
      </c>
      <c r="B38" s="357">
        <v>2575200</v>
      </c>
      <c r="C38" s="357">
        <v>2084800</v>
      </c>
      <c r="D38" s="357">
        <v>2166780</v>
      </c>
      <c r="E38" s="357">
        <v>2255590</v>
      </c>
      <c r="F38" s="357">
        <v>2280960</v>
      </c>
      <c r="G38" s="357">
        <v>2302540</v>
      </c>
      <c r="H38" s="357">
        <v>2324340</v>
      </c>
      <c r="I38" s="357">
        <v>2333070</v>
      </c>
      <c r="J38" s="357">
        <v>2312920</v>
      </c>
      <c r="K38" s="357">
        <v>2286550</v>
      </c>
      <c r="L38" s="357">
        <v>2243870</v>
      </c>
      <c r="M38" s="357">
        <v>2196400</v>
      </c>
      <c r="N38" s="357">
        <v>2138490</v>
      </c>
      <c r="O38" s="357">
        <v>2075010</v>
      </c>
      <c r="P38" s="357">
        <v>2009270</v>
      </c>
      <c r="Q38" s="357">
        <v>1942780</v>
      </c>
      <c r="R38" s="357">
        <v>1848850</v>
      </c>
      <c r="S38" s="357">
        <v>1834630</v>
      </c>
      <c r="T38" s="357">
        <v>1823130</v>
      </c>
      <c r="U38" s="357">
        <v>1811950</v>
      </c>
      <c r="V38" s="357">
        <v>1799530</v>
      </c>
      <c r="W38" s="357">
        <v>1796150</v>
      </c>
      <c r="X38" s="357">
        <v>1796000</v>
      </c>
      <c r="Y38" s="357">
        <v>1792450</v>
      </c>
      <c r="Z38" s="357">
        <v>1792550</v>
      </c>
      <c r="AA38" s="357">
        <v>1796120</v>
      </c>
      <c r="AB38" s="357">
        <v>1801120</v>
      </c>
      <c r="AC38" s="357">
        <v>1805480</v>
      </c>
      <c r="AD38" s="357">
        <v>1809580</v>
      </c>
      <c r="AE38" s="357">
        <v>1814320</v>
      </c>
      <c r="AF38" s="357">
        <v>1818980</v>
      </c>
      <c r="AG38" s="357">
        <v>1824180</v>
      </c>
    </row>
    <row r="39" spans="1:33">
      <c r="A39" s="356" t="s">
        <v>3487</v>
      </c>
      <c r="B39" s="356">
        <v>0</v>
      </c>
      <c r="C39" s="356">
        <v>0</v>
      </c>
      <c r="D39" s="356">
        <v>0</v>
      </c>
      <c r="E39" s="356">
        <v>0</v>
      </c>
      <c r="F39" s="356">
        <v>0</v>
      </c>
      <c r="G39" s="356">
        <v>0</v>
      </c>
      <c r="H39" s="356">
        <v>0</v>
      </c>
      <c r="I39" s="356">
        <v>0</v>
      </c>
      <c r="J39" s="356">
        <v>0</v>
      </c>
      <c r="K39" s="356">
        <v>0</v>
      </c>
      <c r="L39" s="356">
        <v>0</v>
      </c>
      <c r="M39" s="356">
        <v>0</v>
      </c>
      <c r="N39" s="356">
        <v>0</v>
      </c>
      <c r="O39" s="356">
        <v>0</v>
      </c>
      <c r="P39" s="356">
        <v>0</v>
      </c>
      <c r="Q39" s="356">
        <v>0</v>
      </c>
      <c r="R39" s="356">
        <v>0</v>
      </c>
      <c r="S39" s="356">
        <v>0</v>
      </c>
      <c r="T39" s="356">
        <v>0</v>
      </c>
      <c r="U39" s="356">
        <v>0</v>
      </c>
      <c r="V39" s="356">
        <v>0</v>
      </c>
      <c r="W39" s="356">
        <v>0</v>
      </c>
      <c r="X39" s="356">
        <v>0</v>
      </c>
      <c r="Y39" s="356">
        <v>0</v>
      </c>
      <c r="Z39" s="356">
        <v>0</v>
      </c>
      <c r="AA39" s="356">
        <v>0</v>
      </c>
      <c r="AB39" s="356">
        <v>0</v>
      </c>
      <c r="AC39" s="356">
        <v>0</v>
      </c>
      <c r="AD39" s="356">
        <v>0</v>
      </c>
      <c r="AE39" s="356">
        <v>0</v>
      </c>
      <c r="AF39" s="356">
        <v>0</v>
      </c>
      <c r="AG39" s="356">
        <v>0</v>
      </c>
    </row>
    <row r="40" spans="1:33">
      <c r="A40" s="356" t="s">
        <v>3488</v>
      </c>
      <c r="B40" s="357">
        <v>610324000000</v>
      </c>
      <c r="C40" s="357">
        <v>562513000000</v>
      </c>
      <c r="D40" s="357">
        <v>595296000000</v>
      </c>
      <c r="E40" s="357">
        <v>621323000000</v>
      </c>
      <c r="F40" s="357">
        <v>630206000000</v>
      </c>
      <c r="G40" s="357">
        <v>643243000000</v>
      </c>
      <c r="H40" s="357">
        <v>656747000000</v>
      </c>
      <c r="I40" s="357">
        <v>670344000000</v>
      </c>
      <c r="J40" s="357">
        <v>675099000000</v>
      </c>
      <c r="K40" s="357">
        <v>680893000000</v>
      </c>
      <c r="L40" s="357">
        <v>682664000000</v>
      </c>
      <c r="M40" s="357">
        <v>679976000000</v>
      </c>
      <c r="N40" s="357">
        <v>682767000000</v>
      </c>
      <c r="O40" s="357">
        <v>687507000000</v>
      </c>
      <c r="P40" s="357">
        <v>689202000000</v>
      </c>
      <c r="Q40" s="357">
        <v>693244000000</v>
      </c>
      <c r="R40" s="357">
        <v>693655000000</v>
      </c>
      <c r="S40" s="357">
        <v>692715000000</v>
      </c>
      <c r="T40" s="357">
        <v>693567000000</v>
      </c>
      <c r="U40" s="357">
        <v>693716000000</v>
      </c>
      <c r="V40" s="357">
        <v>694025000000</v>
      </c>
      <c r="W40" s="357">
        <v>700645000000</v>
      </c>
      <c r="X40" s="357">
        <v>702260000000</v>
      </c>
      <c r="Y40" s="357">
        <v>703569000000</v>
      </c>
      <c r="Z40" s="357">
        <v>704816000000</v>
      </c>
      <c r="AA40" s="357">
        <v>705151000000</v>
      </c>
      <c r="AB40" s="357">
        <v>704886000000</v>
      </c>
      <c r="AC40" s="357">
        <v>703960000000</v>
      </c>
      <c r="AD40" s="357">
        <v>706161000000</v>
      </c>
      <c r="AE40" s="357">
        <v>707483000000</v>
      </c>
      <c r="AF40" s="357">
        <v>707965000000</v>
      </c>
      <c r="AG40" s="357">
        <v>704320000000</v>
      </c>
    </row>
    <row r="41" spans="1:33">
      <c r="A41" s="356" t="s">
        <v>3489</v>
      </c>
      <c r="B41" s="357">
        <v>18513900</v>
      </c>
      <c r="C41" s="357">
        <v>17598300</v>
      </c>
      <c r="D41" s="357">
        <v>18580700</v>
      </c>
      <c r="E41" s="357">
        <v>19414600</v>
      </c>
      <c r="F41" s="357">
        <v>19748400</v>
      </c>
      <c r="G41" s="357">
        <v>20208800</v>
      </c>
      <c r="H41" s="357">
        <v>20701800</v>
      </c>
      <c r="I41" s="357">
        <v>21132100</v>
      </c>
      <c r="J41" s="357">
        <v>21299700</v>
      </c>
      <c r="K41" s="357">
        <v>21524500</v>
      </c>
      <c r="L41" s="357">
        <v>21593800</v>
      </c>
      <c r="M41" s="357">
        <v>21469900</v>
      </c>
      <c r="N41" s="357">
        <v>21595400</v>
      </c>
      <c r="O41" s="357">
        <v>21805400</v>
      </c>
      <c r="P41" s="357">
        <v>21885800</v>
      </c>
      <c r="Q41" s="357">
        <v>22081500</v>
      </c>
      <c r="R41" s="357">
        <v>22130800</v>
      </c>
      <c r="S41" s="357">
        <v>22125900</v>
      </c>
      <c r="T41" s="357">
        <v>22199000</v>
      </c>
      <c r="U41" s="357">
        <v>22240000</v>
      </c>
      <c r="V41" s="357">
        <v>22277700</v>
      </c>
      <c r="W41" s="357">
        <v>22565800</v>
      </c>
      <c r="X41" s="357">
        <v>22644200</v>
      </c>
      <c r="Y41" s="357">
        <v>22709500</v>
      </c>
      <c r="Z41" s="357">
        <v>22777300</v>
      </c>
      <c r="AA41" s="357">
        <v>22819100</v>
      </c>
      <c r="AB41" s="357">
        <v>22839900</v>
      </c>
      <c r="AC41" s="357">
        <v>22832400</v>
      </c>
      <c r="AD41" s="357">
        <v>22961600</v>
      </c>
      <c r="AE41" s="357">
        <v>23048700</v>
      </c>
      <c r="AF41" s="357">
        <v>23095700</v>
      </c>
      <c r="AG41" s="357">
        <v>22989400</v>
      </c>
    </row>
    <row r="42" spans="1:33">
      <c r="A42" s="356" t="s">
        <v>3490</v>
      </c>
      <c r="B42" s="357">
        <v>205718000</v>
      </c>
      <c r="C42" s="357">
        <v>190868000</v>
      </c>
      <c r="D42" s="357">
        <v>202231000</v>
      </c>
      <c r="E42" s="357">
        <v>211527000</v>
      </c>
      <c r="F42" s="357">
        <v>214922000</v>
      </c>
      <c r="G42" s="357">
        <v>219756000</v>
      </c>
      <c r="H42" s="357">
        <v>224818000</v>
      </c>
      <c r="I42" s="357">
        <v>229731000</v>
      </c>
      <c r="J42" s="357">
        <v>231582000</v>
      </c>
      <c r="K42" s="357">
        <v>233872000</v>
      </c>
      <c r="L42" s="357">
        <v>234671000</v>
      </c>
      <c r="M42" s="357">
        <v>233753000</v>
      </c>
      <c r="N42" s="357">
        <v>234952000</v>
      </c>
      <c r="O42" s="357">
        <v>236900000</v>
      </c>
      <c r="P42" s="357">
        <v>237679000</v>
      </c>
      <c r="Q42" s="357">
        <v>239405000</v>
      </c>
      <c r="R42" s="357">
        <v>239762000</v>
      </c>
      <c r="S42" s="357">
        <v>239594000</v>
      </c>
      <c r="T42" s="357">
        <v>240115000</v>
      </c>
      <c r="U42" s="357">
        <v>240361000</v>
      </c>
      <c r="V42" s="357">
        <v>240636000</v>
      </c>
      <c r="W42" s="357">
        <v>243282000</v>
      </c>
      <c r="X42" s="357">
        <v>244030000</v>
      </c>
      <c r="Y42" s="357">
        <v>244659000</v>
      </c>
      <c r="Z42" s="357">
        <v>245276000</v>
      </c>
      <c r="AA42" s="357">
        <v>245580000</v>
      </c>
      <c r="AB42" s="357">
        <v>245667000</v>
      </c>
      <c r="AC42" s="357">
        <v>245501000</v>
      </c>
      <c r="AD42" s="357">
        <v>246553000</v>
      </c>
      <c r="AE42" s="357">
        <v>247249000</v>
      </c>
      <c r="AF42" s="357">
        <v>247614000</v>
      </c>
      <c r="AG42" s="357">
        <v>246456000</v>
      </c>
    </row>
    <row r="43" spans="1:33">
      <c r="A43" s="356" t="s">
        <v>3491</v>
      </c>
      <c r="B43" s="357">
        <v>411811000</v>
      </c>
      <c r="C43" s="357">
        <v>375651000</v>
      </c>
      <c r="D43" s="357">
        <v>400111000</v>
      </c>
      <c r="E43" s="357">
        <v>419135000</v>
      </c>
      <c r="F43" s="357">
        <v>425743000</v>
      </c>
      <c r="G43" s="357">
        <v>435275000</v>
      </c>
      <c r="H43" s="357">
        <v>445106000</v>
      </c>
      <c r="I43" s="357">
        <v>455360000</v>
      </c>
      <c r="J43" s="357">
        <v>459235000</v>
      </c>
      <c r="K43" s="357">
        <v>463732000</v>
      </c>
      <c r="L43" s="357">
        <v>465537000</v>
      </c>
      <c r="M43" s="357">
        <v>464478000</v>
      </c>
      <c r="N43" s="357">
        <v>466692000</v>
      </c>
      <c r="O43" s="357">
        <v>470144000</v>
      </c>
      <c r="P43" s="357">
        <v>471608000</v>
      </c>
      <c r="Q43" s="357">
        <v>474515000</v>
      </c>
      <c r="R43" s="357">
        <v>475018000</v>
      </c>
      <c r="S43" s="357">
        <v>474574000</v>
      </c>
      <c r="T43" s="357">
        <v>475267000</v>
      </c>
      <c r="U43" s="357">
        <v>475521000</v>
      </c>
      <c r="V43" s="357">
        <v>475911000</v>
      </c>
      <c r="W43" s="357">
        <v>480510000</v>
      </c>
      <c r="X43" s="357">
        <v>481885000</v>
      </c>
      <c r="Y43" s="357">
        <v>483050000</v>
      </c>
      <c r="Z43" s="357">
        <v>484140000</v>
      </c>
      <c r="AA43" s="357">
        <v>484557000</v>
      </c>
      <c r="AB43" s="357">
        <v>484564000</v>
      </c>
      <c r="AC43" s="357">
        <v>484135000</v>
      </c>
      <c r="AD43" s="357">
        <v>485764000</v>
      </c>
      <c r="AE43" s="357">
        <v>486827000</v>
      </c>
      <c r="AF43" s="357">
        <v>487378000</v>
      </c>
      <c r="AG43" s="357">
        <v>485132000</v>
      </c>
    </row>
    <row r="44" spans="1:33">
      <c r="A44" s="356" t="s">
        <v>3492</v>
      </c>
      <c r="B44" s="357">
        <v>51138600</v>
      </c>
      <c r="C44" s="357">
        <v>45566800</v>
      </c>
      <c r="D44" s="357">
        <v>48656400</v>
      </c>
      <c r="E44" s="357">
        <v>51268700</v>
      </c>
      <c r="F44" s="357">
        <v>52154300</v>
      </c>
      <c r="G44" s="357">
        <v>53420200</v>
      </c>
      <c r="H44" s="357">
        <v>54702700</v>
      </c>
      <c r="I44" s="357">
        <v>56146000</v>
      </c>
      <c r="J44" s="357">
        <v>56699600</v>
      </c>
      <c r="K44" s="357">
        <v>57295100</v>
      </c>
      <c r="L44" s="357">
        <v>57599500</v>
      </c>
      <c r="M44" s="357">
        <v>57614100</v>
      </c>
      <c r="N44" s="357">
        <v>57873500</v>
      </c>
      <c r="O44" s="357">
        <v>58257500</v>
      </c>
      <c r="P44" s="357">
        <v>58437800</v>
      </c>
      <c r="Q44" s="357">
        <v>58742500</v>
      </c>
      <c r="R44" s="357">
        <v>58783000</v>
      </c>
      <c r="S44" s="357">
        <v>58713600</v>
      </c>
      <c r="T44" s="357">
        <v>58752800</v>
      </c>
      <c r="U44" s="357">
        <v>58753500</v>
      </c>
      <c r="V44" s="357">
        <v>58782000</v>
      </c>
      <c r="W44" s="357">
        <v>59277700</v>
      </c>
      <c r="X44" s="357">
        <v>59439800</v>
      </c>
      <c r="Y44" s="357">
        <v>59578800</v>
      </c>
      <c r="Z44" s="357">
        <v>59699100</v>
      </c>
      <c r="AA44" s="357">
        <v>59726400</v>
      </c>
      <c r="AB44" s="357">
        <v>59702800</v>
      </c>
      <c r="AC44" s="357">
        <v>59633300</v>
      </c>
      <c r="AD44" s="357">
        <v>59769800</v>
      </c>
      <c r="AE44" s="357">
        <v>59854200</v>
      </c>
      <c r="AF44" s="357">
        <v>59895600</v>
      </c>
      <c r="AG44" s="357">
        <v>59605900</v>
      </c>
    </row>
    <row r="45" spans="1:33">
      <c r="A45" s="356" t="s">
        <v>3493</v>
      </c>
      <c r="B45" s="357">
        <v>40283900</v>
      </c>
      <c r="C45" s="357">
        <v>36616300</v>
      </c>
      <c r="D45" s="357">
        <v>38912000</v>
      </c>
      <c r="E45" s="357">
        <v>40829200</v>
      </c>
      <c r="F45" s="357">
        <v>41495500</v>
      </c>
      <c r="G45" s="357">
        <v>42452400</v>
      </c>
      <c r="H45" s="357">
        <v>43436200</v>
      </c>
      <c r="I45" s="357">
        <v>44473100</v>
      </c>
      <c r="J45" s="357">
        <v>44863900</v>
      </c>
      <c r="K45" s="357">
        <v>45312400</v>
      </c>
      <c r="L45" s="357">
        <v>45502800</v>
      </c>
      <c r="M45" s="357">
        <v>45414700</v>
      </c>
      <c r="N45" s="357">
        <v>45629800</v>
      </c>
      <c r="O45" s="357">
        <v>45965900</v>
      </c>
      <c r="P45" s="357">
        <v>46110000</v>
      </c>
      <c r="Q45" s="357">
        <v>46393000</v>
      </c>
      <c r="R45" s="357">
        <v>46440800</v>
      </c>
      <c r="S45" s="357">
        <v>46394600</v>
      </c>
      <c r="T45" s="357">
        <v>46457800</v>
      </c>
      <c r="U45" s="357">
        <v>46479200</v>
      </c>
      <c r="V45" s="357">
        <v>46515000</v>
      </c>
      <c r="W45" s="357">
        <v>46963100</v>
      </c>
      <c r="X45" s="357">
        <v>47097700</v>
      </c>
      <c r="Y45" s="357">
        <v>47211800</v>
      </c>
      <c r="Z45" s="357">
        <v>47317400</v>
      </c>
      <c r="AA45" s="357">
        <v>47355900</v>
      </c>
      <c r="AB45" s="357">
        <v>47353300</v>
      </c>
      <c r="AC45" s="357">
        <v>47308800</v>
      </c>
      <c r="AD45" s="357">
        <v>47461800</v>
      </c>
      <c r="AE45" s="357">
        <v>47560500</v>
      </c>
      <c r="AF45" s="357">
        <v>47610500</v>
      </c>
      <c r="AG45" s="357">
        <v>47383200</v>
      </c>
    </row>
    <row r="46" spans="1:33">
      <c r="A46" s="356" t="s">
        <v>3494</v>
      </c>
      <c r="B46" s="357">
        <v>167059000</v>
      </c>
      <c r="C46" s="357">
        <v>134076000</v>
      </c>
      <c r="D46" s="357">
        <v>160438000</v>
      </c>
      <c r="E46" s="357">
        <v>176749000</v>
      </c>
      <c r="F46" s="357">
        <v>183448000</v>
      </c>
      <c r="G46" s="357">
        <v>191566000</v>
      </c>
      <c r="H46" s="357">
        <v>199762000</v>
      </c>
      <c r="I46" s="357">
        <v>209500000</v>
      </c>
      <c r="J46" s="357">
        <v>214274000</v>
      </c>
      <c r="K46" s="357">
        <v>218809000</v>
      </c>
      <c r="L46" s="357">
        <v>222697000</v>
      </c>
      <c r="M46" s="357">
        <v>226265000</v>
      </c>
      <c r="N46" s="357">
        <v>227781000</v>
      </c>
      <c r="O46" s="357">
        <v>229292000</v>
      </c>
      <c r="P46" s="357">
        <v>230502000</v>
      </c>
      <c r="Q46" s="357">
        <v>231464000</v>
      </c>
      <c r="R46" s="357">
        <v>231820000</v>
      </c>
      <c r="S46" s="357">
        <v>231870000</v>
      </c>
      <c r="T46" s="357">
        <v>231818000</v>
      </c>
      <c r="U46" s="357">
        <v>231876000</v>
      </c>
      <c r="V46" s="357">
        <v>232058000</v>
      </c>
      <c r="W46" s="357">
        <v>233265000</v>
      </c>
      <c r="X46" s="357">
        <v>234087000</v>
      </c>
      <c r="Y46" s="357">
        <v>234811000</v>
      </c>
      <c r="Z46" s="357">
        <v>235348000</v>
      </c>
      <c r="AA46" s="357">
        <v>235387000</v>
      </c>
      <c r="AB46" s="357">
        <v>235250000</v>
      </c>
      <c r="AC46" s="357">
        <v>234967000</v>
      </c>
      <c r="AD46" s="357">
        <v>234925000</v>
      </c>
      <c r="AE46" s="357">
        <v>234872000</v>
      </c>
      <c r="AF46" s="357">
        <v>234925000</v>
      </c>
      <c r="AG46" s="357">
        <v>234020000</v>
      </c>
    </row>
    <row r="47" spans="1:33">
      <c r="A47" s="356" t="s">
        <v>3495</v>
      </c>
      <c r="B47" s="357">
        <v>5354450</v>
      </c>
      <c r="C47" s="357">
        <v>4964600</v>
      </c>
      <c r="D47" s="357">
        <v>5253760</v>
      </c>
      <c r="E47" s="357">
        <v>5497690</v>
      </c>
      <c r="F47" s="357">
        <v>5586770</v>
      </c>
      <c r="G47" s="357">
        <v>5713500</v>
      </c>
      <c r="H47" s="357">
        <v>5846100</v>
      </c>
      <c r="I47" s="357">
        <v>5975160</v>
      </c>
      <c r="J47" s="357">
        <v>6023740</v>
      </c>
      <c r="K47" s="357">
        <v>6083730</v>
      </c>
      <c r="L47" s="357">
        <v>6105000</v>
      </c>
      <c r="M47" s="357">
        <v>6081500</v>
      </c>
      <c r="N47" s="357">
        <v>6112700</v>
      </c>
      <c r="O47" s="357">
        <v>6163500</v>
      </c>
      <c r="P47" s="357">
        <v>6183840</v>
      </c>
      <c r="Q47" s="357">
        <v>6228880</v>
      </c>
      <c r="R47" s="357">
        <v>6238190</v>
      </c>
      <c r="S47" s="357">
        <v>6233750</v>
      </c>
      <c r="T47" s="357">
        <v>6247270</v>
      </c>
      <c r="U47" s="357">
        <v>6253620</v>
      </c>
      <c r="V47" s="357">
        <v>6260750</v>
      </c>
      <c r="W47" s="357">
        <v>6329810</v>
      </c>
      <c r="X47" s="357">
        <v>6349360</v>
      </c>
      <c r="Y47" s="357">
        <v>6365790</v>
      </c>
      <c r="Z47" s="357">
        <v>6381900</v>
      </c>
      <c r="AA47" s="357">
        <v>6389790</v>
      </c>
      <c r="AB47" s="357">
        <v>6392000</v>
      </c>
      <c r="AC47" s="357">
        <v>6387610</v>
      </c>
      <c r="AD47" s="357">
        <v>6414940</v>
      </c>
      <c r="AE47" s="357">
        <v>6433010</v>
      </c>
      <c r="AF47" s="357">
        <v>6442460</v>
      </c>
      <c r="AG47" s="357">
        <v>6412080</v>
      </c>
    </row>
    <row r="48" spans="1:33">
      <c r="A48" s="356" t="s">
        <v>3496</v>
      </c>
      <c r="B48" s="357">
        <v>13367600</v>
      </c>
      <c r="C48" s="357">
        <v>12464300</v>
      </c>
      <c r="D48" s="357">
        <v>13160100</v>
      </c>
      <c r="E48" s="357">
        <v>13743400</v>
      </c>
      <c r="F48" s="357">
        <v>13955400</v>
      </c>
      <c r="G48" s="357">
        <v>14260400</v>
      </c>
      <c r="H48" s="357">
        <v>14580700</v>
      </c>
      <c r="I48" s="357">
        <v>14886000</v>
      </c>
      <c r="J48" s="357">
        <v>14998500</v>
      </c>
      <c r="K48" s="357">
        <v>15141300</v>
      </c>
      <c r="L48" s="357">
        <v>15185500</v>
      </c>
      <c r="M48" s="357">
        <v>15114300</v>
      </c>
      <c r="N48" s="357">
        <v>15191400</v>
      </c>
      <c r="O48" s="357">
        <v>15319100</v>
      </c>
      <c r="P48" s="357">
        <v>15368700</v>
      </c>
      <c r="Q48" s="357">
        <v>15483000</v>
      </c>
      <c r="R48" s="357">
        <v>15506500</v>
      </c>
      <c r="S48" s="357">
        <v>15495300</v>
      </c>
      <c r="T48" s="357">
        <v>15531100</v>
      </c>
      <c r="U48" s="357">
        <v>15547900</v>
      </c>
      <c r="V48" s="357">
        <v>15566100</v>
      </c>
      <c r="W48" s="357">
        <v>15741800</v>
      </c>
      <c r="X48" s="357">
        <v>15790200</v>
      </c>
      <c r="Y48" s="357">
        <v>15830700</v>
      </c>
      <c r="Z48" s="357">
        <v>15871000</v>
      </c>
      <c r="AA48" s="357">
        <v>15891700</v>
      </c>
      <c r="AB48" s="357">
        <v>15898100</v>
      </c>
      <c r="AC48" s="357">
        <v>15887900</v>
      </c>
      <c r="AD48" s="357">
        <v>15959300</v>
      </c>
      <c r="AE48" s="357">
        <v>16006700</v>
      </c>
      <c r="AF48" s="357">
        <v>16031300</v>
      </c>
      <c r="AG48" s="357">
        <v>15955800</v>
      </c>
    </row>
    <row r="49" spans="1:33">
      <c r="A49" s="356" t="s">
        <v>3497</v>
      </c>
      <c r="B49" s="357">
        <v>16956100000</v>
      </c>
      <c r="C49" s="357">
        <v>15741300000</v>
      </c>
      <c r="D49" s="357">
        <v>16262000000</v>
      </c>
      <c r="E49" s="357">
        <v>16630600000</v>
      </c>
      <c r="F49" s="357">
        <v>16869600000</v>
      </c>
      <c r="G49" s="357">
        <v>17141200000</v>
      </c>
      <c r="H49" s="357">
        <v>17432900000</v>
      </c>
      <c r="I49" s="357">
        <v>17636800000</v>
      </c>
      <c r="J49" s="357">
        <v>17806800000</v>
      </c>
      <c r="K49" s="357">
        <v>17961700000</v>
      </c>
      <c r="L49" s="357">
        <v>18051100000</v>
      </c>
      <c r="M49" s="357">
        <v>18132100000</v>
      </c>
      <c r="N49" s="357">
        <v>18210200000</v>
      </c>
      <c r="O49" s="357">
        <v>18259200000</v>
      </c>
      <c r="P49" s="357">
        <v>18290200000</v>
      </c>
      <c r="Q49" s="357">
        <v>18279500000</v>
      </c>
      <c r="R49" s="357">
        <v>18272400000</v>
      </c>
      <c r="S49" s="357">
        <v>18343800000</v>
      </c>
      <c r="T49" s="357">
        <v>18411700000</v>
      </c>
      <c r="U49" s="357">
        <v>18483100000</v>
      </c>
      <c r="V49" s="357">
        <v>18550900000</v>
      </c>
      <c r="W49" s="357">
        <v>18622500000</v>
      </c>
      <c r="X49" s="357">
        <v>18636900000</v>
      </c>
      <c r="Y49" s="357">
        <v>18651200000</v>
      </c>
      <c r="Z49" s="357">
        <v>18665500000</v>
      </c>
      <c r="AA49" s="357">
        <v>18679800000</v>
      </c>
      <c r="AB49" s="357">
        <v>18697600000</v>
      </c>
      <c r="AC49" s="357">
        <v>18686900000</v>
      </c>
      <c r="AD49" s="357">
        <v>18679800000</v>
      </c>
      <c r="AE49" s="357">
        <v>18669100000</v>
      </c>
      <c r="AF49" s="357">
        <v>18662000000</v>
      </c>
      <c r="AG49" s="357">
        <v>18651200000</v>
      </c>
    </row>
    <row r="50" spans="1:33">
      <c r="A50" s="356" t="s">
        <v>3498</v>
      </c>
      <c r="B50" s="357">
        <v>2632130</v>
      </c>
      <c r="C50" s="357">
        <v>2319100</v>
      </c>
      <c r="D50" s="357">
        <v>2482810</v>
      </c>
      <c r="E50" s="357">
        <v>2593270</v>
      </c>
      <c r="F50" s="357">
        <v>2623230</v>
      </c>
      <c r="G50" s="357">
        <v>2672000</v>
      </c>
      <c r="H50" s="357">
        <v>2719720</v>
      </c>
      <c r="I50" s="357">
        <v>2780640</v>
      </c>
      <c r="J50" s="357">
        <v>2800980</v>
      </c>
      <c r="K50" s="357">
        <v>2821140</v>
      </c>
      <c r="L50" s="357">
        <v>2829230</v>
      </c>
      <c r="M50" s="357">
        <v>2827810</v>
      </c>
      <c r="N50" s="357">
        <v>2836740</v>
      </c>
      <c r="O50" s="357">
        <v>2849690</v>
      </c>
      <c r="P50" s="357">
        <v>2855630</v>
      </c>
      <c r="Q50" s="357">
        <v>2863940</v>
      </c>
      <c r="R50" s="357">
        <v>2862520</v>
      </c>
      <c r="S50" s="357">
        <v>2856750</v>
      </c>
      <c r="T50" s="357">
        <v>2854830</v>
      </c>
      <c r="U50" s="357">
        <v>2851630</v>
      </c>
      <c r="V50" s="357">
        <v>2850660</v>
      </c>
      <c r="W50" s="357">
        <v>2867710</v>
      </c>
      <c r="X50" s="357">
        <v>2873060</v>
      </c>
      <c r="Y50" s="357">
        <v>2877740</v>
      </c>
      <c r="Z50" s="357">
        <v>2881220</v>
      </c>
      <c r="AA50" s="357">
        <v>2880320</v>
      </c>
      <c r="AB50" s="357">
        <v>2877200</v>
      </c>
      <c r="AC50" s="357">
        <v>2872730</v>
      </c>
      <c r="AD50" s="357">
        <v>2874950</v>
      </c>
      <c r="AE50" s="357">
        <v>2875920</v>
      </c>
      <c r="AF50" s="357">
        <v>2875810</v>
      </c>
      <c r="AG50" s="357">
        <v>2861920</v>
      </c>
    </row>
    <row r="51" spans="1:33">
      <c r="A51" s="356" t="s">
        <v>3499</v>
      </c>
      <c r="B51" s="356">
        <v>0</v>
      </c>
      <c r="C51" s="356">
        <v>0</v>
      </c>
      <c r="D51" s="356">
        <v>0</v>
      </c>
      <c r="E51" s="356">
        <v>0</v>
      </c>
      <c r="F51" s="356">
        <v>0</v>
      </c>
      <c r="G51" s="356">
        <v>0</v>
      </c>
      <c r="H51" s="356">
        <v>0</v>
      </c>
      <c r="I51" s="356">
        <v>0</v>
      </c>
      <c r="J51" s="356">
        <v>0</v>
      </c>
      <c r="K51" s="356">
        <v>0</v>
      </c>
      <c r="L51" s="356">
        <v>0</v>
      </c>
      <c r="M51" s="356">
        <v>0</v>
      </c>
      <c r="N51" s="356">
        <v>0</v>
      </c>
      <c r="O51" s="356">
        <v>0</v>
      </c>
      <c r="P51" s="356">
        <v>0</v>
      </c>
      <c r="Q51" s="356">
        <v>0</v>
      </c>
      <c r="R51" s="356">
        <v>0</v>
      </c>
      <c r="S51" s="356">
        <v>0</v>
      </c>
      <c r="T51" s="356">
        <v>0</v>
      </c>
      <c r="U51" s="356">
        <v>0</v>
      </c>
      <c r="V51" s="356">
        <v>0</v>
      </c>
      <c r="W51" s="356">
        <v>0</v>
      </c>
      <c r="X51" s="356">
        <v>0</v>
      </c>
      <c r="Y51" s="356">
        <v>0</v>
      </c>
      <c r="Z51" s="356">
        <v>0</v>
      </c>
      <c r="AA51" s="356">
        <v>0</v>
      </c>
      <c r="AB51" s="356">
        <v>0</v>
      </c>
      <c r="AC51" s="356">
        <v>0</v>
      </c>
      <c r="AD51" s="356">
        <v>0</v>
      </c>
      <c r="AE51" s="356">
        <v>0</v>
      </c>
      <c r="AF51" s="356">
        <v>0</v>
      </c>
      <c r="AG51" s="356">
        <v>0</v>
      </c>
    </row>
    <row r="52" spans="1:33">
      <c r="A52" s="356" t="s">
        <v>3500</v>
      </c>
      <c r="B52" s="357">
        <v>245623000000</v>
      </c>
      <c r="C52" s="357">
        <v>227243000000</v>
      </c>
      <c r="D52" s="357">
        <v>235421000000</v>
      </c>
      <c r="E52" s="357">
        <v>241416000000</v>
      </c>
      <c r="F52" s="357">
        <v>245579000000</v>
      </c>
      <c r="G52" s="357">
        <v>250301000000</v>
      </c>
      <c r="H52" s="357">
        <v>255225000000</v>
      </c>
      <c r="I52" s="357">
        <v>259948000000</v>
      </c>
      <c r="J52" s="357">
        <v>264299000000</v>
      </c>
      <c r="K52" s="357">
        <v>268300000000</v>
      </c>
      <c r="L52" s="357">
        <v>271403000000</v>
      </c>
      <c r="M52" s="357">
        <v>274385000000</v>
      </c>
      <c r="N52" s="357">
        <v>278578000000</v>
      </c>
      <c r="O52" s="357">
        <v>282208000000</v>
      </c>
      <c r="P52" s="357">
        <v>285577000000</v>
      </c>
      <c r="Q52" s="357">
        <v>288468000000</v>
      </c>
      <c r="R52" s="357">
        <v>291258000000</v>
      </c>
      <c r="S52" s="357">
        <v>294045000000</v>
      </c>
      <c r="T52" s="357">
        <v>296926000000</v>
      </c>
      <c r="U52" s="357">
        <v>299707000000</v>
      </c>
      <c r="V52" s="357">
        <v>302486000000</v>
      </c>
      <c r="W52" s="357">
        <v>305359000000</v>
      </c>
      <c r="X52" s="357">
        <v>308133000000</v>
      </c>
      <c r="Y52" s="357">
        <v>310904000000</v>
      </c>
      <c r="Z52" s="357">
        <v>313769000000</v>
      </c>
      <c r="AA52" s="357">
        <v>316534000000</v>
      </c>
      <c r="AB52" s="357">
        <v>319297000000</v>
      </c>
      <c r="AC52" s="357">
        <v>322154000000</v>
      </c>
      <c r="AD52" s="357">
        <v>324912000000</v>
      </c>
      <c r="AE52" s="357">
        <v>327666000000</v>
      </c>
      <c r="AF52" s="357">
        <v>330515000000</v>
      </c>
      <c r="AG52" s="357">
        <v>333265000000</v>
      </c>
    </row>
    <row r="53" spans="1:33">
      <c r="A53" s="356" t="s">
        <v>3501</v>
      </c>
      <c r="B53" s="357">
        <v>0</v>
      </c>
      <c r="C53" s="357">
        <v>3828.12</v>
      </c>
      <c r="D53" s="357">
        <v>3313.12</v>
      </c>
      <c r="E53" s="357">
        <v>3607.31</v>
      </c>
      <c r="F53" s="357">
        <v>3849.18</v>
      </c>
      <c r="G53" s="357">
        <v>4040.26</v>
      </c>
      <c r="H53" s="357">
        <v>4238.4399999999996</v>
      </c>
      <c r="I53" s="357">
        <v>4436.1499999999996</v>
      </c>
      <c r="J53" s="357">
        <v>4647.2299999999996</v>
      </c>
      <c r="K53" s="357">
        <v>4842.3900000000003</v>
      </c>
      <c r="L53" s="357">
        <v>5039.5200000000004</v>
      </c>
      <c r="M53" s="357">
        <v>5189.45</v>
      </c>
      <c r="N53" s="357">
        <v>5363.19</v>
      </c>
      <c r="O53" s="357">
        <v>5590.45</v>
      </c>
      <c r="P53" s="357">
        <v>5791.27</v>
      </c>
      <c r="Q53" s="357">
        <v>5993.2</v>
      </c>
      <c r="R53" s="357">
        <v>6175.99</v>
      </c>
      <c r="S53" s="357">
        <v>6354.13</v>
      </c>
      <c r="T53" s="357">
        <v>6546.78</v>
      </c>
      <c r="U53" s="357">
        <v>6736.61</v>
      </c>
      <c r="V53" s="357">
        <v>6928.62</v>
      </c>
      <c r="W53" s="357">
        <v>7133.47</v>
      </c>
      <c r="X53" s="357">
        <v>7334.83</v>
      </c>
      <c r="Y53" s="357">
        <v>7536.69</v>
      </c>
      <c r="Z53" s="357">
        <v>7740.84</v>
      </c>
      <c r="AA53" s="357">
        <v>7950.3</v>
      </c>
      <c r="AB53" s="357">
        <v>8162.15</v>
      </c>
      <c r="AC53" s="357">
        <v>8372.8799999999992</v>
      </c>
      <c r="AD53" s="357">
        <v>8602.86</v>
      </c>
      <c r="AE53" s="357">
        <v>8829.2900000000009</v>
      </c>
      <c r="AF53" s="357">
        <v>9060.14</v>
      </c>
      <c r="AG53" s="357">
        <v>9283.1200000000008</v>
      </c>
    </row>
    <row r="54" spans="1:33">
      <c r="A54" s="356" t="s">
        <v>3502</v>
      </c>
      <c r="B54" s="357">
        <v>0</v>
      </c>
      <c r="C54" s="357">
        <v>63421</v>
      </c>
      <c r="D54" s="357">
        <v>54585.5</v>
      </c>
      <c r="E54" s="357">
        <v>59237.599999999999</v>
      </c>
      <c r="F54" s="357">
        <v>62999.5</v>
      </c>
      <c r="G54" s="357">
        <v>65851.3</v>
      </c>
      <c r="H54" s="357">
        <v>69116.600000000006</v>
      </c>
      <c r="I54" s="357">
        <v>72645</v>
      </c>
      <c r="J54" s="357">
        <v>76238.7</v>
      </c>
      <c r="K54" s="357">
        <v>79636.5</v>
      </c>
      <c r="L54" s="357">
        <v>82915.100000000006</v>
      </c>
      <c r="M54" s="357">
        <v>85762.8</v>
      </c>
      <c r="N54" s="357">
        <v>88666.4</v>
      </c>
      <c r="O54" s="357">
        <v>92429.1</v>
      </c>
      <c r="P54" s="357">
        <v>95914.5</v>
      </c>
      <c r="Q54" s="357">
        <v>99301.1</v>
      </c>
      <c r="R54" s="357">
        <v>102325</v>
      </c>
      <c r="S54" s="357">
        <v>105407</v>
      </c>
      <c r="T54" s="357">
        <v>108527</v>
      </c>
      <c r="U54" s="357">
        <v>111739</v>
      </c>
      <c r="V54" s="357">
        <v>114948</v>
      </c>
      <c r="W54" s="357">
        <v>118259</v>
      </c>
      <c r="X54" s="357">
        <v>121586</v>
      </c>
      <c r="Y54" s="357">
        <v>125008</v>
      </c>
      <c r="Z54" s="357">
        <v>128431</v>
      </c>
      <c r="AA54" s="357">
        <v>131975</v>
      </c>
      <c r="AB54" s="357">
        <v>135573</v>
      </c>
      <c r="AC54" s="357">
        <v>139204</v>
      </c>
      <c r="AD54" s="357">
        <v>142980</v>
      </c>
      <c r="AE54" s="357">
        <v>146764</v>
      </c>
      <c r="AF54" s="357">
        <v>150605</v>
      </c>
      <c r="AG54" s="357">
        <v>154585</v>
      </c>
    </row>
    <row r="55" spans="1:33">
      <c r="A55" s="356" t="s">
        <v>3503</v>
      </c>
      <c r="B55" s="357">
        <v>0</v>
      </c>
      <c r="C55" s="357">
        <v>181470</v>
      </c>
      <c r="D55" s="357">
        <v>154783</v>
      </c>
      <c r="E55" s="357">
        <v>167067</v>
      </c>
      <c r="F55" s="357">
        <v>177401</v>
      </c>
      <c r="G55" s="357">
        <v>184816</v>
      </c>
      <c r="H55" s="357">
        <v>193696</v>
      </c>
      <c r="I55" s="357">
        <v>203451</v>
      </c>
      <c r="J55" s="357">
        <v>213385</v>
      </c>
      <c r="K55" s="357">
        <v>222626</v>
      </c>
      <c r="L55" s="357">
        <v>231467</v>
      </c>
      <c r="M55" s="357">
        <v>239578</v>
      </c>
      <c r="N55" s="357">
        <v>247472</v>
      </c>
      <c r="O55" s="357">
        <v>257733</v>
      </c>
      <c r="P55" s="357">
        <v>267524</v>
      </c>
      <c r="Q55" s="357">
        <v>276687</v>
      </c>
      <c r="R55" s="357">
        <v>284835</v>
      </c>
      <c r="S55" s="357">
        <v>293495</v>
      </c>
      <c r="T55" s="357">
        <v>301929</v>
      </c>
      <c r="U55" s="357">
        <v>310807</v>
      </c>
      <c r="V55" s="357">
        <v>319632</v>
      </c>
      <c r="W55" s="357">
        <v>328676</v>
      </c>
      <c r="X55" s="357">
        <v>337714</v>
      </c>
      <c r="Y55" s="357">
        <v>347167</v>
      </c>
      <c r="Z55" s="357">
        <v>356489</v>
      </c>
      <c r="AA55" s="357">
        <v>366190</v>
      </c>
      <c r="AB55" s="357">
        <v>376005</v>
      </c>
      <c r="AC55" s="357">
        <v>386017</v>
      </c>
      <c r="AD55" s="357">
        <v>396124</v>
      </c>
      <c r="AE55" s="357">
        <v>406402</v>
      </c>
      <c r="AF55" s="357">
        <v>416779</v>
      </c>
      <c r="AG55" s="357">
        <v>427908</v>
      </c>
    </row>
    <row r="56" spans="1:33">
      <c r="A56" s="356" t="s">
        <v>3504</v>
      </c>
      <c r="B56" s="357">
        <v>0</v>
      </c>
      <c r="C56" s="357">
        <v>26062.5</v>
      </c>
      <c r="D56" s="357">
        <v>22276.6</v>
      </c>
      <c r="E56" s="357">
        <v>24029.4</v>
      </c>
      <c r="F56" s="357">
        <v>25371.1</v>
      </c>
      <c r="G56" s="357">
        <v>26362.400000000001</v>
      </c>
      <c r="H56" s="357">
        <v>27624.9</v>
      </c>
      <c r="I56" s="357">
        <v>29036.799999999999</v>
      </c>
      <c r="J56" s="357">
        <v>30515.3</v>
      </c>
      <c r="K56" s="357">
        <v>31906.9</v>
      </c>
      <c r="L56" s="357">
        <v>33235.800000000003</v>
      </c>
      <c r="M56" s="357">
        <v>34561</v>
      </c>
      <c r="N56" s="357">
        <v>35834.199999999997</v>
      </c>
      <c r="O56" s="357">
        <v>37431.5</v>
      </c>
      <c r="P56" s="357">
        <v>38993.4</v>
      </c>
      <c r="Q56" s="357">
        <v>40455</v>
      </c>
      <c r="R56" s="357">
        <v>41785.300000000003</v>
      </c>
      <c r="S56" s="357">
        <v>43186.5</v>
      </c>
      <c r="T56" s="357">
        <v>44534.2</v>
      </c>
      <c r="U56" s="357">
        <v>45963.199999999997</v>
      </c>
      <c r="V56" s="357">
        <v>47389.5</v>
      </c>
      <c r="W56" s="357">
        <v>48866.400000000001</v>
      </c>
      <c r="X56" s="357">
        <v>50347.1</v>
      </c>
      <c r="Y56" s="357">
        <v>51909.4</v>
      </c>
      <c r="Z56" s="357">
        <v>53454.7</v>
      </c>
      <c r="AA56" s="357">
        <v>55055.9</v>
      </c>
      <c r="AB56" s="357">
        <v>56690.7</v>
      </c>
      <c r="AC56" s="357">
        <v>58366.400000000001</v>
      </c>
      <c r="AD56" s="357">
        <v>60053.599999999999</v>
      </c>
      <c r="AE56" s="357">
        <v>61769.3</v>
      </c>
      <c r="AF56" s="357">
        <v>63512.6</v>
      </c>
      <c r="AG56" s="357">
        <v>65448.7</v>
      </c>
    </row>
    <row r="57" spans="1:33">
      <c r="A57" s="356" t="s">
        <v>3505</v>
      </c>
      <c r="B57" s="357">
        <v>0</v>
      </c>
      <c r="C57" s="357">
        <v>16008.8</v>
      </c>
      <c r="D57" s="357">
        <v>13751.9</v>
      </c>
      <c r="E57" s="357">
        <v>14890.5</v>
      </c>
      <c r="F57" s="357">
        <v>15773.2</v>
      </c>
      <c r="G57" s="357">
        <v>16441.5</v>
      </c>
      <c r="H57" s="357">
        <v>17250.400000000001</v>
      </c>
      <c r="I57" s="357">
        <v>18146.3</v>
      </c>
      <c r="J57" s="357">
        <v>19071.7</v>
      </c>
      <c r="K57" s="357">
        <v>19946</v>
      </c>
      <c r="L57" s="357">
        <v>20783.900000000001</v>
      </c>
      <c r="M57" s="357">
        <v>21575</v>
      </c>
      <c r="N57" s="357">
        <v>22350.400000000001</v>
      </c>
      <c r="O57" s="357">
        <v>23333.599999999999</v>
      </c>
      <c r="P57" s="357">
        <v>24274.7</v>
      </c>
      <c r="Q57" s="357">
        <v>25169.1</v>
      </c>
      <c r="R57" s="357">
        <v>25979</v>
      </c>
      <c r="S57" s="357">
        <v>26816.6</v>
      </c>
      <c r="T57" s="357">
        <v>27638.3</v>
      </c>
      <c r="U57" s="357">
        <v>28499.7</v>
      </c>
      <c r="V57" s="357">
        <v>29360</v>
      </c>
      <c r="W57" s="357">
        <v>30249.5</v>
      </c>
      <c r="X57" s="357">
        <v>31143.1</v>
      </c>
      <c r="Y57" s="357">
        <v>32076</v>
      </c>
      <c r="Z57" s="357">
        <v>33004.800000000003</v>
      </c>
      <c r="AA57" s="357">
        <v>33966.6</v>
      </c>
      <c r="AB57" s="357">
        <v>34946.5</v>
      </c>
      <c r="AC57" s="357">
        <v>35946.6</v>
      </c>
      <c r="AD57" s="357">
        <v>36965.599999999999</v>
      </c>
      <c r="AE57" s="357">
        <v>37994</v>
      </c>
      <c r="AF57" s="357">
        <v>39041.4</v>
      </c>
      <c r="AG57" s="357">
        <v>40169.5</v>
      </c>
    </row>
    <row r="58" spans="1:33">
      <c r="A58" s="356" t="s">
        <v>3506</v>
      </c>
      <c r="B58" s="357">
        <v>0</v>
      </c>
      <c r="C58" s="357">
        <v>419777</v>
      </c>
      <c r="D58" s="357">
        <v>345955</v>
      </c>
      <c r="E58" s="357">
        <v>364956</v>
      </c>
      <c r="F58" s="357">
        <v>384249</v>
      </c>
      <c r="G58" s="357">
        <v>394673</v>
      </c>
      <c r="H58" s="357">
        <v>409895</v>
      </c>
      <c r="I58" s="357">
        <v>426080</v>
      </c>
      <c r="J58" s="357">
        <v>443687</v>
      </c>
      <c r="K58" s="357">
        <v>458981</v>
      </c>
      <c r="L58" s="357">
        <v>473637</v>
      </c>
      <c r="M58" s="357">
        <v>489426</v>
      </c>
      <c r="N58" s="357">
        <v>504147</v>
      </c>
      <c r="O58" s="357">
        <v>523479</v>
      </c>
      <c r="P58" s="357">
        <v>543294</v>
      </c>
      <c r="Q58" s="357">
        <v>560310</v>
      </c>
      <c r="R58" s="357">
        <v>575184</v>
      </c>
      <c r="S58" s="357">
        <v>593395</v>
      </c>
      <c r="T58" s="357">
        <v>609918</v>
      </c>
      <c r="U58" s="357">
        <v>627995</v>
      </c>
      <c r="V58" s="357">
        <v>645823</v>
      </c>
      <c r="W58" s="357">
        <v>664205</v>
      </c>
      <c r="X58" s="357">
        <v>682000</v>
      </c>
      <c r="Y58" s="357">
        <v>701469</v>
      </c>
      <c r="Z58" s="357">
        <v>719677</v>
      </c>
      <c r="AA58" s="357">
        <v>738816</v>
      </c>
      <c r="AB58" s="357">
        <v>758126</v>
      </c>
      <c r="AC58" s="357">
        <v>777926</v>
      </c>
      <c r="AD58" s="357">
        <v>796880</v>
      </c>
      <c r="AE58" s="357">
        <v>817215</v>
      </c>
      <c r="AF58" s="357">
        <v>836961</v>
      </c>
      <c r="AG58" s="357">
        <v>861217</v>
      </c>
    </row>
    <row r="59" spans="1:33">
      <c r="A59" s="356" t="s">
        <v>3507</v>
      </c>
      <c r="B59" s="357">
        <v>0</v>
      </c>
      <c r="C59" s="357">
        <v>1554.67</v>
      </c>
      <c r="D59" s="357">
        <v>1344.81</v>
      </c>
      <c r="E59" s="357">
        <v>1463.01</v>
      </c>
      <c r="F59" s="357">
        <v>1554.75</v>
      </c>
      <c r="G59" s="357">
        <v>1626.76</v>
      </c>
      <c r="H59" s="357">
        <v>1708.8</v>
      </c>
      <c r="I59" s="357">
        <v>1797.55</v>
      </c>
      <c r="J59" s="357">
        <v>1889.09</v>
      </c>
      <c r="K59" s="357">
        <v>1975.82</v>
      </c>
      <c r="L59" s="357">
        <v>2059.94</v>
      </c>
      <c r="M59" s="357">
        <v>2133.86</v>
      </c>
      <c r="N59" s="357">
        <v>2209.61</v>
      </c>
      <c r="O59" s="357">
        <v>2306.48</v>
      </c>
      <c r="P59" s="357">
        <v>2396.4699999999998</v>
      </c>
      <c r="Q59" s="357">
        <v>2484.21</v>
      </c>
      <c r="R59" s="357">
        <v>2563.62</v>
      </c>
      <c r="S59" s="357">
        <v>2643.27</v>
      </c>
      <c r="T59" s="357">
        <v>2724.13</v>
      </c>
      <c r="U59" s="357">
        <v>2807.17</v>
      </c>
      <c r="V59" s="357">
        <v>2890.41</v>
      </c>
      <c r="W59" s="357">
        <v>2977</v>
      </c>
      <c r="X59" s="357">
        <v>3063.9</v>
      </c>
      <c r="Y59" s="357">
        <v>3153.2</v>
      </c>
      <c r="Z59" s="357">
        <v>3243.01</v>
      </c>
      <c r="AA59" s="357">
        <v>3335.71</v>
      </c>
      <c r="AB59" s="357">
        <v>3430.03</v>
      </c>
      <c r="AC59" s="357">
        <v>3525.53</v>
      </c>
      <c r="AD59" s="357">
        <v>3625.16</v>
      </c>
      <c r="AE59" s="357">
        <v>3724.51</v>
      </c>
      <c r="AF59" s="357">
        <v>3826.07</v>
      </c>
      <c r="AG59" s="357">
        <v>3930.94</v>
      </c>
    </row>
    <row r="60" spans="1:33">
      <c r="A60" s="356" t="s">
        <v>3508</v>
      </c>
      <c r="B60" s="357">
        <v>0</v>
      </c>
      <c r="C60" s="357">
        <v>3223.31</v>
      </c>
      <c r="D60" s="357">
        <v>2812.66</v>
      </c>
      <c r="E60" s="357">
        <v>3078.53</v>
      </c>
      <c r="F60" s="357">
        <v>3284.37</v>
      </c>
      <c r="G60" s="357">
        <v>3451.25</v>
      </c>
      <c r="H60" s="357">
        <v>3633.07</v>
      </c>
      <c r="I60" s="357">
        <v>3829.48</v>
      </c>
      <c r="J60" s="357">
        <v>4028.06</v>
      </c>
      <c r="K60" s="357">
        <v>4217.8900000000003</v>
      </c>
      <c r="L60" s="357">
        <v>4402.1400000000003</v>
      </c>
      <c r="M60" s="357">
        <v>4554.43</v>
      </c>
      <c r="N60" s="357">
        <v>4713.49</v>
      </c>
      <c r="O60" s="357">
        <v>4918.83</v>
      </c>
      <c r="P60" s="357">
        <v>5104.75</v>
      </c>
      <c r="Q60" s="357">
        <v>5289.95</v>
      </c>
      <c r="R60" s="357">
        <v>5456.78</v>
      </c>
      <c r="S60" s="357">
        <v>5619.26</v>
      </c>
      <c r="T60" s="357">
        <v>5788.25</v>
      </c>
      <c r="U60" s="357">
        <v>5959.53</v>
      </c>
      <c r="V60" s="357">
        <v>6131.39</v>
      </c>
      <c r="W60" s="357">
        <v>6309.47</v>
      </c>
      <c r="X60" s="357">
        <v>6489.27</v>
      </c>
      <c r="Y60" s="357">
        <v>6671.37</v>
      </c>
      <c r="Z60" s="357">
        <v>6856.65</v>
      </c>
      <c r="AA60" s="357">
        <v>7047.67</v>
      </c>
      <c r="AB60" s="357">
        <v>7241.66</v>
      </c>
      <c r="AC60" s="357">
        <v>7437.18</v>
      </c>
      <c r="AD60" s="357">
        <v>7644.22</v>
      </c>
      <c r="AE60" s="357">
        <v>7848.28</v>
      </c>
      <c r="AF60" s="357">
        <v>8058.07</v>
      </c>
      <c r="AG60" s="357">
        <v>8265.11</v>
      </c>
    </row>
    <row r="61" spans="1:33">
      <c r="A61" s="356" t="s">
        <v>3509</v>
      </c>
      <c r="B61" s="357">
        <v>0</v>
      </c>
      <c r="C61" s="357">
        <v>9237.23</v>
      </c>
      <c r="D61" s="357">
        <v>7854.79</v>
      </c>
      <c r="E61" s="357">
        <v>8477.34</v>
      </c>
      <c r="F61" s="357">
        <v>9037.44</v>
      </c>
      <c r="G61" s="357">
        <v>9424.25</v>
      </c>
      <c r="H61" s="357">
        <v>9884.4699999999993</v>
      </c>
      <c r="I61" s="357">
        <v>10400</v>
      </c>
      <c r="J61" s="357">
        <v>10902.2</v>
      </c>
      <c r="K61" s="357">
        <v>11368</v>
      </c>
      <c r="L61" s="357">
        <v>11806</v>
      </c>
      <c r="M61" s="357">
        <v>12196.7</v>
      </c>
      <c r="N61" s="357">
        <v>12560.6</v>
      </c>
      <c r="O61" s="357">
        <v>13048.7</v>
      </c>
      <c r="P61" s="357">
        <v>13513.4</v>
      </c>
      <c r="Q61" s="357">
        <v>13940.7</v>
      </c>
      <c r="R61" s="357">
        <v>14309.5</v>
      </c>
      <c r="S61" s="357">
        <v>14712.7</v>
      </c>
      <c r="T61" s="357">
        <v>15097.7</v>
      </c>
      <c r="U61" s="357">
        <v>15508.7</v>
      </c>
      <c r="V61" s="357">
        <v>15913.2</v>
      </c>
      <c r="W61" s="357">
        <v>16316.4</v>
      </c>
      <c r="X61" s="357">
        <v>16721.900000000001</v>
      </c>
      <c r="Y61" s="357">
        <v>17147.3</v>
      </c>
      <c r="Z61" s="357">
        <v>17563.7</v>
      </c>
      <c r="AA61" s="357">
        <v>18001.3</v>
      </c>
      <c r="AB61" s="357">
        <v>18440.099999999999</v>
      </c>
      <c r="AC61" s="357">
        <v>18889.400000000001</v>
      </c>
      <c r="AD61" s="357">
        <v>19332.099999999999</v>
      </c>
      <c r="AE61" s="357">
        <v>19785.8</v>
      </c>
      <c r="AF61" s="357">
        <v>20241.099999999999</v>
      </c>
      <c r="AG61" s="357">
        <v>20722.400000000001</v>
      </c>
    </row>
    <row r="62" spans="1:33">
      <c r="A62" s="356" t="s">
        <v>3510</v>
      </c>
      <c r="B62" s="357">
        <v>0</v>
      </c>
      <c r="C62" s="357">
        <v>1555.98</v>
      </c>
      <c r="D62" s="357">
        <v>1328.88</v>
      </c>
      <c r="E62" s="357">
        <v>1437.67</v>
      </c>
      <c r="F62" s="357">
        <v>1531.69</v>
      </c>
      <c r="G62" s="357">
        <v>1598.3</v>
      </c>
      <c r="H62" s="357">
        <v>1678.47</v>
      </c>
      <c r="I62" s="357">
        <v>1770.03</v>
      </c>
      <c r="J62" s="357">
        <v>1858.91</v>
      </c>
      <c r="K62" s="357">
        <v>1942.16</v>
      </c>
      <c r="L62" s="357">
        <v>2019.98</v>
      </c>
      <c r="M62" s="357">
        <v>2091.3200000000002</v>
      </c>
      <c r="N62" s="357">
        <v>2156.58</v>
      </c>
      <c r="O62" s="357">
        <v>2242.85</v>
      </c>
      <c r="P62" s="357">
        <v>2325.71</v>
      </c>
      <c r="Q62" s="357">
        <v>2401.9299999999998</v>
      </c>
      <c r="R62" s="357">
        <v>2468.36</v>
      </c>
      <c r="S62" s="357">
        <v>2540.1</v>
      </c>
      <c r="T62" s="357">
        <v>2608</v>
      </c>
      <c r="U62" s="357">
        <v>2680.92</v>
      </c>
      <c r="V62" s="357">
        <v>2752.74</v>
      </c>
      <c r="W62" s="357">
        <v>2824.21</v>
      </c>
      <c r="X62" s="357">
        <v>2896.57</v>
      </c>
      <c r="Y62" s="357">
        <v>2972.65</v>
      </c>
      <c r="Z62" s="357">
        <v>3047.54</v>
      </c>
      <c r="AA62" s="357">
        <v>3126.14</v>
      </c>
      <c r="AB62" s="357">
        <v>3205.21</v>
      </c>
      <c r="AC62" s="357">
        <v>3286.64</v>
      </c>
      <c r="AD62" s="357">
        <v>3366.49</v>
      </c>
      <c r="AE62" s="357">
        <v>3448.04</v>
      </c>
      <c r="AF62" s="357">
        <v>3530.52</v>
      </c>
      <c r="AG62" s="357">
        <v>3618.06</v>
      </c>
    </row>
    <row r="63" spans="1:33">
      <c r="A63" s="356" t="s">
        <v>3511</v>
      </c>
      <c r="B63" s="356">
        <v>0</v>
      </c>
      <c r="C63" s="356">
        <v>0</v>
      </c>
      <c r="D63" s="356">
        <v>0</v>
      </c>
      <c r="E63" s="356">
        <v>0</v>
      </c>
      <c r="F63" s="356">
        <v>0</v>
      </c>
      <c r="G63" s="356">
        <v>0</v>
      </c>
      <c r="H63" s="356">
        <v>0</v>
      </c>
      <c r="I63" s="356">
        <v>0</v>
      </c>
      <c r="J63" s="356">
        <v>0</v>
      </c>
      <c r="K63" s="356">
        <v>0</v>
      </c>
      <c r="L63" s="356">
        <v>0</v>
      </c>
      <c r="M63" s="356">
        <v>0</v>
      </c>
      <c r="N63" s="356">
        <v>0</v>
      </c>
      <c r="O63" s="356">
        <v>0</v>
      </c>
      <c r="P63" s="356">
        <v>0</v>
      </c>
      <c r="Q63" s="356">
        <v>0</v>
      </c>
      <c r="R63" s="356">
        <v>0</v>
      </c>
      <c r="S63" s="356">
        <v>0</v>
      </c>
      <c r="T63" s="356">
        <v>0</v>
      </c>
      <c r="U63" s="356">
        <v>0</v>
      </c>
      <c r="V63" s="356">
        <v>0</v>
      </c>
      <c r="W63" s="356">
        <v>0</v>
      </c>
      <c r="X63" s="356">
        <v>0</v>
      </c>
      <c r="Y63" s="356">
        <v>0</v>
      </c>
      <c r="Z63" s="356">
        <v>0</v>
      </c>
      <c r="AA63" s="356">
        <v>0</v>
      </c>
      <c r="AB63" s="356">
        <v>0</v>
      </c>
      <c r="AC63" s="356">
        <v>0</v>
      </c>
      <c r="AD63" s="356">
        <v>0</v>
      </c>
      <c r="AE63" s="356">
        <v>0</v>
      </c>
      <c r="AF63" s="356">
        <v>0</v>
      </c>
      <c r="AG63" s="356">
        <v>0</v>
      </c>
    </row>
    <row r="64" spans="1:33">
      <c r="A64" s="356" t="s">
        <v>3512</v>
      </c>
      <c r="B64" s="357">
        <v>268901000000</v>
      </c>
      <c r="C64" s="357">
        <v>222379000000</v>
      </c>
      <c r="D64" s="357">
        <v>249020000000</v>
      </c>
      <c r="E64" s="357">
        <v>270782000000</v>
      </c>
      <c r="F64" s="357">
        <v>283138000000</v>
      </c>
      <c r="G64" s="357">
        <v>294756000000</v>
      </c>
      <c r="H64" s="357">
        <v>305354000000</v>
      </c>
      <c r="I64" s="357">
        <v>318083000000</v>
      </c>
      <c r="J64" s="357">
        <v>327427000000</v>
      </c>
      <c r="K64" s="357">
        <v>338213000000</v>
      </c>
      <c r="L64" s="357">
        <v>346024000000</v>
      </c>
      <c r="M64" s="357">
        <v>354433000000</v>
      </c>
      <c r="N64" s="357">
        <v>361998000000</v>
      </c>
      <c r="O64" s="357">
        <v>369730000000</v>
      </c>
      <c r="P64" s="357">
        <v>376903000000</v>
      </c>
      <c r="Q64" s="357">
        <v>383827000000</v>
      </c>
      <c r="R64" s="357">
        <v>390393000000</v>
      </c>
      <c r="S64" s="357">
        <v>395770000000</v>
      </c>
      <c r="T64" s="357">
        <v>401553000000</v>
      </c>
      <c r="U64" s="357">
        <v>407242000000</v>
      </c>
      <c r="V64" s="357">
        <v>412982000000</v>
      </c>
      <c r="W64" s="357">
        <v>419005000000</v>
      </c>
      <c r="X64" s="357">
        <v>424618000000</v>
      </c>
      <c r="Y64" s="357">
        <v>431785000000</v>
      </c>
      <c r="Z64" s="357">
        <v>438178000000</v>
      </c>
      <c r="AA64" s="357">
        <v>445208000000</v>
      </c>
      <c r="AB64" s="357">
        <v>452546000000</v>
      </c>
      <c r="AC64" s="357">
        <v>460482000000</v>
      </c>
      <c r="AD64" s="357">
        <v>468102000000</v>
      </c>
      <c r="AE64" s="357">
        <v>475320000000</v>
      </c>
      <c r="AF64" s="357">
        <v>483470000000</v>
      </c>
      <c r="AG64" s="357">
        <v>489977000000</v>
      </c>
    </row>
    <row r="65" spans="1:33">
      <c r="A65" s="356" t="s">
        <v>3513</v>
      </c>
      <c r="B65" s="357">
        <v>5282310</v>
      </c>
      <c r="C65" s="357">
        <v>4630360</v>
      </c>
      <c r="D65" s="357">
        <v>5110080</v>
      </c>
      <c r="E65" s="357">
        <v>5493900</v>
      </c>
      <c r="F65" s="357">
        <v>5761110</v>
      </c>
      <c r="G65" s="357">
        <v>6000190</v>
      </c>
      <c r="H65" s="357">
        <v>6193600</v>
      </c>
      <c r="I65" s="357">
        <v>6342290</v>
      </c>
      <c r="J65" s="357">
        <v>6483690</v>
      </c>
      <c r="K65" s="357">
        <v>6629450</v>
      </c>
      <c r="L65" s="357">
        <v>6759270</v>
      </c>
      <c r="M65" s="357">
        <v>6895570</v>
      </c>
      <c r="N65" s="357">
        <v>7047440</v>
      </c>
      <c r="O65" s="357">
        <v>7187490</v>
      </c>
      <c r="P65" s="357">
        <v>7308230</v>
      </c>
      <c r="Q65" s="357">
        <v>7420680</v>
      </c>
      <c r="R65" s="357">
        <v>7542640</v>
      </c>
      <c r="S65" s="357">
        <v>7648120</v>
      </c>
      <c r="T65" s="357">
        <v>7755290</v>
      </c>
      <c r="U65" s="357">
        <v>7861510</v>
      </c>
      <c r="V65" s="357">
        <v>7976340</v>
      </c>
      <c r="W65" s="357">
        <v>8096870</v>
      </c>
      <c r="X65" s="357">
        <v>8209160</v>
      </c>
      <c r="Y65" s="357">
        <v>8344620</v>
      </c>
      <c r="Z65" s="357">
        <v>8463900</v>
      </c>
      <c r="AA65" s="357">
        <v>8594050</v>
      </c>
      <c r="AB65" s="357">
        <v>8727470</v>
      </c>
      <c r="AC65" s="357">
        <v>8879410</v>
      </c>
      <c r="AD65" s="357">
        <v>9013450</v>
      </c>
      <c r="AE65" s="357">
        <v>9151190</v>
      </c>
      <c r="AF65" s="357">
        <v>9310880</v>
      </c>
      <c r="AG65" s="357">
        <v>9440950</v>
      </c>
    </row>
    <row r="66" spans="1:33">
      <c r="A66" s="356" t="s">
        <v>3514</v>
      </c>
      <c r="B66" s="357">
        <v>79051300</v>
      </c>
      <c r="C66" s="357">
        <v>66030000</v>
      </c>
      <c r="D66" s="357">
        <v>73561100</v>
      </c>
      <c r="E66" s="357">
        <v>79674500</v>
      </c>
      <c r="F66" s="357">
        <v>83286700</v>
      </c>
      <c r="G66" s="357">
        <v>86655200</v>
      </c>
      <c r="H66" s="357">
        <v>89677800</v>
      </c>
      <c r="I66" s="357">
        <v>93138700</v>
      </c>
      <c r="J66" s="357">
        <v>95765100</v>
      </c>
      <c r="K66" s="357">
        <v>98763300</v>
      </c>
      <c r="L66" s="357">
        <v>100982000</v>
      </c>
      <c r="M66" s="357">
        <v>103367000</v>
      </c>
      <c r="N66" s="357">
        <v>105628000</v>
      </c>
      <c r="O66" s="357">
        <v>107912000</v>
      </c>
      <c r="P66" s="357">
        <v>110002000</v>
      </c>
      <c r="Q66" s="357">
        <v>112012000</v>
      </c>
      <c r="R66" s="357">
        <v>113958000</v>
      </c>
      <c r="S66" s="357">
        <v>115579000</v>
      </c>
      <c r="T66" s="357">
        <v>117311000</v>
      </c>
      <c r="U66" s="357">
        <v>119016000</v>
      </c>
      <c r="V66" s="357">
        <v>120757000</v>
      </c>
      <c r="W66" s="357">
        <v>122582000</v>
      </c>
      <c r="X66" s="357">
        <v>124288000</v>
      </c>
      <c r="Y66" s="357">
        <v>126438000</v>
      </c>
      <c r="Z66" s="357">
        <v>128357000</v>
      </c>
      <c r="AA66" s="357">
        <v>130464000</v>
      </c>
      <c r="AB66" s="357">
        <v>132659000</v>
      </c>
      <c r="AC66" s="357">
        <v>135054000</v>
      </c>
      <c r="AD66" s="357">
        <v>137330000</v>
      </c>
      <c r="AE66" s="357">
        <v>139519000</v>
      </c>
      <c r="AF66" s="357">
        <v>141999000</v>
      </c>
      <c r="AG66" s="357">
        <v>144001000</v>
      </c>
    </row>
    <row r="67" spans="1:33">
      <c r="A67" s="356" t="s">
        <v>3515</v>
      </c>
      <c r="B67" s="357">
        <v>188911000</v>
      </c>
      <c r="C67" s="357">
        <v>156693000</v>
      </c>
      <c r="D67" s="357">
        <v>173857000</v>
      </c>
      <c r="E67" s="357">
        <v>187939000</v>
      </c>
      <c r="F67" s="357">
        <v>195777000</v>
      </c>
      <c r="G67" s="357">
        <v>203226000</v>
      </c>
      <c r="H67" s="357">
        <v>210262000</v>
      </c>
      <c r="I67" s="357">
        <v>219391000</v>
      </c>
      <c r="J67" s="357">
        <v>225892000</v>
      </c>
      <c r="K67" s="357">
        <v>233538000</v>
      </c>
      <c r="L67" s="357">
        <v>238834000</v>
      </c>
      <c r="M67" s="357">
        <v>244592000</v>
      </c>
      <c r="N67" s="357">
        <v>249742000</v>
      </c>
      <c r="O67" s="357">
        <v>255133000</v>
      </c>
      <c r="P67" s="357">
        <v>260158000</v>
      </c>
      <c r="Q67" s="357">
        <v>265029000</v>
      </c>
      <c r="R67" s="357">
        <v>269554000</v>
      </c>
      <c r="S67" s="357">
        <v>273265000</v>
      </c>
      <c r="T67" s="357">
        <v>277317000</v>
      </c>
      <c r="U67" s="357">
        <v>281290000</v>
      </c>
      <c r="V67" s="357">
        <v>285259000</v>
      </c>
      <c r="W67" s="357">
        <v>289414000</v>
      </c>
      <c r="X67" s="357">
        <v>293303000</v>
      </c>
      <c r="Y67" s="357">
        <v>298309000</v>
      </c>
      <c r="Z67" s="357">
        <v>302778000</v>
      </c>
      <c r="AA67" s="357">
        <v>307706000</v>
      </c>
      <c r="AB67" s="357">
        <v>312873000</v>
      </c>
      <c r="AC67" s="357">
        <v>318429000</v>
      </c>
      <c r="AD67" s="357">
        <v>323846000</v>
      </c>
      <c r="AE67" s="357">
        <v>328932000</v>
      </c>
      <c r="AF67" s="357">
        <v>334658000</v>
      </c>
      <c r="AG67" s="357">
        <v>339229000</v>
      </c>
    </row>
    <row r="68" spans="1:33">
      <c r="A68" s="356" t="s">
        <v>3516</v>
      </c>
      <c r="B68" s="357">
        <v>25494600</v>
      </c>
      <c r="C68" s="357">
        <v>21011300</v>
      </c>
      <c r="D68" s="357">
        <v>23116700</v>
      </c>
      <c r="E68" s="357">
        <v>24841800</v>
      </c>
      <c r="F68" s="357">
        <v>25733700</v>
      </c>
      <c r="G68" s="357">
        <v>26602000</v>
      </c>
      <c r="H68" s="357">
        <v>27482400</v>
      </c>
      <c r="I68" s="357">
        <v>28838100</v>
      </c>
      <c r="J68" s="357">
        <v>29749000</v>
      </c>
      <c r="K68" s="357">
        <v>30866200</v>
      </c>
      <c r="L68" s="357">
        <v>31575400</v>
      </c>
      <c r="M68" s="357">
        <v>32359900</v>
      </c>
      <c r="N68" s="357">
        <v>33034100</v>
      </c>
      <c r="O68" s="357">
        <v>33781500</v>
      </c>
      <c r="P68" s="357">
        <v>34489200</v>
      </c>
      <c r="Q68" s="357">
        <v>35187400</v>
      </c>
      <c r="R68" s="357">
        <v>35804000</v>
      </c>
      <c r="S68" s="357">
        <v>36301600</v>
      </c>
      <c r="T68" s="357">
        <v>36862800</v>
      </c>
      <c r="U68" s="357">
        <v>37409200</v>
      </c>
      <c r="V68" s="357">
        <v>37939900</v>
      </c>
      <c r="W68" s="357">
        <v>38493200</v>
      </c>
      <c r="X68" s="357">
        <v>39012900</v>
      </c>
      <c r="Y68" s="357">
        <v>39696800</v>
      </c>
      <c r="Z68" s="357">
        <v>40311700</v>
      </c>
      <c r="AA68" s="357">
        <v>40991600</v>
      </c>
      <c r="AB68" s="357">
        <v>41712100</v>
      </c>
      <c r="AC68" s="357">
        <v>42470000</v>
      </c>
      <c r="AD68" s="357">
        <v>43236000</v>
      </c>
      <c r="AE68" s="357">
        <v>43936800</v>
      </c>
      <c r="AF68" s="357">
        <v>44717100</v>
      </c>
      <c r="AG68" s="357">
        <v>45341200</v>
      </c>
    </row>
    <row r="69" spans="1:33">
      <c r="A69" s="356" t="s">
        <v>3517</v>
      </c>
      <c r="B69" s="357">
        <v>18197000</v>
      </c>
      <c r="C69" s="357">
        <v>15055100</v>
      </c>
      <c r="D69" s="357">
        <v>16694000</v>
      </c>
      <c r="E69" s="357">
        <v>18032200</v>
      </c>
      <c r="F69" s="357">
        <v>18768400</v>
      </c>
      <c r="G69" s="357">
        <v>19469600</v>
      </c>
      <c r="H69" s="357">
        <v>20137900</v>
      </c>
      <c r="I69" s="357">
        <v>21041100</v>
      </c>
      <c r="J69" s="357">
        <v>21679000</v>
      </c>
      <c r="K69" s="357">
        <v>22437700</v>
      </c>
      <c r="L69" s="357">
        <v>22953500</v>
      </c>
      <c r="M69" s="357">
        <v>23516400</v>
      </c>
      <c r="N69" s="357">
        <v>24020800</v>
      </c>
      <c r="O69" s="357">
        <v>24555900</v>
      </c>
      <c r="P69" s="357">
        <v>25056100</v>
      </c>
      <c r="Q69" s="357">
        <v>25544300</v>
      </c>
      <c r="R69" s="357">
        <v>25993200</v>
      </c>
      <c r="S69" s="357">
        <v>26360400</v>
      </c>
      <c r="T69" s="357">
        <v>26764100</v>
      </c>
      <c r="U69" s="357">
        <v>27159200</v>
      </c>
      <c r="V69" s="357">
        <v>27551800</v>
      </c>
      <c r="W69" s="357">
        <v>27962300</v>
      </c>
      <c r="X69" s="357">
        <v>28346900</v>
      </c>
      <c r="Y69" s="357">
        <v>28843000</v>
      </c>
      <c r="Z69" s="357">
        <v>29288000</v>
      </c>
      <c r="AA69" s="357">
        <v>29778300</v>
      </c>
      <c r="AB69" s="357">
        <v>30293700</v>
      </c>
      <c r="AC69" s="357">
        <v>30844700</v>
      </c>
      <c r="AD69" s="357">
        <v>31386700</v>
      </c>
      <c r="AE69" s="357">
        <v>31893200</v>
      </c>
      <c r="AF69" s="357">
        <v>32461300</v>
      </c>
      <c r="AG69" s="357">
        <v>32917400</v>
      </c>
    </row>
    <row r="70" spans="1:33">
      <c r="A70" s="356" t="s">
        <v>3518</v>
      </c>
      <c r="B70" s="357">
        <v>88364400</v>
      </c>
      <c r="C70" s="357">
        <v>81996300</v>
      </c>
      <c r="D70" s="357">
        <v>76484200</v>
      </c>
      <c r="E70" s="357">
        <v>72298700</v>
      </c>
      <c r="F70" s="357">
        <v>69228600</v>
      </c>
      <c r="G70" s="357">
        <v>66848600</v>
      </c>
      <c r="H70" s="357">
        <v>66341900</v>
      </c>
      <c r="I70" s="357">
        <v>69873300</v>
      </c>
      <c r="J70" s="357">
        <v>71138000</v>
      </c>
      <c r="K70" s="357">
        <v>73481900</v>
      </c>
      <c r="L70" s="357">
        <v>73508100</v>
      </c>
      <c r="M70" s="357">
        <v>73907000</v>
      </c>
      <c r="N70" s="357">
        <v>73645600</v>
      </c>
      <c r="O70" s="357">
        <v>74267200</v>
      </c>
      <c r="P70" s="357">
        <v>74845400</v>
      </c>
      <c r="Q70" s="357">
        <v>75519700</v>
      </c>
      <c r="R70" s="357">
        <v>75491700</v>
      </c>
      <c r="S70" s="357">
        <v>75343500</v>
      </c>
      <c r="T70" s="357">
        <v>75633400</v>
      </c>
      <c r="U70" s="357">
        <v>75782400</v>
      </c>
      <c r="V70" s="357">
        <v>75660500</v>
      </c>
      <c r="W70" s="357">
        <v>75454600</v>
      </c>
      <c r="X70" s="357">
        <v>75310300</v>
      </c>
      <c r="Y70" s="357">
        <v>75544800</v>
      </c>
      <c r="Z70" s="357">
        <v>75649100</v>
      </c>
      <c r="AA70" s="357">
        <v>75881600</v>
      </c>
      <c r="AB70" s="357">
        <v>76305800</v>
      </c>
      <c r="AC70" s="357">
        <v>76517700</v>
      </c>
      <c r="AD70" s="357">
        <v>77174700</v>
      </c>
      <c r="AE70" s="357">
        <v>77466400</v>
      </c>
      <c r="AF70" s="357">
        <v>77781600</v>
      </c>
      <c r="AG70" s="357">
        <v>77825300</v>
      </c>
    </row>
    <row r="71" spans="1:33">
      <c r="A71" s="356" t="s">
        <v>3519</v>
      </c>
      <c r="B71" s="357">
        <v>2064490</v>
      </c>
      <c r="C71" s="357">
        <v>1729940</v>
      </c>
      <c r="D71" s="357">
        <v>1924890</v>
      </c>
      <c r="E71" s="357">
        <v>2083030</v>
      </c>
      <c r="F71" s="357">
        <v>2176690</v>
      </c>
      <c r="G71" s="357">
        <v>2263890</v>
      </c>
      <c r="H71" s="357">
        <v>2342110</v>
      </c>
      <c r="I71" s="357">
        <v>2432450</v>
      </c>
      <c r="J71" s="357">
        <v>2501030</v>
      </c>
      <c r="K71" s="357">
        <v>2579530</v>
      </c>
      <c r="L71" s="357">
        <v>2637350</v>
      </c>
      <c r="M71" s="357">
        <v>2699590</v>
      </c>
      <c r="N71" s="357">
        <v>2758940</v>
      </c>
      <c r="O71" s="357">
        <v>2818990</v>
      </c>
      <c r="P71" s="357">
        <v>2873980</v>
      </c>
      <c r="Q71" s="357">
        <v>2926960</v>
      </c>
      <c r="R71" s="357">
        <v>2978150</v>
      </c>
      <c r="S71" s="357">
        <v>3020750</v>
      </c>
      <c r="T71" s="357">
        <v>3066310</v>
      </c>
      <c r="U71" s="357">
        <v>3111150</v>
      </c>
      <c r="V71" s="357">
        <v>3156910</v>
      </c>
      <c r="W71" s="357">
        <v>3204840</v>
      </c>
      <c r="X71" s="357">
        <v>3249660</v>
      </c>
      <c r="Y71" s="357">
        <v>3306170</v>
      </c>
      <c r="Z71" s="357">
        <v>3356660</v>
      </c>
      <c r="AA71" s="357">
        <v>3412070</v>
      </c>
      <c r="AB71" s="357">
        <v>3469840</v>
      </c>
      <c r="AC71" s="357">
        <v>3532790</v>
      </c>
      <c r="AD71" s="357">
        <v>3592700</v>
      </c>
      <c r="AE71" s="357">
        <v>3650290</v>
      </c>
      <c r="AF71" s="357">
        <v>3715480</v>
      </c>
      <c r="AG71" s="357">
        <v>3768130</v>
      </c>
    </row>
    <row r="72" spans="1:33">
      <c r="A72" s="356" t="s">
        <v>3520</v>
      </c>
      <c r="B72" s="357">
        <v>5099930</v>
      </c>
      <c r="C72" s="357">
        <v>4258710</v>
      </c>
      <c r="D72" s="357">
        <v>4774160</v>
      </c>
      <c r="E72" s="357">
        <v>5192250</v>
      </c>
      <c r="F72" s="357">
        <v>5442430</v>
      </c>
      <c r="G72" s="357">
        <v>5674090</v>
      </c>
      <c r="H72" s="357">
        <v>5877370</v>
      </c>
      <c r="I72" s="357">
        <v>6097850</v>
      </c>
      <c r="J72" s="357">
        <v>6269500</v>
      </c>
      <c r="K72" s="357">
        <v>6462730</v>
      </c>
      <c r="L72" s="357">
        <v>6610430</v>
      </c>
      <c r="M72" s="357">
        <v>6768290</v>
      </c>
      <c r="N72" s="357">
        <v>6920360</v>
      </c>
      <c r="O72" s="357">
        <v>7071240</v>
      </c>
      <c r="P72" s="357">
        <v>7209080</v>
      </c>
      <c r="Q72" s="357">
        <v>7341200</v>
      </c>
      <c r="R72" s="357">
        <v>7471160</v>
      </c>
      <c r="S72" s="357">
        <v>7579800</v>
      </c>
      <c r="T72" s="357">
        <v>7694570</v>
      </c>
      <c r="U72" s="357">
        <v>7807910</v>
      </c>
      <c r="V72" s="357">
        <v>7924540</v>
      </c>
      <c r="W72" s="357">
        <v>8046970</v>
      </c>
      <c r="X72" s="357">
        <v>8161270</v>
      </c>
      <c r="Y72" s="357">
        <v>8304220</v>
      </c>
      <c r="Z72" s="357">
        <v>8431930</v>
      </c>
      <c r="AA72" s="357">
        <v>8571840</v>
      </c>
      <c r="AB72" s="357">
        <v>8717090</v>
      </c>
      <c r="AC72" s="357">
        <v>8876440</v>
      </c>
      <c r="AD72" s="357">
        <v>9026330</v>
      </c>
      <c r="AE72" s="357">
        <v>9171620</v>
      </c>
      <c r="AF72" s="357">
        <v>9336400</v>
      </c>
      <c r="AG72" s="357">
        <v>9469770</v>
      </c>
    </row>
    <row r="73" spans="1:33">
      <c r="A73" s="356" t="s">
        <v>3521</v>
      </c>
      <c r="B73" s="357">
        <v>9885040</v>
      </c>
      <c r="C73" s="357">
        <v>8011880</v>
      </c>
      <c r="D73" s="357">
        <v>9003980</v>
      </c>
      <c r="E73" s="357">
        <v>9825840</v>
      </c>
      <c r="F73" s="357">
        <v>10260800</v>
      </c>
      <c r="G73" s="357">
        <v>10679300</v>
      </c>
      <c r="H73" s="357">
        <v>11079400</v>
      </c>
      <c r="I73" s="357">
        <v>11610300</v>
      </c>
      <c r="J73" s="357">
        <v>11978100</v>
      </c>
      <c r="K73" s="357">
        <v>12412100</v>
      </c>
      <c r="L73" s="357">
        <v>12711700</v>
      </c>
      <c r="M73" s="357">
        <v>13036600</v>
      </c>
      <c r="N73" s="357">
        <v>13312000</v>
      </c>
      <c r="O73" s="357">
        <v>13601600</v>
      </c>
      <c r="P73" s="357">
        <v>13876300</v>
      </c>
      <c r="Q73" s="357">
        <v>14142700</v>
      </c>
      <c r="R73" s="357">
        <v>14386600</v>
      </c>
      <c r="S73" s="357">
        <v>14584800</v>
      </c>
      <c r="T73" s="357">
        <v>14801500</v>
      </c>
      <c r="U73" s="357">
        <v>15014500</v>
      </c>
      <c r="V73" s="357">
        <v>15225100</v>
      </c>
      <c r="W73" s="357">
        <v>15446200</v>
      </c>
      <c r="X73" s="357">
        <v>15653000</v>
      </c>
      <c r="Y73" s="357">
        <v>15921300</v>
      </c>
      <c r="Z73" s="357">
        <v>16161100</v>
      </c>
      <c r="AA73" s="357">
        <v>16425800</v>
      </c>
      <c r="AB73" s="357">
        <v>16703300</v>
      </c>
      <c r="AC73" s="357">
        <v>17000100</v>
      </c>
      <c r="AD73" s="357">
        <v>17292200</v>
      </c>
      <c r="AE73" s="357">
        <v>17562800</v>
      </c>
      <c r="AF73" s="357">
        <v>17866100</v>
      </c>
      <c r="AG73" s="357">
        <v>18106500</v>
      </c>
    </row>
    <row r="74" spans="1:33">
      <c r="A74" s="356" t="s">
        <v>3522</v>
      </c>
      <c r="B74" s="357">
        <v>1802300</v>
      </c>
      <c r="C74" s="357">
        <v>1445270</v>
      </c>
      <c r="D74" s="357">
        <v>1629550</v>
      </c>
      <c r="E74" s="357">
        <v>1782510</v>
      </c>
      <c r="F74" s="357">
        <v>1860560</v>
      </c>
      <c r="G74" s="357">
        <v>1936410</v>
      </c>
      <c r="H74" s="357">
        <v>2010510</v>
      </c>
      <c r="I74" s="357">
        <v>2114710</v>
      </c>
      <c r="J74" s="357">
        <v>2185330</v>
      </c>
      <c r="K74" s="357">
        <v>2269800</v>
      </c>
      <c r="L74" s="357">
        <v>2326680</v>
      </c>
      <c r="M74" s="357">
        <v>2388580</v>
      </c>
      <c r="N74" s="357">
        <v>2439880</v>
      </c>
      <c r="O74" s="357">
        <v>2494820</v>
      </c>
      <c r="P74" s="357">
        <v>2547590</v>
      </c>
      <c r="Q74" s="357">
        <v>2599080</v>
      </c>
      <c r="R74" s="357">
        <v>2645310</v>
      </c>
      <c r="S74" s="357">
        <v>2682760</v>
      </c>
      <c r="T74" s="357">
        <v>2724050</v>
      </c>
      <c r="U74" s="357">
        <v>2764600</v>
      </c>
      <c r="V74" s="357">
        <v>2804230</v>
      </c>
      <c r="W74" s="357">
        <v>2845780</v>
      </c>
      <c r="X74" s="357">
        <v>2884820</v>
      </c>
      <c r="Y74" s="357">
        <v>2935680</v>
      </c>
      <c r="Z74" s="357">
        <v>2981440</v>
      </c>
      <c r="AA74" s="357">
        <v>3031890</v>
      </c>
      <c r="AB74" s="357">
        <v>3084920</v>
      </c>
      <c r="AC74" s="357">
        <v>3141190</v>
      </c>
      <c r="AD74" s="357">
        <v>3197400</v>
      </c>
      <c r="AE74" s="357">
        <v>3248910</v>
      </c>
      <c r="AF74" s="357">
        <v>3306190</v>
      </c>
      <c r="AG74" s="357">
        <v>3351750</v>
      </c>
    </row>
    <row r="75" spans="1:33">
      <c r="A75" s="356" t="s">
        <v>3523</v>
      </c>
      <c r="B75" s="357">
        <v>1577000000000</v>
      </c>
      <c r="C75" s="357">
        <v>1512480000000</v>
      </c>
      <c r="D75" s="357">
        <v>1640260000000</v>
      </c>
      <c r="E75" s="357">
        <v>1755700000000</v>
      </c>
      <c r="F75" s="357">
        <v>1859050000000</v>
      </c>
      <c r="G75" s="357">
        <v>1967080000000</v>
      </c>
      <c r="H75" s="357">
        <v>2078730000000</v>
      </c>
      <c r="I75" s="357">
        <v>2170380000000</v>
      </c>
      <c r="J75" s="357">
        <v>2257810000000</v>
      </c>
      <c r="K75" s="357">
        <v>2344580000000</v>
      </c>
      <c r="L75" s="357">
        <v>2423650000000</v>
      </c>
      <c r="M75" s="357">
        <v>2500760000000</v>
      </c>
      <c r="N75" s="357">
        <v>2551810000000</v>
      </c>
      <c r="O75" s="357">
        <v>2598580000000</v>
      </c>
      <c r="P75" s="357">
        <v>2642000000000</v>
      </c>
      <c r="Q75" s="357">
        <v>2681000000000</v>
      </c>
      <c r="R75" s="357">
        <v>2719000000000</v>
      </c>
      <c r="S75" s="357">
        <v>2750000000000</v>
      </c>
      <c r="T75" s="357">
        <v>2780000000000</v>
      </c>
      <c r="U75" s="357">
        <v>2810000000000</v>
      </c>
      <c r="V75" s="357">
        <v>2840000000000</v>
      </c>
      <c r="W75" s="357">
        <v>2870000000000</v>
      </c>
      <c r="X75" s="357">
        <v>2900000000000</v>
      </c>
      <c r="Y75" s="357">
        <v>2929000000000</v>
      </c>
      <c r="Z75" s="357">
        <v>2958000000000</v>
      </c>
      <c r="AA75" s="357">
        <v>2988000000000</v>
      </c>
      <c r="AB75" s="357">
        <v>3017000000000</v>
      </c>
      <c r="AC75" s="357">
        <v>3039000000000</v>
      </c>
      <c r="AD75" s="357">
        <v>3061000000000</v>
      </c>
      <c r="AE75" s="357">
        <v>3083000000000</v>
      </c>
      <c r="AF75" s="357">
        <v>3105000000000</v>
      </c>
      <c r="AG75" s="357">
        <v>3128000000000</v>
      </c>
    </row>
    <row r="76" spans="1:33">
      <c r="A76" s="356" t="s">
        <v>3524</v>
      </c>
      <c r="B76" s="357">
        <v>74135700000</v>
      </c>
      <c r="C76" s="357">
        <v>61661300000</v>
      </c>
      <c r="D76" s="357">
        <v>66028900000</v>
      </c>
      <c r="E76" s="357">
        <v>70182800000</v>
      </c>
      <c r="F76" s="357">
        <v>72021600000</v>
      </c>
      <c r="G76" s="357">
        <v>74021200000</v>
      </c>
      <c r="H76" s="357">
        <v>75873200000</v>
      </c>
      <c r="I76" s="357">
        <v>78322500000</v>
      </c>
      <c r="J76" s="357">
        <v>79564100000</v>
      </c>
      <c r="K76" s="357">
        <v>80660900000</v>
      </c>
      <c r="L76" s="357">
        <v>81524400000</v>
      </c>
      <c r="M76" s="357">
        <v>82567100000</v>
      </c>
      <c r="N76" s="357">
        <v>83069100000</v>
      </c>
      <c r="O76" s="357">
        <v>83490700000</v>
      </c>
      <c r="P76" s="357">
        <v>83960300000</v>
      </c>
      <c r="Q76" s="357">
        <v>84276900000</v>
      </c>
      <c r="R76" s="357">
        <v>84653900000</v>
      </c>
      <c r="S76" s="357">
        <v>84959600000</v>
      </c>
      <c r="T76" s="357">
        <v>85254600000</v>
      </c>
      <c r="U76" s="357">
        <v>85503900000</v>
      </c>
      <c r="V76" s="357">
        <v>85827200000</v>
      </c>
      <c r="W76" s="357">
        <v>86245200000</v>
      </c>
      <c r="X76" s="357">
        <v>86578400000</v>
      </c>
      <c r="Y76" s="357">
        <v>86930800000</v>
      </c>
      <c r="Z76" s="357">
        <v>87279200000</v>
      </c>
      <c r="AA76" s="357">
        <v>87647700000</v>
      </c>
      <c r="AB76" s="357">
        <v>87998600000</v>
      </c>
      <c r="AC76" s="357">
        <v>88399900000</v>
      </c>
      <c r="AD76" s="357">
        <v>88740000000</v>
      </c>
      <c r="AE76" s="357">
        <v>89063700000</v>
      </c>
      <c r="AF76" s="357">
        <v>89405300000</v>
      </c>
      <c r="AG76" s="357">
        <v>89681900000</v>
      </c>
    </row>
    <row r="77" spans="1:33">
      <c r="A77" s="356" t="s">
        <v>3525</v>
      </c>
      <c r="B77" s="357">
        <v>448866</v>
      </c>
      <c r="C77" s="357">
        <v>382890</v>
      </c>
      <c r="D77" s="357">
        <v>409402</v>
      </c>
      <c r="E77" s="357">
        <v>433699</v>
      </c>
      <c r="F77" s="357">
        <v>444074</v>
      </c>
      <c r="G77" s="357">
        <v>455884</v>
      </c>
      <c r="H77" s="357">
        <v>467362</v>
      </c>
      <c r="I77" s="357">
        <v>481209</v>
      </c>
      <c r="J77" s="357">
        <v>488185</v>
      </c>
      <c r="K77" s="357">
        <v>494422</v>
      </c>
      <c r="L77" s="357">
        <v>498884</v>
      </c>
      <c r="M77" s="357">
        <v>503784</v>
      </c>
      <c r="N77" s="357">
        <v>506840</v>
      </c>
      <c r="O77" s="357">
        <v>509666</v>
      </c>
      <c r="P77" s="357">
        <v>512394</v>
      </c>
      <c r="Q77" s="357">
        <v>514432</v>
      </c>
      <c r="R77" s="357">
        <v>516283</v>
      </c>
      <c r="S77" s="357">
        <v>517791</v>
      </c>
      <c r="T77" s="357">
        <v>518820</v>
      </c>
      <c r="U77" s="357">
        <v>520030</v>
      </c>
      <c r="V77" s="357">
        <v>521645</v>
      </c>
      <c r="W77" s="357">
        <v>524909</v>
      </c>
      <c r="X77" s="357">
        <v>526676</v>
      </c>
      <c r="Y77" s="357">
        <v>528552</v>
      </c>
      <c r="Z77" s="357">
        <v>530421</v>
      </c>
      <c r="AA77" s="357">
        <v>532131</v>
      </c>
      <c r="AB77" s="357">
        <v>533592</v>
      </c>
      <c r="AC77" s="357">
        <v>535445</v>
      </c>
      <c r="AD77" s="357">
        <v>537056</v>
      </c>
      <c r="AE77" s="357">
        <v>538692</v>
      </c>
      <c r="AF77" s="357">
        <v>540284</v>
      </c>
      <c r="AG77" s="357">
        <v>541037</v>
      </c>
    </row>
    <row r="78" spans="1:33">
      <c r="A78" s="356" t="s">
        <v>3526</v>
      </c>
      <c r="B78" s="357">
        <v>18139300</v>
      </c>
      <c r="C78" s="357">
        <v>15116500</v>
      </c>
      <c r="D78" s="357">
        <v>16190800</v>
      </c>
      <c r="E78" s="357">
        <v>17208900</v>
      </c>
      <c r="F78" s="357">
        <v>17657800</v>
      </c>
      <c r="G78" s="357">
        <v>18148400</v>
      </c>
      <c r="H78" s="357">
        <v>18605100</v>
      </c>
      <c r="I78" s="357">
        <v>19203800</v>
      </c>
      <c r="J78" s="357">
        <v>19506900</v>
      </c>
      <c r="K78" s="357">
        <v>19775100</v>
      </c>
      <c r="L78" s="357">
        <v>19984900</v>
      </c>
      <c r="M78" s="357">
        <v>20235700</v>
      </c>
      <c r="N78" s="357">
        <v>20358800</v>
      </c>
      <c r="O78" s="357">
        <v>20463200</v>
      </c>
      <c r="P78" s="357">
        <v>20577700</v>
      </c>
      <c r="Q78" s="357">
        <v>20655800</v>
      </c>
      <c r="R78" s="357">
        <v>20746100</v>
      </c>
      <c r="S78" s="357">
        <v>20819200</v>
      </c>
      <c r="T78" s="357">
        <v>20888100</v>
      </c>
      <c r="U78" s="357">
        <v>20947700</v>
      </c>
      <c r="V78" s="357">
        <v>21025200</v>
      </c>
      <c r="W78" s="357">
        <v>21130300</v>
      </c>
      <c r="X78" s="357">
        <v>21210900</v>
      </c>
      <c r="Y78" s="357">
        <v>21296200</v>
      </c>
      <c r="Z78" s="357">
        <v>21380400</v>
      </c>
      <c r="AA78" s="357">
        <v>21468100</v>
      </c>
      <c r="AB78" s="357">
        <v>21550900</v>
      </c>
      <c r="AC78" s="357">
        <v>21646200</v>
      </c>
      <c r="AD78" s="357">
        <v>21727300</v>
      </c>
      <c r="AE78" s="357">
        <v>21804800</v>
      </c>
      <c r="AF78" s="357">
        <v>21886100</v>
      </c>
      <c r="AG78" s="357">
        <v>21949400</v>
      </c>
    </row>
    <row r="79" spans="1:33">
      <c r="A79" s="356" t="s">
        <v>3527</v>
      </c>
      <c r="B79" s="357">
        <v>85547600</v>
      </c>
      <c r="C79" s="357">
        <v>70933200</v>
      </c>
      <c r="D79" s="357">
        <v>76024600</v>
      </c>
      <c r="E79" s="357">
        <v>80904800</v>
      </c>
      <c r="F79" s="357">
        <v>83101200</v>
      </c>
      <c r="G79" s="357">
        <v>85462800</v>
      </c>
      <c r="H79" s="357">
        <v>87645100</v>
      </c>
      <c r="I79" s="357">
        <v>90534000</v>
      </c>
      <c r="J79" s="357">
        <v>92013000</v>
      </c>
      <c r="K79" s="357">
        <v>93321900</v>
      </c>
      <c r="L79" s="357">
        <v>94366400</v>
      </c>
      <c r="M79" s="357">
        <v>95634600</v>
      </c>
      <c r="N79" s="357">
        <v>96230500</v>
      </c>
      <c r="O79" s="357">
        <v>96726600</v>
      </c>
      <c r="P79" s="357">
        <v>97286900</v>
      </c>
      <c r="Q79" s="357">
        <v>97665300</v>
      </c>
      <c r="R79" s="357">
        <v>98128500</v>
      </c>
      <c r="S79" s="357">
        <v>98507000</v>
      </c>
      <c r="T79" s="357">
        <v>98878500</v>
      </c>
      <c r="U79" s="357">
        <v>99188600</v>
      </c>
      <c r="V79" s="357">
        <v>99584500</v>
      </c>
      <c r="W79" s="357">
        <v>100067000</v>
      </c>
      <c r="X79" s="357">
        <v>100466000</v>
      </c>
      <c r="Y79" s="357">
        <v>100889000</v>
      </c>
      <c r="Z79" s="357">
        <v>101308000</v>
      </c>
      <c r="AA79" s="357">
        <v>101759000</v>
      </c>
      <c r="AB79" s="357">
        <v>102193000</v>
      </c>
      <c r="AC79" s="357">
        <v>102686000</v>
      </c>
      <c r="AD79" s="357">
        <v>103102000</v>
      </c>
      <c r="AE79" s="357">
        <v>103498000</v>
      </c>
      <c r="AF79" s="357">
        <v>103916000</v>
      </c>
      <c r="AG79" s="357">
        <v>104272000</v>
      </c>
    </row>
    <row r="80" spans="1:33">
      <c r="A80" s="356" t="s">
        <v>3528</v>
      </c>
      <c r="B80" s="357">
        <v>2685050</v>
      </c>
      <c r="C80" s="357">
        <v>2237880</v>
      </c>
      <c r="D80" s="357">
        <v>2402930</v>
      </c>
      <c r="E80" s="357">
        <v>2555340</v>
      </c>
      <c r="F80" s="357">
        <v>2616970</v>
      </c>
      <c r="G80" s="357">
        <v>2688700</v>
      </c>
      <c r="H80" s="357">
        <v>2756120</v>
      </c>
      <c r="I80" s="357">
        <v>2845170</v>
      </c>
      <c r="J80" s="357">
        <v>2887730</v>
      </c>
      <c r="K80" s="357">
        <v>2925400</v>
      </c>
      <c r="L80" s="357">
        <v>2954350</v>
      </c>
      <c r="M80" s="357">
        <v>2987090</v>
      </c>
      <c r="N80" s="357">
        <v>3003360</v>
      </c>
      <c r="O80" s="357">
        <v>3017710</v>
      </c>
      <c r="P80" s="357">
        <v>3032470</v>
      </c>
      <c r="Q80" s="357">
        <v>3042360</v>
      </c>
      <c r="R80" s="357">
        <v>3051720</v>
      </c>
      <c r="S80" s="357">
        <v>3058430</v>
      </c>
      <c r="T80" s="357">
        <v>3064400</v>
      </c>
      <c r="U80" s="357">
        <v>3069700</v>
      </c>
      <c r="V80" s="357">
        <v>3077660</v>
      </c>
      <c r="W80" s="357">
        <v>3092410</v>
      </c>
      <c r="X80" s="357">
        <v>3102800</v>
      </c>
      <c r="Y80" s="357">
        <v>3113590</v>
      </c>
      <c r="Z80" s="357">
        <v>3123710</v>
      </c>
      <c r="AA80" s="357">
        <v>3132680</v>
      </c>
      <c r="AB80" s="357">
        <v>3140520</v>
      </c>
      <c r="AC80" s="357">
        <v>3149590</v>
      </c>
      <c r="AD80" s="357">
        <v>3157640</v>
      </c>
      <c r="AE80" s="357">
        <v>3165320</v>
      </c>
      <c r="AF80" s="357">
        <v>3173680</v>
      </c>
      <c r="AG80" s="357">
        <v>3176880</v>
      </c>
    </row>
    <row r="81" spans="1:33">
      <c r="A81" s="356" t="s">
        <v>3529</v>
      </c>
      <c r="B81" s="357">
        <v>2272490</v>
      </c>
      <c r="C81" s="357">
        <v>1898290</v>
      </c>
      <c r="D81" s="357">
        <v>2034390</v>
      </c>
      <c r="E81" s="357">
        <v>2160950</v>
      </c>
      <c r="F81" s="357">
        <v>2213710</v>
      </c>
      <c r="G81" s="357">
        <v>2273750</v>
      </c>
      <c r="H81" s="357">
        <v>2330010</v>
      </c>
      <c r="I81" s="357">
        <v>2403960</v>
      </c>
      <c r="J81" s="357">
        <v>2440060</v>
      </c>
      <c r="K81" s="357">
        <v>2471960</v>
      </c>
      <c r="L81" s="357">
        <v>2496430</v>
      </c>
      <c r="M81" s="357">
        <v>2524740</v>
      </c>
      <c r="N81" s="357">
        <v>2539020</v>
      </c>
      <c r="O81" s="357">
        <v>2551450</v>
      </c>
      <c r="P81" s="357">
        <v>2564530</v>
      </c>
      <c r="Q81" s="357">
        <v>2573360</v>
      </c>
      <c r="R81" s="357">
        <v>2582450</v>
      </c>
      <c r="S81" s="357">
        <v>2589390</v>
      </c>
      <c r="T81" s="357">
        <v>2595640</v>
      </c>
      <c r="U81" s="357">
        <v>2601200</v>
      </c>
      <c r="V81" s="357">
        <v>2608990</v>
      </c>
      <c r="W81" s="357">
        <v>2621830</v>
      </c>
      <c r="X81" s="357">
        <v>2631000</v>
      </c>
      <c r="Y81" s="357">
        <v>2640600</v>
      </c>
      <c r="Z81" s="357">
        <v>2649840</v>
      </c>
      <c r="AA81" s="357">
        <v>2658640</v>
      </c>
      <c r="AB81" s="357">
        <v>2666600</v>
      </c>
      <c r="AC81" s="357">
        <v>2675850</v>
      </c>
      <c r="AD81" s="357">
        <v>2683880</v>
      </c>
      <c r="AE81" s="357">
        <v>2691580</v>
      </c>
      <c r="AF81" s="357">
        <v>2699770</v>
      </c>
      <c r="AG81" s="357">
        <v>2704390</v>
      </c>
    </row>
    <row r="82" spans="1:33">
      <c r="A82" s="356" t="s">
        <v>3530</v>
      </c>
      <c r="B82" s="357">
        <v>359685000</v>
      </c>
      <c r="C82" s="357">
        <v>297136000</v>
      </c>
      <c r="D82" s="357">
        <v>318790000</v>
      </c>
      <c r="E82" s="357">
        <v>339758000</v>
      </c>
      <c r="F82" s="357">
        <v>349404000</v>
      </c>
      <c r="G82" s="357">
        <v>359623000</v>
      </c>
      <c r="H82" s="357">
        <v>369042000</v>
      </c>
      <c r="I82" s="357">
        <v>381513000</v>
      </c>
      <c r="J82" s="357">
        <v>387983000</v>
      </c>
      <c r="K82" s="357">
        <v>393723000</v>
      </c>
      <c r="L82" s="357">
        <v>398373000</v>
      </c>
      <c r="M82" s="357">
        <v>404060000</v>
      </c>
      <c r="N82" s="357">
        <v>406663000</v>
      </c>
      <c r="O82" s="357">
        <v>408808000</v>
      </c>
      <c r="P82" s="357">
        <v>411270000</v>
      </c>
      <c r="Q82" s="357">
        <v>412938000</v>
      </c>
      <c r="R82" s="357">
        <v>415050000</v>
      </c>
      <c r="S82" s="357">
        <v>416794000</v>
      </c>
      <c r="T82" s="357">
        <v>418534000</v>
      </c>
      <c r="U82" s="357">
        <v>419971000</v>
      </c>
      <c r="V82" s="357">
        <v>421770000</v>
      </c>
      <c r="W82" s="357">
        <v>423803000</v>
      </c>
      <c r="X82" s="357">
        <v>425569000</v>
      </c>
      <c r="Y82" s="357">
        <v>427435000</v>
      </c>
      <c r="Z82" s="357">
        <v>429296000</v>
      </c>
      <c r="AA82" s="357">
        <v>431347000</v>
      </c>
      <c r="AB82" s="357">
        <v>433342000</v>
      </c>
      <c r="AC82" s="357">
        <v>435589000</v>
      </c>
      <c r="AD82" s="357">
        <v>437483000</v>
      </c>
      <c r="AE82" s="357">
        <v>439275000</v>
      </c>
      <c r="AF82" s="357">
        <v>441172000</v>
      </c>
      <c r="AG82" s="357">
        <v>442887000</v>
      </c>
    </row>
    <row r="83" spans="1:33">
      <c r="A83" s="356" t="s">
        <v>3531</v>
      </c>
      <c r="B83" s="357">
        <v>136378</v>
      </c>
      <c r="C83" s="357">
        <v>115852</v>
      </c>
      <c r="D83" s="357">
        <v>123860</v>
      </c>
      <c r="E83" s="357">
        <v>131027</v>
      </c>
      <c r="F83" s="357">
        <v>133785</v>
      </c>
      <c r="G83" s="357">
        <v>137135</v>
      </c>
      <c r="H83" s="357">
        <v>140361</v>
      </c>
      <c r="I83" s="357">
        <v>144444</v>
      </c>
      <c r="J83" s="357">
        <v>146354</v>
      </c>
      <c r="K83" s="357">
        <v>148040</v>
      </c>
      <c r="L83" s="357">
        <v>149220</v>
      </c>
      <c r="M83" s="357">
        <v>150478</v>
      </c>
      <c r="N83" s="357">
        <v>151259</v>
      </c>
      <c r="O83" s="357">
        <v>151990</v>
      </c>
      <c r="P83" s="357">
        <v>152676</v>
      </c>
      <c r="Q83" s="357">
        <v>153158</v>
      </c>
      <c r="R83" s="357">
        <v>153519</v>
      </c>
      <c r="S83" s="357">
        <v>153770</v>
      </c>
      <c r="T83" s="357">
        <v>153913</v>
      </c>
      <c r="U83" s="357">
        <v>154102</v>
      </c>
      <c r="V83" s="357">
        <v>154420</v>
      </c>
      <c r="W83" s="357">
        <v>155268</v>
      </c>
      <c r="X83" s="357">
        <v>155721</v>
      </c>
      <c r="Y83" s="357">
        <v>156196</v>
      </c>
      <c r="Z83" s="357">
        <v>156642</v>
      </c>
      <c r="AA83" s="357">
        <v>156983</v>
      </c>
      <c r="AB83" s="357">
        <v>157245</v>
      </c>
      <c r="AC83" s="357">
        <v>157588</v>
      </c>
      <c r="AD83" s="357">
        <v>157901</v>
      </c>
      <c r="AE83" s="357">
        <v>158218</v>
      </c>
      <c r="AF83" s="357">
        <v>158539</v>
      </c>
      <c r="AG83" s="357">
        <v>158530</v>
      </c>
    </row>
    <row r="84" spans="1:33">
      <c r="A84" s="356" t="s">
        <v>3532</v>
      </c>
      <c r="B84" s="357">
        <v>288048</v>
      </c>
      <c r="C84" s="357">
        <v>246756</v>
      </c>
      <c r="D84" s="357">
        <v>262957</v>
      </c>
      <c r="E84" s="357">
        <v>277185</v>
      </c>
      <c r="F84" s="357">
        <v>282442</v>
      </c>
      <c r="G84" s="357">
        <v>289014</v>
      </c>
      <c r="H84" s="357">
        <v>295381</v>
      </c>
      <c r="I84" s="357">
        <v>303381</v>
      </c>
      <c r="J84" s="357">
        <v>307040</v>
      </c>
      <c r="K84" s="357">
        <v>310244</v>
      </c>
      <c r="L84" s="357">
        <v>312341</v>
      </c>
      <c r="M84" s="357">
        <v>314518</v>
      </c>
      <c r="N84" s="357">
        <v>316067</v>
      </c>
      <c r="O84" s="357">
        <v>317549</v>
      </c>
      <c r="P84" s="357">
        <v>318890</v>
      </c>
      <c r="Q84" s="357">
        <v>319834</v>
      </c>
      <c r="R84" s="357">
        <v>320458</v>
      </c>
      <c r="S84" s="357">
        <v>320875</v>
      </c>
      <c r="T84" s="357">
        <v>321018</v>
      </c>
      <c r="U84" s="357">
        <v>321318</v>
      </c>
      <c r="V84" s="357">
        <v>321886</v>
      </c>
      <c r="W84" s="357">
        <v>323699</v>
      </c>
      <c r="X84" s="357">
        <v>324560</v>
      </c>
      <c r="Y84" s="357">
        <v>325470</v>
      </c>
      <c r="Z84" s="357">
        <v>326325</v>
      </c>
      <c r="AA84" s="357">
        <v>326929</v>
      </c>
      <c r="AB84" s="357">
        <v>327349</v>
      </c>
      <c r="AC84" s="357">
        <v>327956</v>
      </c>
      <c r="AD84" s="357">
        <v>328513</v>
      </c>
      <c r="AE84" s="357">
        <v>329099</v>
      </c>
      <c r="AF84" s="357">
        <v>329670</v>
      </c>
      <c r="AG84" s="357">
        <v>329501</v>
      </c>
    </row>
    <row r="85" spans="1:33">
      <c r="A85" s="356" t="s">
        <v>3533</v>
      </c>
      <c r="B85" s="357">
        <v>7932810</v>
      </c>
      <c r="C85" s="357">
        <v>6568010</v>
      </c>
      <c r="D85" s="357">
        <v>7038180</v>
      </c>
      <c r="E85" s="357">
        <v>7490980</v>
      </c>
      <c r="F85" s="357">
        <v>7696780</v>
      </c>
      <c r="G85" s="357">
        <v>7916270</v>
      </c>
      <c r="H85" s="357">
        <v>8118370</v>
      </c>
      <c r="I85" s="357">
        <v>8387060</v>
      </c>
      <c r="J85" s="357">
        <v>8525390</v>
      </c>
      <c r="K85" s="357">
        <v>8647740</v>
      </c>
      <c r="L85" s="357">
        <v>8745950</v>
      </c>
      <c r="M85" s="357">
        <v>8866240</v>
      </c>
      <c r="N85" s="357">
        <v>8922040</v>
      </c>
      <c r="O85" s="357">
        <v>8968090</v>
      </c>
      <c r="P85" s="357">
        <v>9020800</v>
      </c>
      <c r="Q85" s="357">
        <v>9056250</v>
      </c>
      <c r="R85" s="357">
        <v>9100810</v>
      </c>
      <c r="S85" s="357">
        <v>9137460</v>
      </c>
      <c r="T85" s="357">
        <v>9173920</v>
      </c>
      <c r="U85" s="357">
        <v>9204010</v>
      </c>
      <c r="V85" s="357">
        <v>9242100</v>
      </c>
      <c r="W85" s="357">
        <v>9286290</v>
      </c>
      <c r="X85" s="357">
        <v>9324050</v>
      </c>
      <c r="Y85" s="357">
        <v>9364020</v>
      </c>
      <c r="Z85" s="357">
        <v>9403790</v>
      </c>
      <c r="AA85" s="357">
        <v>9447360</v>
      </c>
      <c r="AB85" s="357">
        <v>9489590</v>
      </c>
      <c r="AC85" s="357">
        <v>9537350</v>
      </c>
      <c r="AD85" s="357">
        <v>9577600</v>
      </c>
      <c r="AE85" s="357">
        <v>9615690</v>
      </c>
      <c r="AF85" s="357">
        <v>9656020</v>
      </c>
      <c r="AG85" s="357">
        <v>9691800</v>
      </c>
    </row>
    <row r="86" spans="1:33">
      <c r="A86" s="356" t="s">
        <v>3534</v>
      </c>
      <c r="B86" s="357">
        <v>1167240</v>
      </c>
      <c r="C86" s="357">
        <v>966467</v>
      </c>
      <c r="D86" s="357">
        <v>1035540</v>
      </c>
      <c r="E86" s="357">
        <v>1101950</v>
      </c>
      <c r="F86" s="357">
        <v>1131970</v>
      </c>
      <c r="G86" s="357">
        <v>1164090</v>
      </c>
      <c r="H86" s="357">
        <v>1193650</v>
      </c>
      <c r="I86" s="357">
        <v>1233050</v>
      </c>
      <c r="J86" s="357">
        <v>1253250</v>
      </c>
      <c r="K86" s="357">
        <v>1271110</v>
      </c>
      <c r="L86" s="357">
        <v>1285430</v>
      </c>
      <c r="M86" s="357">
        <v>1302960</v>
      </c>
      <c r="N86" s="357">
        <v>1311090</v>
      </c>
      <c r="O86" s="357">
        <v>1317800</v>
      </c>
      <c r="P86" s="357">
        <v>1325470</v>
      </c>
      <c r="Q86" s="357">
        <v>1330620</v>
      </c>
      <c r="R86" s="357">
        <v>1337060</v>
      </c>
      <c r="S86" s="357">
        <v>1342340</v>
      </c>
      <c r="T86" s="357">
        <v>1347610</v>
      </c>
      <c r="U86" s="357">
        <v>1351940</v>
      </c>
      <c r="V86" s="357">
        <v>1357450</v>
      </c>
      <c r="W86" s="357">
        <v>1363880</v>
      </c>
      <c r="X86" s="357">
        <v>1369390</v>
      </c>
      <c r="Y86" s="357">
        <v>1375210</v>
      </c>
      <c r="Z86" s="357">
        <v>1381000</v>
      </c>
      <c r="AA86" s="357">
        <v>1387310</v>
      </c>
      <c r="AB86" s="357">
        <v>1393420</v>
      </c>
      <c r="AC86" s="357">
        <v>1400330</v>
      </c>
      <c r="AD86" s="357">
        <v>1406150</v>
      </c>
      <c r="AE86" s="357">
        <v>1411660</v>
      </c>
      <c r="AF86" s="357">
        <v>1417510</v>
      </c>
      <c r="AG86" s="357">
        <v>1422640</v>
      </c>
    </row>
    <row r="87" spans="1:33">
      <c r="A87" s="356" t="s">
        <v>3535</v>
      </c>
      <c r="B87" s="356">
        <v>0</v>
      </c>
      <c r="C87" s="356">
        <v>0</v>
      </c>
      <c r="D87" s="356">
        <v>0</v>
      </c>
      <c r="E87" s="356">
        <v>0</v>
      </c>
      <c r="F87" s="356">
        <v>0</v>
      </c>
      <c r="G87" s="356">
        <v>0</v>
      </c>
      <c r="H87" s="356">
        <v>0</v>
      </c>
      <c r="I87" s="356">
        <v>0</v>
      </c>
      <c r="J87" s="356">
        <v>0</v>
      </c>
      <c r="K87" s="356">
        <v>0</v>
      </c>
      <c r="L87" s="356">
        <v>0</v>
      </c>
      <c r="M87" s="356">
        <v>0</v>
      </c>
      <c r="N87" s="356">
        <v>0</v>
      </c>
      <c r="O87" s="356">
        <v>0</v>
      </c>
      <c r="P87" s="356">
        <v>0</v>
      </c>
      <c r="Q87" s="356">
        <v>0</v>
      </c>
      <c r="R87" s="356">
        <v>0</v>
      </c>
      <c r="S87" s="356">
        <v>0</v>
      </c>
      <c r="T87" s="356">
        <v>0</v>
      </c>
      <c r="U87" s="356">
        <v>0</v>
      </c>
      <c r="V87" s="356">
        <v>0</v>
      </c>
      <c r="W87" s="356">
        <v>0</v>
      </c>
      <c r="X87" s="356">
        <v>0</v>
      </c>
      <c r="Y87" s="356">
        <v>0</v>
      </c>
      <c r="Z87" s="356">
        <v>0</v>
      </c>
      <c r="AA87" s="356">
        <v>0</v>
      </c>
      <c r="AB87" s="356">
        <v>0</v>
      </c>
      <c r="AC87" s="356">
        <v>0</v>
      </c>
      <c r="AD87" s="356">
        <v>0</v>
      </c>
      <c r="AE87" s="356">
        <v>0</v>
      </c>
      <c r="AF87" s="356">
        <v>0</v>
      </c>
      <c r="AG87" s="356">
        <v>0</v>
      </c>
    </row>
    <row r="88" spans="1:33">
      <c r="A88" s="356" t="s">
        <v>3536</v>
      </c>
      <c r="B88" s="356">
        <v>0</v>
      </c>
      <c r="C88" s="356">
        <v>0</v>
      </c>
      <c r="D88" s="356">
        <v>0</v>
      </c>
      <c r="E88" s="356">
        <v>0</v>
      </c>
      <c r="F88" s="356">
        <v>0</v>
      </c>
      <c r="G88" s="356">
        <v>0</v>
      </c>
      <c r="H88" s="356">
        <v>0</v>
      </c>
      <c r="I88" s="356">
        <v>0</v>
      </c>
      <c r="J88" s="356">
        <v>0</v>
      </c>
      <c r="K88" s="356">
        <v>0</v>
      </c>
      <c r="L88" s="356">
        <v>0</v>
      </c>
      <c r="M88" s="356">
        <v>0</v>
      </c>
      <c r="N88" s="356">
        <v>0</v>
      </c>
      <c r="O88" s="356">
        <v>0</v>
      </c>
      <c r="P88" s="356">
        <v>0</v>
      </c>
      <c r="Q88" s="356">
        <v>0</v>
      </c>
      <c r="R88" s="356">
        <v>0</v>
      </c>
      <c r="S88" s="356">
        <v>0</v>
      </c>
      <c r="T88" s="356">
        <v>0</v>
      </c>
      <c r="U88" s="356">
        <v>0</v>
      </c>
      <c r="V88" s="356">
        <v>0</v>
      </c>
      <c r="W88" s="356">
        <v>0</v>
      </c>
      <c r="X88" s="356">
        <v>0</v>
      </c>
      <c r="Y88" s="356">
        <v>0</v>
      </c>
      <c r="Z88" s="356">
        <v>0</v>
      </c>
      <c r="AA88" s="356">
        <v>0</v>
      </c>
      <c r="AB88" s="356">
        <v>0</v>
      </c>
      <c r="AC88" s="356">
        <v>0</v>
      </c>
      <c r="AD88" s="356">
        <v>0</v>
      </c>
      <c r="AE88" s="356">
        <v>0</v>
      </c>
      <c r="AF88" s="356">
        <v>0</v>
      </c>
      <c r="AG88" s="356">
        <v>0</v>
      </c>
    </row>
    <row r="89" spans="1:33">
      <c r="A89" s="356" t="s">
        <v>3537</v>
      </c>
      <c r="B89" s="356">
        <v>0</v>
      </c>
      <c r="C89" s="356">
        <v>0</v>
      </c>
      <c r="D89" s="356">
        <v>0</v>
      </c>
      <c r="E89" s="356">
        <v>0</v>
      </c>
      <c r="F89" s="356">
        <v>0</v>
      </c>
      <c r="G89" s="356">
        <v>0</v>
      </c>
      <c r="H89" s="356">
        <v>0</v>
      </c>
      <c r="I89" s="356">
        <v>0</v>
      </c>
      <c r="J89" s="356">
        <v>0</v>
      </c>
      <c r="K89" s="356">
        <v>0</v>
      </c>
      <c r="L89" s="356">
        <v>0</v>
      </c>
      <c r="M89" s="356">
        <v>0</v>
      </c>
      <c r="N89" s="356">
        <v>0</v>
      </c>
      <c r="O89" s="356">
        <v>0</v>
      </c>
      <c r="P89" s="356">
        <v>0</v>
      </c>
      <c r="Q89" s="356">
        <v>0</v>
      </c>
      <c r="R89" s="356">
        <v>0</v>
      </c>
      <c r="S89" s="356">
        <v>0</v>
      </c>
      <c r="T89" s="356">
        <v>0</v>
      </c>
      <c r="U89" s="356">
        <v>0</v>
      </c>
      <c r="V89" s="356">
        <v>0</v>
      </c>
      <c r="W89" s="356">
        <v>0</v>
      </c>
      <c r="X89" s="356">
        <v>0</v>
      </c>
      <c r="Y89" s="356">
        <v>0</v>
      </c>
      <c r="Z89" s="356">
        <v>0</v>
      </c>
      <c r="AA89" s="356">
        <v>0</v>
      </c>
      <c r="AB89" s="356">
        <v>0</v>
      </c>
      <c r="AC89" s="356">
        <v>0</v>
      </c>
      <c r="AD89" s="356">
        <v>0</v>
      </c>
      <c r="AE89" s="356">
        <v>0</v>
      </c>
      <c r="AF89" s="356">
        <v>0</v>
      </c>
      <c r="AG89" s="356">
        <v>0</v>
      </c>
    </row>
    <row r="90" spans="1:33">
      <c r="A90" s="356" t="s">
        <v>3538</v>
      </c>
      <c r="B90" s="356">
        <v>0</v>
      </c>
      <c r="C90" s="356">
        <v>0</v>
      </c>
      <c r="D90" s="356">
        <v>0</v>
      </c>
      <c r="E90" s="356">
        <v>0</v>
      </c>
      <c r="F90" s="356">
        <v>0</v>
      </c>
      <c r="G90" s="356">
        <v>0</v>
      </c>
      <c r="H90" s="356">
        <v>0</v>
      </c>
      <c r="I90" s="356">
        <v>0</v>
      </c>
      <c r="J90" s="356">
        <v>0</v>
      </c>
      <c r="K90" s="356">
        <v>0</v>
      </c>
      <c r="L90" s="356">
        <v>0</v>
      </c>
      <c r="M90" s="356">
        <v>0</v>
      </c>
      <c r="N90" s="356">
        <v>0</v>
      </c>
      <c r="O90" s="356">
        <v>0</v>
      </c>
      <c r="P90" s="356">
        <v>0</v>
      </c>
      <c r="Q90" s="356">
        <v>0</v>
      </c>
      <c r="R90" s="356">
        <v>0</v>
      </c>
      <c r="S90" s="356">
        <v>0</v>
      </c>
      <c r="T90" s="356">
        <v>0</v>
      </c>
      <c r="U90" s="356">
        <v>0</v>
      </c>
      <c r="V90" s="356">
        <v>0</v>
      </c>
      <c r="W90" s="356">
        <v>0</v>
      </c>
      <c r="X90" s="356">
        <v>0</v>
      </c>
      <c r="Y90" s="356">
        <v>0</v>
      </c>
      <c r="Z90" s="356">
        <v>0</v>
      </c>
      <c r="AA90" s="356">
        <v>0</v>
      </c>
      <c r="AB90" s="356">
        <v>0</v>
      </c>
      <c r="AC90" s="356">
        <v>0</v>
      </c>
      <c r="AD90" s="356">
        <v>0</v>
      </c>
      <c r="AE90" s="356">
        <v>0</v>
      </c>
      <c r="AF90" s="356">
        <v>0</v>
      </c>
      <c r="AG90" s="356">
        <v>0</v>
      </c>
    </row>
    <row r="91" spans="1:33">
      <c r="A91" s="356" t="s">
        <v>3539</v>
      </c>
      <c r="B91" s="356">
        <v>0</v>
      </c>
      <c r="C91" s="356">
        <v>0</v>
      </c>
      <c r="D91" s="356">
        <v>0</v>
      </c>
      <c r="E91" s="356">
        <v>0</v>
      </c>
      <c r="F91" s="356">
        <v>0</v>
      </c>
      <c r="G91" s="356">
        <v>0</v>
      </c>
      <c r="H91" s="356">
        <v>0</v>
      </c>
      <c r="I91" s="356">
        <v>0</v>
      </c>
      <c r="J91" s="356">
        <v>0</v>
      </c>
      <c r="K91" s="356">
        <v>0</v>
      </c>
      <c r="L91" s="356">
        <v>0</v>
      </c>
      <c r="M91" s="356">
        <v>0</v>
      </c>
      <c r="N91" s="356">
        <v>0</v>
      </c>
      <c r="O91" s="356">
        <v>0</v>
      </c>
      <c r="P91" s="356">
        <v>0</v>
      </c>
      <c r="Q91" s="356">
        <v>0</v>
      </c>
      <c r="R91" s="356">
        <v>0</v>
      </c>
      <c r="S91" s="356">
        <v>0</v>
      </c>
      <c r="T91" s="356">
        <v>0</v>
      </c>
      <c r="U91" s="356">
        <v>0</v>
      </c>
      <c r="V91" s="356">
        <v>0</v>
      </c>
      <c r="W91" s="356">
        <v>0</v>
      </c>
      <c r="X91" s="356">
        <v>0</v>
      </c>
      <c r="Y91" s="356">
        <v>0</v>
      </c>
      <c r="Z91" s="356">
        <v>0</v>
      </c>
      <c r="AA91" s="356">
        <v>0</v>
      </c>
      <c r="AB91" s="356">
        <v>0</v>
      </c>
      <c r="AC91" s="356">
        <v>0</v>
      </c>
      <c r="AD91" s="356">
        <v>0</v>
      </c>
      <c r="AE91" s="356">
        <v>0</v>
      </c>
      <c r="AF91" s="356">
        <v>0</v>
      </c>
      <c r="AG91" s="356">
        <v>0</v>
      </c>
    </row>
    <row r="92" spans="1:33">
      <c r="A92" s="356" t="s">
        <v>3540</v>
      </c>
      <c r="B92" s="356">
        <v>0</v>
      </c>
      <c r="C92" s="356">
        <v>0</v>
      </c>
      <c r="D92" s="356">
        <v>0</v>
      </c>
      <c r="E92" s="356">
        <v>0</v>
      </c>
      <c r="F92" s="356">
        <v>0</v>
      </c>
      <c r="G92" s="356">
        <v>0</v>
      </c>
      <c r="H92" s="356">
        <v>0</v>
      </c>
      <c r="I92" s="356">
        <v>0</v>
      </c>
      <c r="J92" s="356">
        <v>0</v>
      </c>
      <c r="K92" s="356">
        <v>0</v>
      </c>
      <c r="L92" s="356">
        <v>0</v>
      </c>
      <c r="M92" s="356">
        <v>0</v>
      </c>
      <c r="N92" s="356">
        <v>0</v>
      </c>
      <c r="O92" s="356">
        <v>0</v>
      </c>
      <c r="P92" s="356">
        <v>0</v>
      </c>
      <c r="Q92" s="356">
        <v>0</v>
      </c>
      <c r="R92" s="356">
        <v>0</v>
      </c>
      <c r="S92" s="356">
        <v>0</v>
      </c>
      <c r="T92" s="356">
        <v>0</v>
      </c>
      <c r="U92" s="356">
        <v>0</v>
      </c>
      <c r="V92" s="356">
        <v>0</v>
      </c>
      <c r="W92" s="356">
        <v>0</v>
      </c>
      <c r="X92" s="356">
        <v>0</v>
      </c>
      <c r="Y92" s="356">
        <v>0</v>
      </c>
      <c r="Z92" s="356">
        <v>0</v>
      </c>
      <c r="AA92" s="356">
        <v>0</v>
      </c>
      <c r="AB92" s="356">
        <v>0</v>
      </c>
      <c r="AC92" s="356">
        <v>0</v>
      </c>
      <c r="AD92" s="356">
        <v>0</v>
      </c>
      <c r="AE92" s="356">
        <v>0</v>
      </c>
      <c r="AF92" s="356">
        <v>0</v>
      </c>
      <c r="AG92" s="356">
        <v>0</v>
      </c>
    </row>
    <row r="93" spans="1:33">
      <c r="A93" s="356" t="s">
        <v>3541</v>
      </c>
      <c r="B93" s="356">
        <v>0</v>
      </c>
      <c r="C93" s="356">
        <v>0</v>
      </c>
      <c r="D93" s="356">
        <v>0</v>
      </c>
      <c r="E93" s="356">
        <v>0</v>
      </c>
      <c r="F93" s="356">
        <v>0</v>
      </c>
      <c r="G93" s="356">
        <v>0</v>
      </c>
      <c r="H93" s="356">
        <v>0</v>
      </c>
      <c r="I93" s="356">
        <v>0</v>
      </c>
      <c r="J93" s="356">
        <v>0</v>
      </c>
      <c r="K93" s="356">
        <v>0</v>
      </c>
      <c r="L93" s="356">
        <v>0</v>
      </c>
      <c r="M93" s="356">
        <v>0</v>
      </c>
      <c r="N93" s="356">
        <v>0</v>
      </c>
      <c r="O93" s="356">
        <v>0</v>
      </c>
      <c r="P93" s="356">
        <v>0</v>
      </c>
      <c r="Q93" s="356">
        <v>0</v>
      </c>
      <c r="R93" s="356">
        <v>0</v>
      </c>
      <c r="S93" s="356">
        <v>0</v>
      </c>
      <c r="T93" s="356">
        <v>0</v>
      </c>
      <c r="U93" s="356">
        <v>0</v>
      </c>
      <c r="V93" s="356">
        <v>0</v>
      </c>
      <c r="W93" s="356">
        <v>0</v>
      </c>
      <c r="X93" s="356">
        <v>0</v>
      </c>
      <c r="Y93" s="356">
        <v>0</v>
      </c>
      <c r="Z93" s="356">
        <v>0</v>
      </c>
      <c r="AA93" s="356">
        <v>0</v>
      </c>
      <c r="AB93" s="356">
        <v>0</v>
      </c>
      <c r="AC93" s="356">
        <v>0</v>
      </c>
      <c r="AD93" s="356">
        <v>0</v>
      </c>
      <c r="AE93" s="356">
        <v>0</v>
      </c>
      <c r="AF93" s="356">
        <v>0</v>
      </c>
      <c r="AG93" s="356">
        <v>0</v>
      </c>
    </row>
    <row r="94" spans="1:33">
      <c r="A94" s="356" t="s">
        <v>3542</v>
      </c>
      <c r="B94" s="356">
        <v>0</v>
      </c>
      <c r="C94" s="356">
        <v>0</v>
      </c>
      <c r="D94" s="356">
        <v>0</v>
      </c>
      <c r="E94" s="356">
        <v>0</v>
      </c>
      <c r="F94" s="356">
        <v>0</v>
      </c>
      <c r="G94" s="356">
        <v>0</v>
      </c>
      <c r="H94" s="356">
        <v>0</v>
      </c>
      <c r="I94" s="356">
        <v>0</v>
      </c>
      <c r="J94" s="356">
        <v>0</v>
      </c>
      <c r="K94" s="356">
        <v>0</v>
      </c>
      <c r="L94" s="356">
        <v>0</v>
      </c>
      <c r="M94" s="356">
        <v>0</v>
      </c>
      <c r="N94" s="356">
        <v>0</v>
      </c>
      <c r="O94" s="356">
        <v>0</v>
      </c>
      <c r="P94" s="356">
        <v>0</v>
      </c>
      <c r="Q94" s="356">
        <v>0</v>
      </c>
      <c r="R94" s="356">
        <v>0</v>
      </c>
      <c r="S94" s="356">
        <v>0</v>
      </c>
      <c r="T94" s="356">
        <v>0</v>
      </c>
      <c r="U94" s="356">
        <v>0</v>
      </c>
      <c r="V94" s="356">
        <v>0</v>
      </c>
      <c r="W94" s="356">
        <v>0</v>
      </c>
      <c r="X94" s="356">
        <v>0</v>
      </c>
      <c r="Y94" s="356">
        <v>0</v>
      </c>
      <c r="Z94" s="356">
        <v>0</v>
      </c>
      <c r="AA94" s="356">
        <v>0</v>
      </c>
      <c r="AB94" s="356">
        <v>0</v>
      </c>
      <c r="AC94" s="356">
        <v>0</v>
      </c>
      <c r="AD94" s="356">
        <v>0</v>
      </c>
      <c r="AE94" s="356">
        <v>0</v>
      </c>
      <c r="AF94" s="356">
        <v>0</v>
      </c>
      <c r="AG94" s="356">
        <v>0</v>
      </c>
    </row>
    <row r="95" spans="1:33">
      <c r="A95" s="356" t="s">
        <v>3543</v>
      </c>
      <c r="B95" s="356">
        <v>0</v>
      </c>
      <c r="C95" s="356">
        <v>0</v>
      </c>
      <c r="D95" s="356">
        <v>0</v>
      </c>
      <c r="E95" s="356">
        <v>0</v>
      </c>
      <c r="F95" s="356">
        <v>0</v>
      </c>
      <c r="G95" s="356">
        <v>0</v>
      </c>
      <c r="H95" s="356">
        <v>0</v>
      </c>
      <c r="I95" s="356">
        <v>0</v>
      </c>
      <c r="J95" s="356">
        <v>0</v>
      </c>
      <c r="K95" s="356">
        <v>0</v>
      </c>
      <c r="L95" s="356">
        <v>0</v>
      </c>
      <c r="M95" s="356">
        <v>0</v>
      </c>
      <c r="N95" s="356">
        <v>0</v>
      </c>
      <c r="O95" s="356">
        <v>0</v>
      </c>
      <c r="P95" s="356">
        <v>0</v>
      </c>
      <c r="Q95" s="356">
        <v>0</v>
      </c>
      <c r="R95" s="356">
        <v>0</v>
      </c>
      <c r="S95" s="356">
        <v>0</v>
      </c>
      <c r="T95" s="356">
        <v>0</v>
      </c>
      <c r="U95" s="356">
        <v>0</v>
      </c>
      <c r="V95" s="356">
        <v>0</v>
      </c>
      <c r="W95" s="356">
        <v>0</v>
      </c>
      <c r="X95" s="356">
        <v>0</v>
      </c>
      <c r="Y95" s="356">
        <v>0</v>
      </c>
      <c r="Z95" s="356">
        <v>0</v>
      </c>
      <c r="AA95" s="356">
        <v>0</v>
      </c>
      <c r="AB95" s="356">
        <v>0</v>
      </c>
      <c r="AC95" s="356">
        <v>0</v>
      </c>
      <c r="AD95" s="356">
        <v>0</v>
      </c>
      <c r="AE95" s="356">
        <v>0</v>
      </c>
      <c r="AF95" s="356">
        <v>0</v>
      </c>
      <c r="AG95" s="356">
        <v>0</v>
      </c>
    </row>
    <row r="96" spans="1:33">
      <c r="A96" s="356" t="s">
        <v>3544</v>
      </c>
      <c r="B96" s="356">
        <v>0</v>
      </c>
      <c r="C96" s="356">
        <v>0</v>
      </c>
      <c r="D96" s="356">
        <v>0</v>
      </c>
      <c r="E96" s="356">
        <v>0</v>
      </c>
      <c r="F96" s="356">
        <v>0</v>
      </c>
      <c r="G96" s="356">
        <v>0</v>
      </c>
      <c r="H96" s="356">
        <v>0</v>
      </c>
      <c r="I96" s="356">
        <v>0</v>
      </c>
      <c r="J96" s="356">
        <v>0</v>
      </c>
      <c r="K96" s="356">
        <v>0</v>
      </c>
      <c r="L96" s="356">
        <v>0</v>
      </c>
      <c r="M96" s="356">
        <v>0</v>
      </c>
      <c r="N96" s="356">
        <v>0</v>
      </c>
      <c r="O96" s="356">
        <v>0</v>
      </c>
      <c r="P96" s="356">
        <v>0</v>
      </c>
      <c r="Q96" s="356">
        <v>0</v>
      </c>
      <c r="R96" s="356">
        <v>0</v>
      </c>
      <c r="S96" s="356">
        <v>0</v>
      </c>
      <c r="T96" s="356">
        <v>0</v>
      </c>
      <c r="U96" s="356">
        <v>0</v>
      </c>
      <c r="V96" s="356">
        <v>0</v>
      </c>
      <c r="W96" s="356">
        <v>0</v>
      </c>
      <c r="X96" s="356">
        <v>0</v>
      </c>
      <c r="Y96" s="356">
        <v>0</v>
      </c>
      <c r="Z96" s="356">
        <v>0</v>
      </c>
      <c r="AA96" s="356">
        <v>0</v>
      </c>
      <c r="AB96" s="356">
        <v>0</v>
      </c>
      <c r="AC96" s="356">
        <v>0</v>
      </c>
      <c r="AD96" s="356">
        <v>0</v>
      </c>
      <c r="AE96" s="356">
        <v>0</v>
      </c>
      <c r="AF96" s="356">
        <v>0</v>
      </c>
      <c r="AG96" s="356">
        <v>0</v>
      </c>
    </row>
    <row r="97" spans="1:33">
      <c r="A97" s="356" t="s">
        <v>3545</v>
      </c>
      <c r="B97" s="357">
        <v>51857100000</v>
      </c>
      <c r="C97" s="357">
        <v>47696600000</v>
      </c>
      <c r="D97" s="357">
        <v>49368200000</v>
      </c>
      <c r="E97" s="357">
        <v>50548700000</v>
      </c>
      <c r="F97" s="357">
        <v>51371600000</v>
      </c>
      <c r="G97" s="357">
        <v>52260400000</v>
      </c>
      <c r="H97" s="357">
        <v>53246500000</v>
      </c>
      <c r="I97" s="357">
        <v>54224600000</v>
      </c>
      <c r="J97" s="357">
        <v>55103700000</v>
      </c>
      <c r="K97" s="357">
        <v>55929200000</v>
      </c>
      <c r="L97" s="357">
        <v>56563600000</v>
      </c>
      <c r="M97" s="357">
        <v>57208300000</v>
      </c>
      <c r="N97" s="357">
        <v>58092500000</v>
      </c>
      <c r="O97" s="357">
        <v>58912900000</v>
      </c>
      <c r="P97" s="357">
        <v>59642900000</v>
      </c>
      <c r="Q97" s="357">
        <v>60285700000</v>
      </c>
      <c r="R97" s="357">
        <v>60892900000</v>
      </c>
      <c r="S97" s="357">
        <v>61571400000</v>
      </c>
      <c r="T97" s="357">
        <v>62214300000</v>
      </c>
      <c r="U97" s="357">
        <v>62892900000</v>
      </c>
      <c r="V97" s="357">
        <v>63535700000</v>
      </c>
      <c r="W97" s="357">
        <v>64214300000</v>
      </c>
      <c r="X97" s="357">
        <v>64857100000</v>
      </c>
      <c r="Y97" s="357">
        <v>65535700000</v>
      </c>
      <c r="Z97" s="357">
        <v>66214300000</v>
      </c>
      <c r="AA97" s="357">
        <v>66892900000</v>
      </c>
      <c r="AB97" s="357">
        <v>67571400000</v>
      </c>
      <c r="AC97" s="357">
        <v>68214300000</v>
      </c>
      <c r="AD97" s="357">
        <v>68892900000</v>
      </c>
      <c r="AE97" s="357">
        <v>69571400000</v>
      </c>
      <c r="AF97" s="357">
        <v>70250000000</v>
      </c>
      <c r="AG97" s="357">
        <v>70928600000</v>
      </c>
    </row>
    <row r="98" spans="1:33">
      <c r="A98" s="356" t="s">
        <v>3546</v>
      </c>
      <c r="B98" s="357">
        <v>0</v>
      </c>
      <c r="C98" s="357">
        <v>0</v>
      </c>
      <c r="D98" s="357">
        <v>0</v>
      </c>
      <c r="E98" s="357">
        <v>0</v>
      </c>
      <c r="F98" s="357">
        <v>0</v>
      </c>
      <c r="G98" s="357">
        <v>0</v>
      </c>
      <c r="H98" s="357">
        <v>0</v>
      </c>
      <c r="I98" s="357">
        <v>0</v>
      </c>
      <c r="J98" s="357">
        <v>0</v>
      </c>
      <c r="K98" s="357">
        <v>0</v>
      </c>
      <c r="L98" s="357">
        <v>0</v>
      </c>
      <c r="M98" s="357">
        <v>0</v>
      </c>
      <c r="N98" s="357">
        <v>0</v>
      </c>
      <c r="O98" s="357">
        <v>0</v>
      </c>
      <c r="P98" s="357">
        <v>0</v>
      </c>
      <c r="Q98" s="357">
        <v>0</v>
      </c>
      <c r="R98" s="357">
        <v>0</v>
      </c>
      <c r="S98" s="357">
        <v>0</v>
      </c>
      <c r="T98" s="357">
        <v>0</v>
      </c>
      <c r="U98" s="357">
        <v>0</v>
      </c>
      <c r="V98" s="357">
        <v>0</v>
      </c>
      <c r="W98" s="357">
        <v>0</v>
      </c>
      <c r="X98" s="357">
        <v>0</v>
      </c>
      <c r="Y98" s="357">
        <v>0</v>
      </c>
      <c r="Z98" s="357">
        <v>0</v>
      </c>
      <c r="AA98" s="357">
        <v>0</v>
      </c>
      <c r="AB98" s="357">
        <v>0</v>
      </c>
      <c r="AC98" s="357">
        <v>0</v>
      </c>
      <c r="AD98" s="357">
        <v>0</v>
      </c>
      <c r="AE98" s="357">
        <v>0</v>
      </c>
      <c r="AF98" s="357">
        <v>0</v>
      </c>
      <c r="AG98" s="357">
        <v>0</v>
      </c>
    </row>
    <row r="99" spans="1:33">
      <c r="A99" s="356" t="s">
        <v>3547</v>
      </c>
      <c r="B99" s="356">
        <v>0</v>
      </c>
      <c r="C99" s="356">
        <v>0</v>
      </c>
      <c r="D99" s="356">
        <v>0</v>
      </c>
      <c r="E99" s="356">
        <v>0</v>
      </c>
      <c r="F99" s="356">
        <v>0</v>
      </c>
      <c r="G99" s="356">
        <v>0</v>
      </c>
      <c r="H99" s="356">
        <v>0</v>
      </c>
      <c r="I99" s="356">
        <v>0</v>
      </c>
      <c r="J99" s="356">
        <v>0</v>
      </c>
      <c r="K99" s="356">
        <v>0</v>
      </c>
      <c r="L99" s="356">
        <v>0</v>
      </c>
      <c r="M99" s="356">
        <v>0</v>
      </c>
      <c r="N99" s="356">
        <v>0</v>
      </c>
      <c r="O99" s="356">
        <v>0</v>
      </c>
      <c r="P99" s="356">
        <v>0</v>
      </c>
      <c r="Q99" s="356">
        <v>0</v>
      </c>
      <c r="R99" s="356">
        <v>0</v>
      </c>
      <c r="S99" s="356">
        <v>0</v>
      </c>
      <c r="T99" s="356">
        <v>0</v>
      </c>
      <c r="U99" s="356">
        <v>0</v>
      </c>
      <c r="V99" s="356">
        <v>0</v>
      </c>
      <c r="W99" s="356">
        <v>0</v>
      </c>
      <c r="X99" s="356">
        <v>0</v>
      </c>
      <c r="Y99" s="356">
        <v>0</v>
      </c>
      <c r="Z99" s="356">
        <v>0</v>
      </c>
      <c r="AA99" s="356">
        <v>0</v>
      </c>
      <c r="AB99" s="356">
        <v>0</v>
      </c>
      <c r="AC99" s="356">
        <v>0</v>
      </c>
      <c r="AD99" s="356">
        <v>0</v>
      </c>
      <c r="AE99" s="356">
        <v>0</v>
      </c>
      <c r="AF99" s="356">
        <v>0</v>
      </c>
      <c r="AG99" s="356">
        <v>0</v>
      </c>
    </row>
    <row r="100" spans="1:33">
      <c r="A100" s="356" t="s">
        <v>3548</v>
      </c>
      <c r="B100" s="357">
        <v>179617000000</v>
      </c>
      <c r="C100" s="357">
        <v>158727000000</v>
      </c>
      <c r="D100" s="357">
        <v>165922000000</v>
      </c>
      <c r="E100" s="357">
        <v>171776000000</v>
      </c>
      <c r="F100" s="357">
        <v>175006000000</v>
      </c>
      <c r="G100" s="357">
        <v>178732000000</v>
      </c>
      <c r="H100" s="357">
        <v>182758000000</v>
      </c>
      <c r="I100" s="357">
        <v>186568000000</v>
      </c>
      <c r="J100" s="357">
        <v>189627000000</v>
      </c>
      <c r="K100" s="357">
        <v>192427000000</v>
      </c>
      <c r="L100" s="357">
        <v>194714000000</v>
      </c>
      <c r="M100" s="357">
        <v>196994000000</v>
      </c>
      <c r="N100" s="357">
        <v>199911000000</v>
      </c>
      <c r="O100" s="357">
        <v>202651000000</v>
      </c>
      <c r="P100" s="357">
        <v>204795000000</v>
      </c>
      <c r="Q100" s="357">
        <v>206673000000</v>
      </c>
      <c r="R100" s="357">
        <v>208541000000</v>
      </c>
      <c r="S100" s="357">
        <v>210253000000</v>
      </c>
      <c r="T100" s="357">
        <v>211951000000</v>
      </c>
      <c r="U100" s="357">
        <v>213644000000</v>
      </c>
      <c r="V100" s="357">
        <v>215327000000</v>
      </c>
      <c r="W100" s="357">
        <v>217091000000</v>
      </c>
      <c r="X100" s="357">
        <v>218763000000</v>
      </c>
      <c r="Y100" s="357">
        <v>220426000000</v>
      </c>
      <c r="Z100" s="357">
        <v>222160000000</v>
      </c>
      <c r="AA100" s="357">
        <v>223898000000</v>
      </c>
      <c r="AB100" s="357">
        <v>225712000000</v>
      </c>
      <c r="AC100" s="357">
        <v>227515000000</v>
      </c>
      <c r="AD100" s="357">
        <v>229319000000</v>
      </c>
      <c r="AE100" s="357">
        <v>231188000000</v>
      </c>
      <c r="AF100" s="357">
        <v>233071000000</v>
      </c>
      <c r="AG100" s="357">
        <v>235015000000</v>
      </c>
    </row>
    <row r="101" spans="1:33">
      <c r="A101" s="356" t="s">
        <v>3549</v>
      </c>
      <c r="B101" s="357">
        <v>1497780</v>
      </c>
      <c r="C101" s="357">
        <v>1327330</v>
      </c>
      <c r="D101" s="357">
        <v>1388540</v>
      </c>
      <c r="E101" s="357">
        <v>1438860</v>
      </c>
      <c r="F101" s="357">
        <v>1466130</v>
      </c>
      <c r="G101" s="357">
        <v>1497970</v>
      </c>
      <c r="H101" s="357">
        <v>1532440</v>
      </c>
      <c r="I101" s="357">
        <v>1564820</v>
      </c>
      <c r="J101" s="357">
        <v>1591120</v>
      </c>
      <c r="K101" s="357">
        <v>1615130</v>
      </c>
      <c r="L101" s="357">
        <v>1635330</v>
      </c>
      <c r="M101" s="357">
        <v>1655330</v>
      </c>
      <c r="N101" s="357">
        <v>1681630</v>
      </c>
      <c r="O101" s="357">
        <v>1707230</v>
      </c>
      <c r="P101" s="357">
        <v>1726600</v>
      </c>
      <c r="Q101" s="357">
        <v>1744130</v>
      </c>
      <c r="R101" s="357">
        <v>1761670</v>
      </c>
      <c r="S101" s="357">
        <v>1777480</v>
      </c>
      <c r="T101" s="357">
        <v>1793530</v>
      </c>
      <c r="U101" s="357">
        <v>1809350</v>
      </c>
      <c r="V101" s="357">
        <v>1825160</v>
      </c>
      <c r="W101" s="357">
        <v>1841960</v>
      </c>
      <c r="X101" s="357">
        <v>1857770</v>
      </c>
      <c r="Y101" s="357">
        <v>1873590</v>
      </c>
      <c r="Z101" s="357">
        <v>1890390</v>
      </c>
      <c r="AA101" s="357">
        <v>1907410</v>
      </c>
      <c r="AB101" s="357">
        <v>1925180</v>
      </c>
      <c r="AC101" s="357">
        <v>1942950</v>
      </c>
      <c r="AD101" s="357">
        <v>1960720</v>
      </c>
      <c r="AE101" s="357">
        <v>1979240</v>
      </c>
      <c r="AF101" s="357">
        <v>1997990</v>
      </c>
      <c r="AG101" s="357">
        <v>2017260</v>
      </c>
    </row>
    <row r="102" spans="1:33">
      <c r="A102" s="356" t="s">
        <v>3550</v>
      </c>
      <c r="B102" s="357">
        <v>34942800</v>
      </c>
      <c r="C102" s="357">
        <v>30528500</v>
      </c>
      <c r="D102" s="357">
        <v>32061900</v>
      </c>
      <c r="E102" s="357">
        <v>33352800</v>
      </c>
      <c r="F102" s="357">
        <v>34053500</v>
      </c>
      <c r="G102" s="357">
        <v>34862300</v>
      </c>
      <c r="H102" s="357">
        <v>35735400</v>
      </c>
      <c r="I102" s="357">
        <v>36562100</v>
      </c>
      <c r="J102" s="357">
        <v>37219100</v>
      </c>
      <c r="K102" s="357">
        <v>37821200</v>
      </c>
      <c r="L102" s="357">
        <v>38334900</v>
      </c>
      <c r="M102" s="357">
        <v>38849200</v>
      </c>
      <c r="N102" s="357">
        <v>39482200</v>
      </c>
      <c r="O102" s="357">
        <v>40092700</v>
      </c>
      <c r="P102" s="357">
        <v>40560700</v>
      </c>
      <c r="Q102" s="357">
        <v>40986200</v>
      </c>
      <c r="R102" s="357">
        <v>41411700</v>
      </c>
      <c r="S102" s="357">
        <v>41796300</v>
      </c>
      <c r="T102" s="357">
        <v>42183100</v>
      </c>
      <c r="U102" s="357">
        <v>42567800</v>
      </c>
      <c r="V102" s="357">
        <v>42952600</v>
      </c>
      <c r="W102" s="357">
        <v>43358800</v>
      </c>
      <c r="X102" s="357">
        <v>43743600</v>
      </c>
      <c r="Y102" s="357">
        <v>44128300</v>
      </c>
      <c r="Z102" s="357">
        <v>44534600</v>
      </c>
      <c r="AA102" s="357">
        <v>44942800</v>
      </c>
      <c r="AB102" s="357">
        <v>45370600</v>
      </c>
      <c r="AC102" s="357">
        <v>45798400</v>
      </c>
      <c r="AD102" s="357">
        <v>46226200</v>
      </c>
      <c r="AE102" s="357">
        <v>46673400</v>
      </c>
      <c r="AF102" s="357">
        <v>47122700</v>
      </c>
      <c r="AG102" s="357">
        <v>47589500</v>
      </c>
    </row>
    <row r="103" spans="1:33">
      <c r="A103" s="356" t="s">
        <v>3551</v>
      </c>
      <c r="B103" s="357">
        <v>88235200</v>
      </c>
      <c r="C103" s="357">
        <v>76855400</v>
      </c>
      <c r="D103" s="357">
        <v>80783400</v>
      </c>
      <c r="E103" s="357">
        <v>84105500</v>
      </c>
      <c r="F103" s="357">
        <v>85909100</v>
      </c>
      <c r="G103" s="357">
        <v>87986200</v>
      </c>
      <c r="H103" s="357">
        <v>90227500</v>
      </c>
      <c r="I103" s="357">
        <v>92352900</v>
      </c>
      <c r="J103" s="357">
        <v>94034600</v>
      </c>
      <c r="K103" s="357">
        <v>95577000</v>
      </c>
      <c r="L103" s="357">
        <v>96896400</v>
      </c>
      <c r="M103" s="357">
        <v>98220100</v>
      </c>
      <c r="N103" s="357">
        <v>99828300</v>
      </c>
      <c r="O103" s="357">
        <v>101377000</v>
      </c>
      <c r="P103" s="357">
        <v>102567000</v>
      </c>
      <c r="Q103" s="357">
        <v>103649000</v>
      </c>
      <c r="R103" s="357">
        <v>104732000</v>
      </c>
      <c r="S103" s="357">
        <v>105712000</v>
      </c>
      <c r="T103" s="357">
        <v>106695000</v>
      </c>
      <c r="U103" s="357">
        <v>107675000</v>
      </c>
      <c r="V103" s="357">
        <v>108654000</v>
      </c>
      <c r="W103" s="357">
        <v>109688000</v>
      </c>
      <c r="X103" s="357">
        <v>110668000</v>
      </c>
      <c r="Y103" s="357">
        <v>111647000</v>
      </c>
      <c r="Z103" s="357">
        <v>112681000</v>
      </c>
      <c r="AA103" s="357">
        <v>113718000</v>
      </c>
      <c r="AB103" s="357">
        <v>114805000</v>
      </c>
      <c r="AC103" s="357">
        <v>115892000</v>
      </c>
      <c r="AD103" s="357">
        <v>116979000</v>
      </c>
      <c r="AE103" s="357">
        <v>118116000</v>
      </c>
      <c r="AF103" s="357">
        <v>119257000</v>
      </c>
      <c r="AG103" s="357">
        <v>120445000</v>
      </c>
    </row>
    <row r="104" spans="1:33">
      <c r="A104" s="356" t="s">
        <v>3552</v>
      </c>
      <c r="B104" s="357">
        <v>13122100</v>
      </c>
      <c r="C104" s="357">
        <v>11407000</v>
      </c>
      <c r="D104" s="357">
        <v>11996600</v>
      </c>
      <c r="E104" s="357">
        <v>12496700</v>
      </c>
      <c r="F104" s="357">
        <v>12768200</v>
      </c>
      <c r="G104" s="357">
        <v>13080500</v>
      </c>
      <c r="H104" s="357">
        <v>13417400</v>
      </c>
      <c r="I104" s="357">
        <v>13737000</v>
      </c>
      <c r="J104" s="357">
        <v>13989300</v>
      </c>
      <c r="K104" s="357">
        <v>14220700</v>
      </c>
      <c r="L104" s="357">
        <v>14419000</v>
      </c>
      <c r="M104" s="357">
        <v>14618200</v>
      </c>
      <c r="N104" s="357">
        <v>14858200</v>
      </c>
      <c r="O104" s="357">
        <v>15089000</v>
      </c>
      <c r="P104" s="357">
        <v>15266700</v>
      </c>
      <c r="Q104" s="357">
        <v>15428400</v>
      </c>
      <c r="R104" s="357">
        <v>15590100</v>
      </c>
      <c r="S104" s="357">
        <v>15736500</v>
      </c>
      <c r="T104" s="357">
        <v>15883400</v>
      </c>
      <c r="U104" s="357">
        <v>16029900</v>
      </c>
      <c r="V104" s="357">
        <v>16176400</v>
      </c>
      <c r="W104" s="357">
        <v>16330800</v>
      </c>
      <c r="X104" s="357">
        <v>16477300</v>
      </c>
      <c r="Y104" s="357">
        <v>16623800</v>
      </c>
      <c r="Z104" s="357">
        <v>16778200</v>
      </c>
      <c r="AA104" s="357">
        <v>16932900</v>
      </c>
      <c r="AB104" s="357">
        <v>17095200</v>
      </c>
      <c r="AC104" s="357">
        <v>17257600</v>
      </c>
      <c r="AD104" s="357">
        <v>17419900</v>
      </c>
      <c r="AE104" s="357">
        <v>17589800</v>
      </c>
      <c r="AF104" s="357">
        <v>17760000</v>
      </c>
      <c r="AG104" s="357">
        <v>17937600</v>
      </c>
    </row>
    <row r="105" spans="1:33">
      <c r="A105" s="356" t="s">
        <v>3553</v>
      </c>
      <c r="B105" s="357">
        <v>8948030</v>
      </c>
      <c r="C105" s="357">
        <v>7791780</v>
      </c>
      <c r="D105" s="357">
        <v>8190650</v>
      </c>
      <c r="E105" s="357">
        <v>8528140</v>
      </c>
      <c r="F105" s="357">
        <v>8711360</v>
      </c>
      <c r="G105" s="357">
        <v>8922330</v>
      </c>
      <c r="H105" s="357">
        <v>9149960</v>
      </c>
      <c r="I105" s="357">
        <v>9365840</v>
      </c>
      <c r="J105" s="357">
        <v>9536580</v>
      </c>
      <c r="K105" s="357">
        <v>9693190</v>
      </c>
      <c r="L105" s="357">
        <v>9827190</v>
      </c>
      <c r="M105" s="357">
        <v>9961650</v>
      </c>
      <c r="N105" s="357">
        <v>10124800</v>
      </c>
      <c r="O105" s="357">
        <v>10281900</v>
      </c>
      <c r="P105" s="357">
        <v>10402600</v>
      </c>
      <c r="Q105" s="357">
        <v>10512500</v>
      </c>
      <c r="R105" s="357">
        <v>10622300</v>
      </c>
      <c r="S105" s="357">
        <v>10721700</v>
      </c>
      <c r="T105" s="357">
        <v>10821500</v>
      </c>
      <c r="U105" s="357">
        <v>10920900</v>
      </c>
      <c r="V105" s="357">
        <v>11020400</v>
      </c>
      <c r="W105" s="357">
        <v>11125200</v>
      </c>
      <c r="X105" s="357">
        <v>11224700</v>
      </c>
      <c r="Y105" s="357">
        <v>11324100</v>
      </c>
      <c r="Z105" s="357">
        <v>11429000</v>
      </c>
      <c r="AA105" s="357">
        <v>11534200</v>
      </c>
      <c r="AB105" s="357">
        <v>11644500</v>
      </c>
      <c r="AC105" s="357">
        <v>11754800</v>
      </c>
      <c r="AD105" s="357">
        <v>11865100</v>
      </c>
      <c r="AE105" s="357">
        <v>11980500</v>
      </c>
      <c r="AF105" s="357">
        <v>12096300</v>
      </c>
      <c r="AG105" s="357">
        <v>12216800</v>
      </c>
    </row>
    <row r="106" spans="1:33">
      <c r="A106" s="356" t="s">
        <v>3554</v>
      </c>
      <c r="B106" s="357">
        <v>979216</v>
      </c>
      <c r="C106" s="357">
        <v>839065</v>
      </c>
      <c r="D106" s="357">
        <v>885660</v>
      </c>
      <c r="E106" s="357">
        <v>925666</v>
      </c>
      <c r="F106" s="357">
        <v>944953</v>
      </c>
      <c r="G106" s="357">
        <v>967140</v>
      </c>
      <c r="H106" s="357">
        <v>991074</v>
      </c>
      <c r="I106" s="357">
        <v>1011910</v>
      </c>
      <c r="J106" s="357">
        <v>1025550</v>
      </c>
      <c r="K106" s="357">
        <v>1037660</v>
      </c>
      <c r="L106" s="357">
        <v>1047240</v>
      </c>
      <c r="M106" s="357">
        <v>1056830</v>
      </c>
      <c r="N106" s="357">
        <v>1067570</v>
      </c>
      <c r="O106" s="357">
        <v>1077530</v>
      </c>
      <c r="P106" s="357">
        <v>1084140</v>
      </c>
      <c r="Q106" s="357">
        <v>1089240</v>
      </c>
      <c r="R106" s="357">
        <v>1094390</v>
      </c>
      <c r="S106" s="357">
        <v>1102470</v>
      </c>
      <c r="T106" s="357">
        <v>1112290</v>
      </c>
      <c r="U106" s="357">
        <v>1122100</v>
      </c>
      <c r="V106" s="357">
        <v>1131900</v>
      </c>
      <c r="W106" s="357">
        <v>1142230</v>
      </c>
      <c r="X106" s="357">
        <v>1152030</v>
      </c>
      <c r="Y106" s="357">
        <v>1161840</v>
      </c>
      <c r="Z106" s="357">
        <v>1172170</v>
      </c>
      <c r="AA106" s="357">
        <v>1182530</v>
      </c>
      <c r="AB106" s="357">
        <v>1193390</v>
      </c>
      <c r="AC106" s="357">
        <v>1204260</v>
      </c>
      <c r="AD106" s="357">
        <v>1215120</v>
      </c>
      <c r="AE106" s="357">
        <v>1226490</v>
      </c>
      <c r="AF106" s="357">
        <v>1237890</v>
      </c>
      <c r="AG106" s="357">
        <v>1249770</v>
      </c>
    </row>
    <row r="107" spans="1:33">
      <c r="A107" s="356" t="s">
        <v>3555</v>
      </c>
      <c r="B107" s="357">
        <v>916542</v>
      </c>
      <c r="C107" s="357">
        <v>800705</v>
      </c>
      <c r="D107" s="357">
        <v>840936</v>
      </c>
      <c r="E107" s="357">
        <v>874812</v>
      </c>
      <c r="F107" s="357">
        <v>893199</v>
      </c>
      <c r="G107" s="357">
        <v>914420</v>
      </c>
      <c r="H107" s="357">
        <v>937329</v>
      </c>
      <c r="I107" s="357">
        <v>959022</v>
      </c>
      <c r="J107" s="357">
        <v>976258</v>
      </c>
      <c r="K107" s="357">
        <v>992056</v>
      </c>
      <c r="L107" s="357">
        <v>1005530</v>
      </c>
      <c r="M107" s="357">
        <v>1019030</v>
      </c>
      <c r="N107" s="357">
        <v>1035630</v>
      </c>
      <c r="O107" s="357">
        <v>1051650</v>
      </c>
      <c r="P107" s="357">
        <v>1063930</v>
      </c>
      <c r="Q107" s="357">
        <v>1075090</v>
      </c>
      <c r="R107" s="357">
        <v>1086250</v>
      </c>
      <c r="S107" s="357">
        <v>1096340</v>
      </c>
      <c r="T107" s="357">
        <v>1106480</v>
      </c>
      <c r="U107" s="357">
        <v>1116580</v>
      </c>
      <c r="V107" s="357">
        <v>1126670</v>
      </c>
      <c r="W107" s="357">
        <v>1137330</v>
      </c>
      <c r="X107" s="357">
        <v>1147420</v>
      </c>
      <c r="Y107" s="357">
        <v>1157520</v>
      </c>
      <c r="Z107" s="357">
        <v>1168170</v>
      </c>
      <c r="AA107" s="357">
        <v>1178880</v>
      </c>
      <c r="AB107" s="357">
        <v>1190100</v>
      </c>
      <c r="AC107" s="357">
        <v>1201330</v>
      </c>
      <c r="AD107" s="357">
        <v>1212550</v>
      </c>
      <c r="AE107" s="357">
        <v>1224280</v>
      </c>
      <c r="AF107" s="357">
        <v>1236070</v>
      </c>
      <c r="AG107" s="357">
        <v>1248310</v>
      </c>
    </row>
    <row r="108" spans="1:33">
      <c r="A108" s="356" t="s">
        <v>3556</v>
      </c>
      <c r="B108" s="357">
        <v>2294590</v>
      </c>
      <c r="C108" s="357">
        <v>2005250</v>
      </c>
      <c r="D108" s="357">
        <v>2105810</v>
      </c>
      <c r="E108" s="357">
        <v>2190450</v>
      </c>
      <c r="F108" s="357">
        <v>2236390</v>
      </c>
      <c r="G108" s="357">
        <v>2289420</v>
      </c>
      <c r="H108" s="357">
        <v>2346680</v>
      </c>
      <c r="I108" s="357">
        <v>2400900</v>
      </c>
      <c r="J108" s="357">
        <v>2444000</v>
      </c>
      <c r="K108" s="357">
        <v>2483500</v>
      </c>
      <c r="L108" s="357">
        <v>2517200</v>
      </c>
      <c r="M108" s="357">
        <v>2550930</v>
      </c>
      <c r="N108" s="357">
        <v>2592490</v>
      </c>
      <c r="O108" s="357">
        <v>2632580</v>
      </c>
      <c r="P108" s="357">
        <v>2663310</v>
      </c>
      <c r="Q108" s="357">
        <v>2691250</v>
      </c>
      <c r="R108" s="357">
        <v>2719190</v>
      </c>
      <c r="S108" s="357">
        <v>2744440</v>
      </c>
      <c r="T108" s="357">
        <v>2769820</v>
      </c>
      <c r="U108" s="357">
        <v>2795070</v>
      </c>
      <c r="V108" s="357">
        <v>2820320</v>
      </c>
      <c r="W108" s="357">
        <v>2846980</v>
      </c>
      <c r="X108" s="357">
        <v>2872230</v>
      </c>
      <c r="Y108" s="357">
        <v>2897480</v>
      </c>
      <c r="Z108" s="357">
        <v>2924150</v>
      </c>
      <c r="AA108" s="357">
        <v>2950950</v>
      </c>
      <c r="AB108" s="357">
        <v>2979030</v>
      </c>
      <c r="AC108" s="357">
        <v>3007100</v>
      </c>
      <c r="AD108" s="357">
        <v>3035180</v>
      </c>
      <c r="AE108" s="357">
        <v>3064540</v>
      </c>
      <c r="AF108" s="357">
        <v>3094030</v>
      </c>
      <c r="AG108" s="357">
        <v>3124670</v>
      </c>
    </row>
    <row r="109" spans="1:33">
      <c r="A109" s="356" t="s">
        <v>3557</v>
      </c>
      <c r="B109" s="357">
        <v>46433700000</v>
      </c>
      <c r="C109" s="357">
        <v>42520900000</v>
      </c>
      <c r="D109" s="357">
        <v>43665000000</v>
      </c>
      <c r="E109" s="357">
        <v>44391600000</v>
      </c>
      <c r="F109" s="357">
        <v>44767800000</v>
      </c>
      <c r="G109" s="357">
        <v>45226600000</v>
      </c>
      <c r="H109" s="357">
        <v>45734200000</v>
      </c>
      <c r="I109" s="357">
        <v>46129500000</v>
      </c>
      <c r="J109" s="357">
        <v>46434500000</v>
      </c>
      <c r="K109" s="357">
        <v>46725000000</v>
      </c>
      <c r="L109" s="357">
        <v>46818100000</v>
      </c>
      <c r="M109" s="357">
        <v>46889700000</v>
      </c>
      <c r="N109" s="357">
        <v>47083900000</v>
      </c>
      <c r="O109" s="357">
        <v>47228900000</v>
      </c>
      <c r="P109" s="357">
        <v>47291700000</v>
      </c>
      <c r="Q109" s="357">
        <v>47291800000</v>
      </c>
      <c r="R109" s="357">
        <v>47291800000</v>
      </c>
      <c r="S109" s="357">
        <v>47220500000</v>
      </c>
      <c r="T109" s="357">
        <v>47149100000</v>
      </c>
      <c r="U109" s="357">
        <v>47113400000</v>
      </c>
      <c r="V109" s="357">
        <v>47042100000</v>
      </c>
      <c r="W109" s="357">
        <v>47006400000</v>
      </c>
      <c r="X109" s="357">
        <v>46863600000</v>
      </c>
      <c r="Y109" s="357">
        <v>46756500000</v>
      </c>
      <c r="Z109" s="357">
        <v>46613700000</v>
      </c>
      <c r="AA109" s="357">
        <v>46506700000</v>
      </c>
      <c r="AB109" s="357">
        <v>46363900000</v>
      </c>
      <c r="AC109" s="357">
        <v>46221100000</v>
      </c>
      <c r="AD109" s="357">
        <v>46042600000</v>
      </c>
      <c r="AE109" s="357">
        <v>45899800000</v>
      </c>
      <c r="AF109" s="357">
        <v>45757000000</v>
      </c>
      <c r="AG109" s="357">
        <v>45578500000</v>
      </c>
    </row>
    <row r="110" spans="1:33">
      <c r="A110" s="356" t="s">
        <v>3558</v>
      </c>
      <c r="B110" s="357">
        <v>2663280000</v>
      </c>
      <c r="C110" s="357">
        <v>2463560000</v>
      </c>
      <c r="D110" s="357">
        <v>2556860000</v>
      </c>
      <c r="E110" s="357">
        <v>2627110000</v>
      </c>
      <c r="F110" s="357">
        <v>2677170000</v>
      </c>
      <c r="G110" s="357">
        <v>2732200000</v>
      </c>
      <c r="H110" s="357">
        <v>2791010000</v>
      </c>
      <c r="I110" s="357">
        <v>2845470000</v>
      </c>
      <c r="J110" s="357">
        <v>2894790000</v>
      </c>
      <c r="K110" s="357">
        <v>2940940000</v>
      </c>
      <c r="L110" s="357">
        <v>2977440000</v>
      </c>
      <c r="M110" s="357">
        <v>3012630000</v>
      </c>
      <c r="N110" s="357">
        <v>3037160000</v>
      </c>
      <c r="O110" s="357">
        <v>3056690000</v>
      </c>
      <c r="P110" s="357">
        <v>3072890000</v>
      </c>
      <c r="Q110" s="357">
        <v>3082710000</v>
      </c>
      <c r="R110" s="357">
        <v>3092540000</v>
      </c>
      <c r="S110" s="357">
        <v>3101980000</v>
      </c>
      <c r="T110" s="357">
        <v>3111800000</v>
      </c>
      <c r="U110" s="357">
        <v>3121250000</v>
      </c>
      <c r="V110" s="357">
        <v>3130690000</v>
      </c>
      <c r="W110" s="357">
        <v>3140140000</v>
      </c>
      <c r="X110" s="357">
        <v>3147700000</v>
      </c>
      <c r="Y110" s="357">
        <v>3155260000</v>
      </c>
      <c r="Z110" s="357">
        <v>3162820000</v>
      </c>
      <c r="AA110" s="357">
        <v>3170750000</v>
      </c>
      <c r="AB110" s="357">
        <v>3178310000</v>
      </c>
      <c r="AC110" s="357">
        <v>3185500000</v>
      </c>
      <c r="AD110" s="357">
        <v>3192300000</v>
      </c>
      <c r="AE110" s="357">
        <v>3199480000</v>
      </c>
      <c r="AF110" s="357">
        <v>3206670000</v>
      </c>
      <c r="AG110" s="357">
        <v>3213850000</v>
      </c>
    </row>
    <row r="111" spans="1:33">
      <c r="A111" s="356" t="s">
        <v>3559</v>
      </c>
      <c r="B111" s="356">
        <v>0</v>
      </c>
      <c r="C111" s="356">
        <v>0</v>
      </c>
      <c r="D111" s="356">
        <v>0</v>
      </c>
      <c r="E111" s="356">
        <v>0</v>
      </c>
      <c r="F111" s="356">
        <v>0</v>
      </c>
      <c r="G111" s="356">
        <v>0</v>
      </c>
      <c r="H111" s="356">
        <v>0</v>
      </c>
      <c r="I111" s="356">
        <v>0</v>
      </c>
      <c r="J111" s="356">
        <v>0</v>
      </c>
      <c r="K111" s="356">
        <v>0</v>
      </c>
      <c r="L111" s="356">
        <v>0</v>
      </c>
      <c r="M111" s="356">
        <v>0</v>
      </c>
      <c r="N111" s="356">
        <v>0</v>
      </c>
      <c r="O111" s="356">
        <v>0</v>
      </c>
      <c r="P111" s="356">
        <v>0</v>
      </c>
      <c r="Q111" s="356">
        <v>0</v>
      </c>
      <c r="R111" s="356">
        <v>0</v>
      </c>
      <c r="S111" s="356">
        <v>0</v>
      </c>
      <c r="T111" s="356">
        <v>0</v>
      </c>
      <c r="U111" s="356">
        <v>0</v>
      </c>
      <c r="V111" s="356">
        <v>0</v>
      </c>
      <c r="W111" s="356">
        <v>0</v>
      </c>
      <c r="X111" s="356">
        <v>0</v>
      </c>
      <c r="Y111" s="356">
        <v>0</v>
      </c>
      <c r="Z111" s="356">
        <v>0</v>
      </c>
      <c r="AA111" s="356">
        <v>0</v>
      </c>
      <c r="AB111" s="356">
        <v>0</v>
      </c>
      <c r="AC111" s="356">
        <v>0</v>
      </c>
      <c r="AD111" s="356">
        <v>0</v>
      </c>
      <c r="AE111" s="356">
        <v>0</v>
      </c>
      <c r="AF111" s="356">
        <v>0</v>
      </c>
      <c r="AG111" s="356">
        <v>0</v>
      </c>
    </row>
    <row r="112" spans="1:33">
      <c r="A112" s="356" t="s">
        <v>3560</v>
      </c>
      <c r="B112" s="357">
        <v>3167270000000</v>
      </c>
      <c r="C112" s="357">
        <v>2793670000000</v>
      </c>
      <c r="D112" s="357">
        <v>2896570000000</v>
      </c>
      <c r="E112" s="357">
        <v>2998380000000</v>
      </c>
      <c r="F112" s="357">
        <v>3068580000000</v>
      </c>
      <c r="G112" s="357">
        <v>3130100000000</v>
      </c>
      <c r="H112" s="357">
        <v>3195870000000</v>
      </c>
      <c r="I112" s="357">
        <v>3267710000000</v>
      </c>
      <c r="J112" s="357">
        <v>3320890000000</v>
      </c>
      <c r="K112" s="357">
        <v>3379720000000</v>
      </c>
      <c r="L112" s="357">
        <v>3423820000000</v>
      </c>
      <c r="M112" s="357">
        <v>3472940000000</v>
      </c>
      <c r="N112" s="357">
        <v>3532330000000</v>
      </c>
      <c r="O112" s="357">
        <v>3583570000000</v>
      </c>
      <c r="P112" s="357">
        <v>3630930000000</v>
      </c>
      <c r="Q112" s="357">
        <v>3675660000000</v>
      </c>
      <c r="R112" s="357">
        <v>3717680000000</v>
      </c>
      <c r="S112" s="357">
        <v>3754220000000</v>
      </c>
      <c r="T112" s="357">
        <v>3797040000000</v>
      </c>
      <c r="U112" s="357">
        <v>3834090000000</v>
      </c>
      <c r="V112" s="357">
        <v>3869400000000</v>
      </c>
      <c r="W112" s="357">
        <v>3910360000000</v>
      </c>
      <c r="X112" s="357">
        <v>3949760000000</v>
      </c>
      <c r="Y112" s="357">
        <v>3994720000000</v>
      </c>
      <c r="Z112" s="357">
        <v>4036810000000</v>
      </c>
      <c r="AA112" s="357">
        <v>4084790000000</v>
      </c>
      <c r="AB112" s="357">
        <v>4136900000000</v>
      </c>
      <c r="AC112" s="357">
        <v>4186080000000</v>
      </c>
      <c r="AD112" s="357">
        <v>4238710000000</v>
      </c>
      <c r="AE112" s="357">
        <v>4288390000000</v>
      </c>
      <c r="AF112" s="357">
        <v>4337860000000</v>
      </c>
      <c r="AG112" s="357">
        <v>4382840000000</v>
      </c>
    </row>
    <row r="113" spans="1:33">
      <c r="A113" s="356" t="s">
        <v>3561</v>
      </c>
      <c r="B113" s="357">
        <v>50753000</v>
      </c>
      <c r="C113" s="357">
        <v>46002100</v>
      </c>
      <c r="D113" s="357">
        <v>47918100</v>
      </c>
      <c r="E113" s="357">
        <v>49734600</v>
      </c>
      <c r="F113" s="357">
        <v>51011800</v>
      </c>
      <c r="G113" s="357">
        <v>52184900</v>
      </c>
      <c r="H113" s="357">
        <v>53062200</v>
      </c>
      <c r="I113" s="357">
        <v>53827100</v>
      </c>
      <c r="J113" s="357">
        <v>54510900</v>
      </c>
      <c r="K113" s="357">
        <v>55226600</v>
      </c>
      <c r="L113" s="357">
        <v>55900400</v>
      </c>
      <c r="M113" s="357">
        <v>56436300</v>
      </c>
      <c r="N113" s="357">
        <v>57437200</v>
      </c>
      <c r="O113" s="357">
        <v>58272700</v>
      </c>
      <c r="P113" s="357">
        <v>58943600</v>
      </c>
      <c r="Q113" s="357">
        <v>59643500</v>
      </c>
      <c r="R113" s="357">
        <v>60375500</v>
      </c>
      <c r="S113" s="357">
        <v>60972300</v>
      </c>
      <c r="T113" s="357">
        <v>61867300</v>
      </c>
      <c r="U113" s="357">
        <v>62526800</v>
      </c>
      <c r="V113" s="357">
        <v>63192500</v>
      </c>
      <c r="W113" s="357">
        <v>63968300</v>
      </c>
      <c r="X113" s="357">
        <v>64757000</v>
      </c>
      <c r="Y113" s="357">
        <v>65591100</v>
      </c>
      <c r="Z113" s="357">
        <v>66397400</v>
      </c>
      <c r="AA113" s="357">
        <v>67298600</v>
      </c>
      <c r="AB113" s="357">
        <v>68293000</v>
      </c>
      <c r="AC113" s="357">
        <v>69191500</v>
      </c>
      <c r="AD113" s="357">
        <v>70260200</v>
      </c>
      <c r="AE113" s="357">
        <v>71236100</v>
      </c>
      <c r="AF113" s="357">
        <v>72228700</v>
      </c>
      <c r="AG113" s="357">
        <v>73045000</v>
      </c>
    </row>
    <row r="114" spans="1:33">
      <c r="A114" s="356" t="s">
        <v>3562</v>
      </c>
      <c r="B114" s="357">
        <v>946300000</v>
      </c>
      <c r="C114" s="357">
        <v>836273000</v>
      </c>
      <c r="D114" s="357">
        <v>864559000</v>
      </c>
      <c r="E114" s="357">
        <v>893017000</v>
      </c>
      <c r="F114" s="357">
        <v>911753000</v>
      </c>
      <c r="G114" s="357">
        <v>927861000</v>
      </c>
      <c r="H114" s="357">
        <v>945176000</v>
      </c>
      <c r="I114" s="357">
        <v>963768000</v>
      </c>
      <c r="J114" s="357">
        <v>977875000</v>
      </c>
      <c r="K114" s="357">
        <v>993820000</v>
      </c>
      <c r="L114" s="357">
        <v>1005910000</v>
      </c>
      <c r="M114" s="357">
        <v>1020060000</v>
      </c>
      <c r="N114" s="357">
        <v>1038600000</v>
      </c>
      <c r="O114" s="357">
        <v>1054470000</v>
      </c>
      <c r="P114" s="357">
        <v>1069100000</v>
      </c>
      <c r="Q114" s="357">
        <v>1083230000</v>
      </c>
      <c r="R114" s="357">
        <v>1096610000</v>
      </c>
      <c r="S114" s="357">
        <v>1108650000</v>
      </c>
      <c r="T114" s="357">
        <v>1123110000</v>
      </c>
      <c r="U114" s="357">
        <v>1135460000</v>
      </c>
      <c r="V114" s="357">
        <v>1147330000</v>
      </c>
      <c r="W114" s="357">
        <v>1161210000</v>
      </c>
      <c r="X114" s="357">
        <v>1174710000</v>
      </c>
      <c r="Y114" s="357">
        <v>1189980000</v>
      </c>
      <c r="Z114" s="357">
        <v>1204260000</v>
      </c>
      <c r="AA114" s="357">
        <v>1220360000</v>
      </c>
      <c r="AB114" s="357">
        <v>1237980000</v>
      </c>
      <c r="AC114" s="357">
        <v>1254520000</v>
      </c>
      <c r="AD114" s="357">
        <v>1272570000</v>
      </c>
      <c r="AE114" s="357">
        <v>1289690000</v>
      </c>
      <c r="AF114" s="357">
        <v>1306630000</v>
      </c>
      <c r="AG114" s="357">
        <v>1322760000</v>
      </c>
    </row>
    <row r="115" spans="1:33">
      <c r="A115" s="356" t="s">
        <v>3563</v>
      </c>
      <c r="B115" s="357">
        <v>2856070000</v>
      </c>
      <c r="C115" s="357">
        <v>2528170000</v>
      </c>
      <c r="D115" s="357">
        <v>2585740000</v>
      </c>
      <c r="E115" s="357">
        <v>2653120000</v>
      </c>
      <c r="F115" s="357">
        <v>2704100000</v>
      </c>
      <c r="G115" s="357">
        <v>2741760000</v>
      </c>
      <c r="H115" s="357">
        <v>2789330000</v>
      </c>
      <c r="I115" s="357">
        <v>2841760000</v>
      </c>
      <c r="J115" s="357">
        <v>2881330000</v>
      </c>
      <c r="K115" s="357">
        <v>2924400000</v>
      </c>
      <c r="L115" s="357">
        <v>2955080000</v>
      </c>
      <c r="M115" s="357">
        <v>2997950000</v>
      </c>
      <c r="N115" s="357">
        <v>3050500000</v>
      </c>
      <c r="O115" s="357">
        <v>3096130000</v>
      </c>
      <c r="P115" s="357">
        <v>3141850000</v>
      </c>
      <c r="Q115" s="357">
        <v>3181900000</v>
      </c>
      <c r="R115" s="357">
        <v>3219240000</v>
      </c>
      <c r="S115" s="357">
        <v>3255510000</v>
      </c>
      <c r="T115" s="357">
        <v>3294290000</v>
      </c>
      <c r="U115" s="357">
        <v>3329630000</v>
      </c>
      <c r="V115" s="357">
        <v>3363090000</v>
      </c>
      <c r="W115" s="357">
        <v>3403470000</v>
      </c>
      <c r="X115" s="357">
        <v>3440010000</v>
      </c>
      <c r="Y115" s="357">
        <v>3483620000</v>
      </c>
      <c r="Z115" s="357">
        <v>3522600000</v>
      </c>
      <c r="AA115" s="357">
        <v>3567020000</v>
      </c>
      <c r="AB115" s="357">
        <v>3615060000</v>
      </c>
      <c r="AC115" s="357">
        <v>3661330000</v>
      </c>
      <c r="AD115" s="357">
        <v>3709180000</v>
      </c>
      <c r="AE115" s="357">
        <v>3756080000</v>
      </c>
      <c r="AF115" s="357">
        <v>3801560000</v>
      </c>
      <c r="AG115" s="357">
        <v>3847650000</v>
      </c>
    </row>
    <row r="116" spans="1:33">
      <c r="A116" s="356" t="s">
        <v>3564</v>
      </c>
      <c r="B116" s="357">
        <v>444476000</v>
      </c>
      <c r="C116" s="357">
        <v>395248000</v>
      </c>
      <c r="D116" s="357">
        <v>406593000</v>
      </c>
      <c r="E116" s="357">
        <v>417640000</v>
      </c>
      <c r="F116" s="357">
        <v>422714000</v>
      </c>
      <c r="G116" s="357">
        <v>427409000</v>
      </c>
      <c r="H116" s="357">
        <v>434729000</v>
      </c>
      <c r="I116" s="357">
        <v>442913000</v>
      </c>
      <c r="J116" s="357">
        <v>449641000</v>
      </c>
      <c r="K116" s="357">
        <v>456947000</v>
      </c>
      <c r="L116" s="357">
        <v>462127000</v>
      </c>
      <c r="M116" s="357">
        <v>470570000</v>
      </c>
      <c r="N116" s="357">
        <v>480015000</v>
      </c>
      <c r="O116" s="357">
        <v>488022000</v>
      </c>
      <c r="P116" s="357">
        <v>496357000</v>
      </c>
      <c r="Q116" s="357">
        <v>503677000</v>
      </c>
      <c r="R116" s="357">
        <v>510568000</v>
      </c>
      <c r="S116" s="357">
        <v>517721000</v>
      </c>
      <c r="T116" s="357">
        <v>524944000</v>
      </c>
      <c r="U116" s="357">
        <v>531811000</v>
      </c>
      <c r="V116" s="357">
        <v>538422000</v>
      </c>
      <c r="W116" s="357">
        <v>546483000</v>
      </c>
      <c r="X116" s="357">
        <v>553844000</v>
      </c>
      <c r="Y116" s="357">
        <v>562435000</v>
      </c>
      <c r="Z116" s="357">
        <v>570324000</v>
      </c>
      <c r="AA116" s="357">
        <v>578984000</v>
      </c>
      <c r="AB116" s="357">
        <v>588333000</v>
      </c>
      <c r="AC116" s="357">
        <v>597505000</v>
      </c>
      <c r="AD116" s="357">
        <v>606888000</v>
      </c>
      <c r="AE116" s="357">
        <v>616088000</v>
      </c>
      <c r="AF116" s="357">
        <v>625159000</v>
      </c>
      <c r="AG116" s="357">
        <v>635071000</v>
      </c>
    </row>
    <row r="117" spans="1:33">
      <c r="A117" s="356" t="s">
        <v>3565</v>
      </c>
      <c r="B117" s="357">
        <v>259011000</v>
      </c>
      <c r="C117" s="357">
        <v>229561000</v>
      </c>
      <c r="D117" s="357">
        <v>237222000</v>
      </c>
      <c r="E117" s="357">
        <v>244583000</v>
      </c>
      <c r="F117" s="357">
        <v>248448000</v>
      </c>
      <c r="G117" s="357">
        <v>252044000</v>
      </c>
      <c r="H117" s="357">
        <v>256690000</v>
      </c>
      <c r="I117" s="357">
        <v>261844000</v>
      </c>
      <c r="J117" s="357">
        <v>265952000</v>
      </c>
      <c r="K117" s="357">
        <v>270457000</v>
      </c>
      <c r="L117" s="357">
        <v>273754000</v>
      </c>
      <c r="M117" s="357">
        <v>278428000</v>
      </c>
      <c r="N117" s="357">
        <v>283874000</v>
      </c>
      <c r="O117" s="357">
        <v>288504000</v>
      </c>
      <c r="P117" s="357">
        <v>293113000</v>
      </c>
      <c r="Q117" s="357">
        <v>297303000</v>
      </c>
      <c r="R117" s="357">
        <v>301266000</v>
      </c>
      <c r="S117" s="357">
        <v>305155000</v>
      </c>
      <c r="T117" s="357">
        <v>309317000</v>
      </c>
      <c r="U117" s="357">
        <v>313131000</v>
      </c>
      <c r="V117" s="357">
        <v>316805000</v>
      </c>
      <c r="W117" s="357">
        <v>321226000</v>
      </c>
      <c r="X117" s="357">
        <v>325360000</v>
      </c>
      <c r="Y117" s="357">
        <v>330115000</v>
      </c>
      <c r="Z117" s="357">
        <v>334538000</v>
      </c>
      <c r="AA117" s="357">
        <v>339430000</v>
      </c>
      <c r="AB117" s="357">
        <v>344732000</v>
      </c>
      <c r="AC117" s="357">
        <v>349874000</v>
      </c>
      <c r="AD117" s="357">
        <v>355248000</v>
      </c>
      <c r="AE117" s="357">
        <v>360434000</v>
      </c>
      <c r="AF117" s="357">
        <v>365584000</v>
      </c>
      <c r="AG117" s="357">
        <v>370903000</v>
      </c>
    </row>
    <row r="118" spans="1:33">
      <c r="A118" s="356" t="s">
        <v>3566</v>
      </c>
      <c r="B118" s="357">
        <v>7430070000</v>
      </c>
      <c r="C118" s="357">
        <v>6704020000</v>
      </c>
      <c r="D118" s="357">
        <v>6626290000</v>
      </c>
      <c r="E118" s="357">
        <v>6640420000</v>
      </c>
      <c r="F118" s="357">
        <v>6707010000</v>
      </c>
      <c r="G118" s="357">
        <v>6702020000</v>
      </c>
      <c r="H118" s="357">
        <v>6755480000</v>
      </c>
      <c r="I118" s="357">
        <v>6806170000</v>
      </c>
      <c r="J118" s="357">
        <v>6850110000</v>
      </c>
      <c r="K118" s="357">
        <v>6893500000</v>
      </c>
      <c r="L118" s="357">
        <v>6913880000</v>
      </c>
      <c r="M118" s="357">
        <v>7002450000</v>
      </c>
      <c r="N118" s="357">
        <v>7114050000</v>
      </c>
      <c r="O118" s="357">
        <v>7212370000</v>
      </c>
      <c r="P118" s="357">
        <v>7329820000</v>
      </c>
      <c r="Q118" s="357">
        <v>7415380000</v>
      </c>
      <c r="R118" s="357">
        <v>7492660000</v>
      </c>
      <c r="S118" s="357">
        <v>7589610000</v>
      </c>
      <c r="T118" s="357">
        <v>7675420000</v>
      </c>
      <c r="U118" s="357">
        <v>7762820000</v>
      </c>
      <c r="V118" s="357">
        <v>7844290000</v>
      </c>
      <c r="W118" s="357">
        <v>7948200000</v>
      </c>
      <c r="X118" s="357">
        <v>8029370000</v>
      </c>
      <c r="Y118" s="357">
        <v>8137760000</v>
      </c>
      <c r="Z118" s="357">
        <v>8222410000</v>
      </c>
      <c r="AA118" s="357">
        <v>8319920000</v>
      </c>
      <c r="AB118" s="357">
        <v>8423700000</v>
      </c>
      <c r="AC118" s="357">
        <v>8525340000</v>
      </c>
      <c r="AD118" s="357">
        <v>8620820000</v>
      </c>
      <c r="AE118" s="357">
        <v>8726090000</v>
      </c>
      <c r="AF118" s="357">
        <v>8819160000</v>
      </c>
      <c r="AG118" s="357">
        <v>8942440000</v>
      </c>
    </row>
    <row r="119" spans="1:33">
      <c r="A119" s="356" t="s">
        <v>3567</v>
      </c>
      <c r="B119" s="357">
        <v>23414900</v>
      </c>
      <c r="C119" s="357">
        <v>20769400</v>
      </c>
      <c r="D119" s="357">
        <v>21632300</v>
      </c>
      <c r="E119" s="357">
        <v>22427700</v>
      </c>
      <c r="F119" s="357">
        <v>22870100</v>
      </c>
      <c r="G119" s="357">
        <v>23302100</v>
      </c>
      <c r="H119" s="357">
        <v>23757300</v>
      </c>
      <c r="I119" s="357">
        <v>24244700</v>
      </c>
      <c r="J119" s="357">
        <v>24633200</v>
      </c>
      <c r="K119" s="357">
        <v>25061600</v>
      </c>
      <c r="L119" s="357">
        <v>25395600</v>
      </c>
      <c r="M119" s="357">
        <v>25787900</v>
      </c>
      <c r="N119" s="357">
        <v>26285900</v>
      </c>
      <c r="O119" s="357">
        <v>26707200</v>
      </c>
      <c r="P119" s="357">
        <v>27096800</v>
      </c>
      <c r="Q119" s="357">
        <v>27473500</v>
      </c>
      <c r="R119" s="357">
        <v>27837200</v>
      </c>
      <c r="S119" s="357">
        <v>28167600</v>
      </c>
      <c r="T119" s="357">
        <v>28560900</v>
      </c>
      <c r="U119" s="357">
        <v>28898000</v>
      </c>
      <c r="V119" s="357">
        <v>29226400</v>
      </c>
      <c r="W119" s="357">
        <v>29614200</v>
      </c>
      <c r="X119" s="357">
        <v>29992700</v>
      </c>
      <c r="Y119" s="357">
        <v>30413400</v>
      </c>
      <c r="Z119" s="357">
        <v>30815200</v>
      </c>
      <c r="AA119" s="357">
        <v>31260500</v>
      </c>
      <c r="AB119" s="357">
        <v>31746600</v>
      </c>
      <c r="AC119" s="357">
        <v>32208400</v>
      </c>
      <c r="AD119" s="357">
        <v>32711800</v>
      </c>
      <c r="AE119" s="357">
        <v>33185200</v>
      </c>
      <c r="AF119" s="357">
        <v>33661900</v>
      </c>
      <c r="AG119" s="357">
        <v>34115800</v>
      </c>
    </row>
    <row r="120" spans="1:33">
      <c r="A120" s="356" t="s">
        <v>3568</v>
      </c>
      <c r="B120" s="357">
        <v>45202500</v>
      </c>
      <c r="C120" s="357">
        <v>39772100</v>
      </c>
      <c r="D120" s="357">
        <v>41889700</v>
      </c>
      <c r="E120" s="357">
        <v>43783800</v>
      </c>
      <c r="F120" s="357">
        <v>44896300</v>
      </c>
      <c r="G120" s="357">
        <v>46014800</v>
      </c>
      <c r="H120" s="357">
        <v>47049300</v>
      </c>
      <c r="I120" s="357">
        <v>48166500</v>
      </c>
      <c r="J120" s="357">
        <v>49019100</v>
      </c>
      <c r="K120" s="357">
        <v>49973100</v>
      </c>
      <c r="L120" s="357">
        <v>50738700</v>
      </c>
      <c r="M120" s="357">
        <v>51471200</v>
      </c>
      <c r="N120" s="357">
        <v>52445800</v>
      </c>
      <c r="O120" s="357">
        <v>53272500</v>
      </c>
      <c r="P120" s="357">
        <v>53975000</v>
      </c>
      <c r="Q120" s="357">
        <v>54706400</v>
      </c>
      <c r="R120" s="357">
        <v>55417400</v>
      </c>
      <c r="S120" s="357">
        <v>55993000</v>
      </c>
      <c r="T120" s="357">
        <v>56755300</v>
      </c>
      <c r="U120" s="357">
        <v>57370100</v>
      </c>
      <c r="V120" s="357">
        <v>57970800</v>
      </c>
      <c r="W120" s="357">
        <v>58659800</v>
      </c>
      <c r="X120" s="357">
        <v>59369900</v>
      </c>
      <c r="Y120" s="357">
        <v>60132700</v>
      </c>
      <c r="Z120" s="357">
        <v>60887100</v>
      </c>
      <c r="AA120" s="357">
        <v>61731000</v>
      </c>
      <c r="AB120" s="357">
        <v>62658800</v>
      </c>
      <c r="AC120" s="357">
        <v>63525500</v>
      </c>
      <c r="AD120" s="357">
        <v>64504600</v>
      </c>
      <c r="AE120" s="357">
        <v>65396600</v>
      </c>
      <c r="AF120" s="357">
        <v>66311500</v>
      </c>
      <c r="AG120" s="357">
        <v>67086800</v>
      </c>
    </row>
    <row r="121" spans="1:33">
      <c r="A121" s="356" t="s">
        <v>3569</v>
      </c>
      <c r="B121" s="357">
        <v>148558000</v>
      </c>
      <c r="C121" s="357">
        <v>129960000</v>
      </c>
      <c r="D121" s="357">
        <v>132071000</v>
      </c>
      <c r="E121" s="357">
        <v>135209000</v>
      </c>
      <c r="F121" s="357">
        <v>138472000</v>
      </c>
      <c r="G121" s="357">
        <v>140561000</v>
      </c>
      <c r="H121" s="357">
        <v>143147000</v>
      </c>
      <c r="I121" s="357">
        <v>146131000</v>
      </c>
      <c r="J121" s="357">
        <v>148117000</v>
      </c>
      <c r="K121" s="357">
        <v>150307000</v>
      </c>
      <c r="L121" s="357">
        <v>151753000</v>
      </c>
      <c r="M121" s="357">
        <v>153605000</v>
      </c>
      <c r="N121" s="357">
        <v>155879000</v>
      </c>
      <c r="O121" s="357">
        <v>157927000</v>
      </c>
      <c r="P121" s="357">
        <v>159972000</v>
      </c>
      <c r="Q121" s="357">
        <v>161696000</v>
      </c>
      <c r="R121" s="357">
        <v>163223000</v>
      </c>
      <c r="S121" s="357">
        <v>164613000</v>
      </c>
      <c r="T121" s="357">
        <v>166056000</v>
      </c>
      <c r="U121" s="357">
        <v>167394000</v>
      </c>
      <c r="V121" s="357">
        <v>168597000</v>
      </c>
      <c r="W121" s="357">
        <v>170032000</v>
      </c>
      <c r="X121" s="357">
        <v>171272000</v>
      </c>
      <c r="Y121" s="357">
        <v>172868000</v>
      </c>
      <c r="Z121" s="357">
        <v>174212000</v>
      </c>
      <c r="AA121" s="357">
        <v>175856000</v>
      </c>
      <c r="AB121" s="357">
        <v>177626000</v>
      </c>
      <c r="AC121" s="357">
        <v>179327000</v>
      </c>
      <c r="AD121" s="357">
        <v>181020000</v>
      </c>
      <c r="AE121" s="357">
        <v>182709000</v>
      </c>
      <c r="AF121" s="357">
        <v>184291000</v>
      </c>
      <c r="AG121" s="357">
        <v>185768000</v>
      </c>
    </row>
    <row r="122" spans="1:33">
      <c r="A122" s="356" t="s">
        <v>3570</v>
      </c>
      <c r="B122" s="357">
        <v>27101700</v>
      </c>
      <c r="C122" s="357">
        <v>23680300</v>
      </c>
      <c r="D122" s="357">
        <v>24215000</v>
      </c>
      <c r="E122" s="357">
        <v>24856100</v>
      </c>
      <c r="F122" s="357">
        <v>25407400</v>
      </c>
      <c r="G122" s="357">
        <v>25802800</v>
      </c>
      <c r="H122" s="357">
        <v>26304100</v>
      </c>
      <c r="I122" s="357">
        <v>26893700</v>
      </c>
      <c r="J122" s="357">
        <v>27295100</v>
      </c>
      <c r="K122" s="357">
        <v>27734000</v>
      </c>
      <c r="L122" s="357">
        <v>28022800</v>
      </c>
      <c r="M122" s="357">
        <v>28398300</v>
      </c>
      <c r="N122" s="357">
        <v>28829900</v>
      </c>
      <c r="O122" s="357">
        <v>29213600</v>
      </c>
      <c r="P122" s="357">
        <v>29598700</v>
      </c>
      <c r="Q122" s="357">
        <v>29923900</v>
      </c>
      <c r="R122" s="357">
        <v>30212900</v>
      </c>
      <c r="S122" s="357">
        <v>30477900</v>
      </c>
      <c r="T122" s="357">
        <v>30742900</v>
      </c>
      <c r="U122" s="357">
        <v>30995800</v>
      </c>
      <c r="V122" s="357">
        <v>31224900</v>
      </c>
      <c r="W122" s="357">
        <v>31499200</v>
      </c>
      <c r="X122" s="357">
        <v>31740100</v>
      </c>
      <c r="Y122" s="357">
        <v>32043500</v>
      </c>
      <c r="Z122" s="357">
        <v>32308100</v>
      </c>
      <c r="AA122" s="357">
        <v>32623800</v>
      </c>
      <c r="AB122" s="357">
        <v>32963100</v>
      </c>
      <c r="AC122" s="357">
        <v>33295400</v>
      </c>
      <c r="AD122" s="357">
        <v>33623300</v>
      </c>
      <c r="AE122" s="357">
        <v>33946300</v>
      </c>
      <c r="AF122" s="357">
        <v>34256500</v>
      </c>
      <c r="AG122" s="357">
        <v>34550200</v>
      </c>
    </row>
    <row r="123" spans="1:33">
      <c r="A123" s="356" t="s">
        <v>3571</v>
      </c>
      <c r="B123" s="356">
        <v>0</v>
      </c>
      <c r="C123" s="356">
        <v>0</v>
      </c>
      <c r="D123" s="356">
        <v>0</v>
      </c>
      <c r="E123" s="356">
        <v>0</v>
      </c>
      <c r="F123" s="356">
        <v>0</v>
      </c>
      <c r="G123" s="356">
        <v>0</v>
      </c>
      <c r="H123" s="356">
        <v>0</v>
      </c>
      <c r="I123" s="356">
        <v>0</v>
      </c>
      <c r="J123" s="356">
        <v>0</v>
      </c>
      <c r="K123" s="356">
        <v>0</v>
      </c>
      <c r="L123" s="356">
        <v>0</v>
      </c>
      <c r="M123" s="356">
        <v>0</v>
      </c>
      <c r="N123" s="356">
        <v>0</v>
      </c>
      <c r="O123" s="356">
        <v>0</v>
      </c>
      <c r="P123" s="356">
        <v>0</v>
      </c>
      <c r="Q123" s="356">
        <v>0</v>
      </c>
      <c r="R123" s="356">
        <v>0</v>
      </c>
      <c r="S123" s="356">
        <v>0</v>
      </c>
      <c r="T123" s="356">
        <v>0</v>
      </c>
      <c r="U123" s="356">
        <v>0</v>
      </c>
      <c r="V123" s="356">
        <v>0</v>
      </c>
      <c r="W123" s="356">
        <v>0</v>
      </c>
      <c r="X123" s="356">
        <v>0</v>
      </c>
      <c r="Y123" s="356">
        <v>0</v>
      </c>
      <c r="Z123" s="356">
        <v>0</v>
      </c>
      <c r="AA123" s="356">
        <v>0</v>
      </c>
      <c r="AB123" s="356">
        <v>0</v>
      </c>
      <c r="AC123" s="356">
        <v>0</v>
      </c>
      <c r="AD123" s="356">
        <v>0</v>
      </c>
      <c r="AE123" s="356">
        <v>0</v>
      </c>
      <c r="AF123" s="356">
        <v>0</v>
      </c>
      <c r="AG123" s="356">
        <v>0</v>
      </c>
    </row>
    <row r="125" spans="1:33">
      <c r="A125" s="139" t="s">
        <v>3368</v>
      </c>
      <c r="B125" s="139">
        <v>2019</v>
      </c>
      <c r="C125" s="139">
        <v>2020</v>
      </c>
      <c r="D125" s="139">
        <v>2021</v>
      </c>
      <c r="E125" s="139">
        <v>2022</v>
      </c>
      <c r="F125" s="139">
        <v>2023</v>
      </c>
      <c r="G125" s="139">
        <v>2024</v>
      </c>
      <c r="H125" s="139">
        <v>2025</v>
      </c>
      <c r="I125" s="139">
        <v>2026</v>
      </c>
      <c r="J125" s="139">
        <v>2027</v>
      </c>
      <c r="K125" s="139">
        <v>2028</v>
      </c>
      <c r="L125" s="139">
        <v>2029</v>
      </c>
      <c r="M125" s="139">
        <v>2030</v>
      </c>
      <c r="N125" s="139">
        <v>2031</v>
      </c>
      <c r="O125" s="139">
        <v>2032</v>
      </c>
      <c r="P125" s="139">
        <v>2033</v>
      </c>
      <c r="Q125" s="139">
        <v>2034</v>
      </c>
      <c r="R125" s="139">
        <v>2035</v>
      </c>
      <c r="S125" s="139">
        <v>2036</v>
      </c>
      <c r="T125" s="139">
        <v>2037</v>
      </c>
      <c r="U125" s="139">
        <v>2038</v>
      </c>
      <c r="V125" s="139">
        <v>2039</v>
      </c>
      <c r="W125" s="139">
        <v>2040</v>
      </c>
      <c r="X125" s="139">
        <v>2041</v>
      </c>
      <c r="Y125" s="139">
        <v>2042</v>
      </c>
      <c r="Z125" s="139">
        <v>2043</v>
      </c>
      <c r="AA125" s="139">
        <v>2044</v>
      </c>
      <c r="AB125" s="139">
        <v>2045</v>
      </c>
      <c r="AC125" s="139">
        <v>2046</v>
      </c>
      <c r="AD125" s="139">
        <v>2047</v>
      </c>
      <c r="AE125" s="139">
        <v>2048</v>
      </c>
      <c r="AF125" s="139">
        <v>2049</v>
      </c>
      <c r="AG125" s="139">
        <v>2050</v>
      </c>
    </row>
    <row r="126" spans="1:33">
      <c r="A126" s="139" t="s">
        <v>3573</v>
      </c>
      <c r="B126" s="139">
        <v>-5.47</v>
      </c>
      <c r="C126" s="139">
        <v>-5.52</v>
      </c>
      <c r="D126" s="139">
        <v>-5.56</v>
      </c>
      <c r="E126" s="139">
        <v>-5.61</v>
      </c>
      <c r="F126" s="139">
        <v>-5.66</v>
      </c>
      <c r="G126" s="139">
        <v>-5.7</v>
      </c>
      <c r="H126" s="139">
        <v>-5.75</v>
      </c>
      <c r="I126" s="139">
        <v>-5.75</v>
      </c>
      <c r="J126" s="139">
        <v>-5.75</v>
      </c>
      <c r="K126" s="139">
        <v>-5.75</v>
      </c>
      <c r="L126" s="139">
        <v>-5.75</v>
      </c>
      <c r="M126" s="139">
        <v>-5.75</v>
      </c>
      <c r="N126" s="139">
        <v>-5.75</v>
      </c>
      <c r="O126" s="139">
        <v>-5.75</v>
      </c>
      <c r="P126" s="139">
        <v>-5.75</v>
      </c>
      <c r="Q126" s="139">
        <v>-5.75</v>
      </c>
      <c r="R126" s="139">
        <v>-5.75</v>
      </c>
      <c r="S126" s="139">
        <v>-5.75</v>
      </c>
      <c r="T126" s="139">
        <v>-5.75</v>
      </c>
      <c r="U126" s="139">
        <v>-5.75</v>
      </c>
      <c r="V126" s="139">
        <v>-5.75</v>
      </c>
      <c r="W126" s="139">
        <v>-5.75</v>
      </c>
      <c r="X126" s="139">
        <v>-5.75</v>
      </c>
      <c r="Y126" s="139">
        <v>-5.75</v>
      </c>
      <c r="Z126" s="139">
        <v>-5.75</v>
      </c>
      <c r="AA126" s="139">
        <v>-5.75</v>
      </c>
      <c r="AB126" s="139">
        <v>-5.75</v>
      </c>
      <c r="AC126" s="139">
        <v>-5.75</v>
      </c>
      <c r="AD126" s="139">
        <v>-5.75</v>
      </c>
      <c r="AE126" s="139">
        <v>-5.75</v>
      </c>
      <c r="AF126" s="139">
        <v>-5.75</v>
      </c>
      <c r="AG126" s="139">
        <v>-5.75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81EEE-78BC-4C98-B509-D8E70C0BB8DF}">
  <dimension ref="A1:AJ373"/>
  <sheetViews>
    <sheetView workbookViewId="0">
      <selection activeCell="D27" sqref="D27"/>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139"/>
  </cols>
  <sheetData>
    <row r="1" spans="1:8" s="4" customFormat="1" ht="42.75">
      <c r="A1" s="259" t="s">
        <v>3461</v>
      </c>
      <c r="B1" s="260" t="s">
        <v>3462</v>
      </c>
      <c r="C1" s="260" t="s">
        <v>3463</v>
      </c>
      <c r="D1" s="260" t="s">
        <v>3464</v>
      </c>
      <c r="E1" s="259" t="s">
        <v>3465</v>
      </c>
    </row>
    <row r="2" spans="1:8" ht="42.75">
      <c r="A2" s="4" t="s">
        <v>379</v>
      </c>
      <c r="B2" s="4">
        <v>2025</v>
      </c>
      <c r="C2" s="6">
        <f>(1-0.28)*B142</f>
        <v>4781.9010205531558</v>
      </c>
      <c r="D2" s="6">
        <f>(1-0.26)*B142</f>
        <v>4914.7316044574109</v>
      </c>
      <c r="E2" s="4" t="s">
        <v>380</v>
      </c>
    </row>
    <row r="3" spans="1:8" ht="14.65" thickBot="1">
      <c r="C3" s="6"/>
      <c r="D3" s="6"/>
    </row>
    <row r="4" spans="1:8" ht="15.4">
      <c r="A4" s="441" t="s">
        <v>540</v>
      </c>
      <c r="B4" s="442"/>
      <c r="C4" s="261"/>
      <c r="D4" s="261"/>
      <c r="E4" s="261"/>
      <c r="F4" s="261"/>
      <c r="G4" s="261"/>
      <c r="H4" s="262" t="s">
        <v>541</v>
      </c>
    </row>
    <row r="5" spans="1:8" ht="15.4">
      <c r="A5" s="263"/>
      <c r="B5" s="264"/>
      <c r="C5" s="264"/>
      <c r="D5" s="264"/>
      <c r="E5" s="264"/>
      <c r="F5" s="264"/>
      <c r="G5" s="264"/>
      <c r="H5" s="262" t="s">
        <v>3466</v>
      </c>
    </row>
    <row r="6" spans="1:8">
      <c r="A6" s="265"/>
      <c r="B6" s="266"/>
      <c r="C6" s="266"/>
      <c r="D6" s="266"/>
      <c r="E6" s="266"/>
      <c r="F6" s="266"/>
      <c r="G6" s="262"/>
      <c r="H6" s="262" t="s">
        <v>542</v>
      </c>
    </row>
    <row r="7" spans="1:8" ht="14.65" thickBot="1">
      <c r="A7" s="267"/>
      <c r="B7" s="268"/>
      <c r="C7" s="268"/>
      <c r="D7" s="268"/>
      <c r="E7" s="268"/>
      <c r="F7" s="268"/>
      <c r="G7" s="268"/>
      <c r="H7" s="269"/>
    </row>
    <row r="8" spans="1:8">
      <c r="A8" s="443" t="s">
        <v>543</v>
      </c>
      <c r="B8" s="270" t="s">
        <v>544</v>
      </c>
      <c r="C8" s="270" t="s">
        <v>545</v>
      </c>
      <c r="D8" s="270" t="s">
        <v>546</v>
      </c>
      <c r="E8" s="270" t="s">
        <v>547</v>
      </c>
      <c r="F8" s="270" t="s">
        <v>548</v>
      </c>
      <c r="G8" s="270" t="s">
        <v>549</v>
      </c>
      <c r="H8" s="271" t="s">
        <v>550</v>
      </c>
    </row>
    <row r="9" spans="1:8" ht="14.65" thickBot="1">
      <c r="A9" s="444"/>
      <c r="B9" s="445" t="s">
        <v>551</v>
      </c>
      <c r="C9" s="446"/>
      <c r="D9" s="446"/>
      <c r="E9" s="446"/>
      <c r="F9" s="446"/>
      <c r="G9" s="446"/>
      <c r="H9" s="447"/>
    </row>
    <row r="10" spans="1:8" ht="14.65" thickTop="1">
      <c r="A10" s="272" t="s">
        <v>552</v>
      </c>
      <c r="B10" s="53">
        <v>5931044.9828825369</v>
      </c>
      <c r="C10" s="53">
        <v>12127.480521385587</v>
      </c>
      <c r="D10" s="53">
        <v>247.37641882624109</v>
      </c>
      <c r="E10" s="53">
        <v>16601.736021301014</v>
      </c>
      <c r="F10" s="53">
        <v>64984.511311122282</v>
      </c>
      <c r="G10" s="53">
        <v>7190.5073165207414</v>
      </c>
      <c r="H10" s="53">
        <v>12364.091048770906</v>
      </c>
    </row>
    <row r="11" spans="1:8">
      <c r="A11" s="273" t="s">
        <v>558</v>
      </c>
      <c r="B11" s="53">
        <v>113139.25013540372</v>
      </c>
      <c r="C11" s="53">
        <v>5.2928930187330101</v>
      </c>
      <c r="D11" s="53">
        <v>3.2815608782569399</v>
      </c>
      <c r="E11" s="53">
        <v>1704.0134032501867</v>
      </c>
      <c r="F11" s="53">
        <v>132.66675861432418</v>
      </c>
      <c r="G11" s="53">
        <v>53.948263992089871</v>
      </c>
      <c r="H11" s="53" t="s">
        <v>556</v>
      </c>
    </row>
    <row r="12" spans="1:8">
      <c r="C12" s="6"/>
      <c r="D12" s="6"/>
    </row>
    <row r="13" spans="1:8">
      <c r="A13" s="56" t="s">
        <v>559</v>
      </c>
      <c r="B13" s="57">
        <f t="shared" ref="B13:G13" si="0">B10+B11</f>
        <v>6044184.233017941</v>
      </c>
      <c r="C13" s="57">
        <f t="shared" si="0"/>
        <v>12132.773414404321</v>
      </c>
      <c r="D13" s="57">
        <f t="shared" si="0"/>
        <v>250.65797970449802</v>
      </c>
      <c r="E13" s="57">
        <f t="shared" si="0"/>
        <v>18305.749424551203</v>
      </c>
      <c r="F13" s="57">
        <f t="shared" si="0"/>
        <v>65117.178069736605</v>
      </c>
      <c r="G13" s="57">
        <f t="shared" si="0"/>
        <v>7244.4555805128311</v>
      </c>
      <c r="H13" s="57">
        <f>H10</f>
        <v>12364.091048770906</v>
      </c>
    </row>
    <row r="14" spans="1:8">
      <c r="C14" s="6"/>
      <c r="D14" s="6"/>
    </row>
    <row r="15" spans="1:8">
      <c r="C15" s="6"/>
      <c r="D15" s="6"/>
    </row>
    <row r="16" spans="1:8" ht="14.65" thickBot="1">
      <c r="C16" s="6"/>
      <c r="D16" s="6"/>
    </row>
    <row r="17" spans="1:10" ht="15.4">
      <c r="A17" s="441" t="s">
        <v>560</v>
      </c>
      <c r="B17" s="442"/>
      <c r="C17" s="274"/>
      <c r="D17" s="274"/>
      <c r="E17" s="274"/>
      <c r="F17" s="274"/>
      <c r="G17" s="274"/>
      <c r="H17" s="274"/>
      <c r="I17" s="274"/>
      <c r="J17" s="275" t="s">
        <v>541</v>
      </c>
    </row>
    <row r="18" spans="1:10" ht="15.4">
      <c r="A18" s="263" t="s">
        <v>561</v>
      </c>
      <c r="B18" s="276"/>
      <c r="C18" s="277"/>
      <c r="D18" s="277"/>
      <c r="E18" s="277"/>
      <c r="F18" s="277"/>
      <c r="G18" s="277"/>
      <c r="H18" s="277"/>
      <c r="I18" s="58"/>
      <c r="J18" s="262" t="s">
        <v>3466</v>
      </c>
    </row>
    <row r="19" spans="1:10" ht="15.4">
      <c r="A19" s="263"/>
      <c r="B19" s="276"/>
      <c r="C19" s="277"/>
      <c r="D19" s="277"/>
      <c r="E19" s="277"/>
      <c r="F19" s="277"/>
      <c r="G19" s="277"/>
      <c r="H19" s="262"/>
      <c r="I19" s="58"/>
      <c r="J19" s="262" t="s">
        <v>542</v>
      </c>
    </row>
    <row r="20" spans="1:10">
      <c r="A20" s="448" t="s">
        <v>543</v>
      </c>
      <c r="B20" s="451" t="s">
        <v>562</v>
      </c>
      <c r="C20" s="452"/>
      <c r="D20" s="451" t="s">
        <v>563</v>
      </c>
      <c r="E20" s="453"/>
      <c r="F20" s="454"/>
      <c r="G20" s="451" t="s">
        <v>564</v>
      </c>
      <c r="H20" s="455"/>
      <c r="I20" s="455"/>
      <c r="J20" s="452"/>
    </row>
    <row r="21" spans="1:10">
      <c r="A21" s="449"/>
      <c r="B21" s="456" t="s">
        <v>565</v>
      </c>
      <c r="C21" s="457"/>
      <c r="D21" s="460" t="s">
        <v>566</v>
      </c>
      <c r="E21" s="456" t="s">
        <v>545</v>
      </c>
      <c r="F21" s="457" t="s">
        <v>546</v>
      </c>
      <c r="G21" s="460" t="s">
        <v>567</v>
      </c>
      <c r="H21" s="460" t="s">
        <v>545</v>
      </c>
      <c r="I21" s="460" t="s">
        <v>546</v>
      </c>
      <c r="J21" s="59" t="s">
        <v>544</v>
      </c>
    </row>
    <row r="22" spans="1:10">
      <c r="A22" s="449"/>
      <c r="B22" s="458"/>
      <c r="C22" s="459"/>
      <c r="D22" s="461"/>
      <c r="E22" s="458"/>
      <c r="F22" s="459"/>
      <c r="G22" s="462"/>
      <c r="H22" s="461"/>
      <c r="I22" s="461"/>
      <c r="J22" s="59" t="s">
        <v>568</v>
      </c>
    </row>
    <row r="23" spans="1:10" ht="14.65" thickBot="1">
      <c r="A23" s="450"/>
      <c r="B23" s="248" t="s">
        <v>569</v>
      </c>
      <c r="C23" s="60" t="s">
        <v>570</v>
      </c>
      <c r="D23" s="60" t="s">
        <v>571</v>
      </c>
      <c r="E23" s="439" t="s">
        <v>572</v>
      </c>
      <c r="F23" s="440"/>
      <c r="G23" s="439" t="s">
        <v>551</v>
      </c>
      <c r="H23" s="437"/>
      <c r="I23" s="437"/>
      <c r="J23" s="438"/>
    </row>
    <row r="24" spans="1:10" ht="14.65" thickTop="1">
      <c r="A24" s="278" t="s">
        <v>586</v>
      </c>
      <c r="B24" s="279">
        <v>27394341.134856895</v>
      </c>
      <c r="C24" s="279" t="s">
        <v>573</v>
      </c>
      <c r="D24" s="55" t="s">
        <v>211</v>
      </c>
      <c r="E24" s="55" t="s">
        <v>211</v>
      </c>
      <c r="F24" s="55" t="s">
        <v>211</v>
      </c>
      <c r="G24" s="279">
        <v>1829433.1446304894</v>
      </c>
      <c r="H24" s="279">
        <v>383.03950989695301</v>
      </c>
      <c r="I24" s="279">
        <v>129.99604594268021</v>
      </c>
    </row>
    <row r="25" spans="1:10">
      <c r="A25" s="280" t="s">
        <v>574</v>
      </c>
      <c r="B25" s="279">
        <v>26390453.040750049</v>
      </c>
      <c r="C25" s="279" t="s">
        <v>573</v>
      </c>
      <c r="D25" s="279">
        <v>68.068449637685873</v>
      </c>
      <c r="E25" s="279">
        <v>9.9076728901350695</v>
      </c>
      <c r="F25" s="279">
        <v>4.9201250303961501</v>
      </c>
      <c r="G25" s="279">
        <v>1796357.223720009</v>
      </c>
      <c r="H25" s="279">
        <v>261.46797615022183</v>
      </c>
      <c r="I25" s="279">
        <v>129.84432856928862</v>
      </c>
    </row>
    <row r="26" spans="1:10">
      <c r="A26" s="280" t="s">
        <v>575</v>
      </c>
      <c r="B26" s="279" t="s">
        <v>557</v>
      </c>
      <c r="C26" s="279" t="s">
        <v>573</v>
      </c>
      <c r="D26" s="279" t="s">
        <v>557</v>
      </c>
      <c r="E26" s="279" t="s">
        <v>557</v>
      </c>
      <c r="F26" s="279" t="s">
        <v>557</v>
      </c>
      <c r="G26" s="279" t="s">
        <v>557</v>
      </c>
      <c r="H26" s="279" t="s">
        <v>557</v>
      </c>
      <c r="I26" s="279" t="s">
        <v>557</v>
      </c>
    </row>
    <row r="27" spans="1:10">
      <c r="A27" s="280" t="s">
        <v>576</v>
      </c>
      <c r="B27" s="279">
        <v>658252.51161717589</v>
      </c>
      <c r="C27" s="279" t="s">
        <v>573</v>
      </c>
      <c r="D27" s="279">
        <v>50.248073994006511</v>
      </c>
      <c r="E27" s="279">
        <v>184.68099587458195</v>
      </c>
      <c r="F27" s="279">
        <v>0.2228129930062</v>
      </c>
      <c r="G27" s="279">
        <v>33075.920910480483</v>
      </c>
      <c r="H27" s="279">
        <v>121.56672938240486</v>
      </c>
      <c r="I27" s="279">
        <v>0.14666721226727</v>
      </c>
    </row>
    <row r="28" spans="1:10">
      <c r="A28" s="280" t="s">
        <v>577</v>
      </c>
      <c r="B28" s="279" t="s">
        <v>585</v>
      </c>
      <c r="C28" s="279" t="s">
        <v>573</v>
      </c>
      <c r="D28" s="279" t="s">
        <v>585</v>
      </c>
      <c r="E28" s="279" t="s">
        <v>3467</v>
      </c>
      <c r="F28" s="279" t="s">
        <v>3467</v>
      </c>
      <c r="G28" s="279" t="s">
        <v>585</v>
      </c>
      <c r="H28" s="279" t="s">
        <v>3467</v>
      </c>
      <c r="I28" s="279" t="s">
        <v>3467</v>
      </c>
    </row>
    <row r="29" spans="1:10" s="178" customFormat="1">
      <c r="A29" s="280" t="s">
        <v>579</v>
      </c>
      <c r="B29" s="279">
        <v>345635.58248966921</v>
      </c>
      <c r="C29" s="279" t="s">
        <v>573</v>
      </c>
      <c r="D29" s="279">
        <v>65.064901324053054</v>
      </c>
      <c r="E29" s="279">
        <v>1.390008601474E-2</v>
      </c>
      <c r="F29" s="279">
        <v>1.4611230383029999E-2</v>
      </c>
      <c r="G29" s="279">
        <v>22488.745068771925</v>
      </c>
      <c r="H29" s="279">
        <v>4.80436432636E-3</v>
      </c>
      <c r="I29" s="279">
        <v>5.0501611243300003E-3</v>
      </c>
    </row>
    <row r="30" spans="1:10" s="281" customFormat="1" ht="13.5">
      <c r="A30" s="61" t="s">
        <v>587</v>
      </c>
      <c r="B30" s="279">
        <v>7080460.6210747715</v>
      </c>
      <c r="C30" s="279" t="s">
        <v>573</v>
      </c>
      <c r="D30" s="55" t="s">
        <v>211</v>
      </c>
      <c r="E30" s="55" t="s">
        <v>211</v>
      </c>
      <c r="F30" s="55" t="s">
        <v>211</v>
      </c>
      <c r="G30" s="279">
        <v>229370.15898622858</v>
      </c>
      <c r="H30" s="279">
        <v>3.65506836193499</v>
      </c>
      <c r="I30" s="279">
        <v>2.5044373837591198</v>
      </c>
      <c r="J30" s="279" t="s">
        <v>578</v>
      </c>
    </row>
    <row r="31" spans="1:10" s="281" customFormat="1" ht="11.65">
      <c r="A31" s="62" t="s">
        <v>588</v>
      </c>
      <c r="B31" s="279">
        <v>6697727.2408746006</v>
      </c>
      <c r="C31" s="279" t="s">
        <v>573</v>
      </c>
      <c r="D31" s="55" t="s">
        <v>211</v>
      </c>
      <c r="E31" s="55" t="s">
        <v>211</v>
      </c>
      <c r="F31" s="55" t="s">
        <v>211</v>
      </c>
      <c r="G31" s="279">
        <v>201804.05749922708</v>
      </c>
      <c r="H31" s="279">
        <v>3.1668015833649901</v>
      </c>
      <c r="I31" s="279">
        <v>1.7228277497608</v>
      </c>
      <c r="J31" s="279" t="s">
        <v>578</v>
      </c>
    </row>
    <row r="32" spans="1:10" s="281" customFormat="1" ht="11.65">
      <c r="A32" s="282" t="s">
        <v>589</v>
      </c>
      <c r="B32" s="279">
        <v>302072.04657817504</v>
      </c>
      <c r="C32" s="279" t="s">
        <v>573</v>
      </c>
      <c r="D32" s="55" t="s">
        <v>211</v>
      </c>
      <c r="E32" s="55" t="s">
        <v>211</v>
      </c>
      <c r="F32" s="55" t="s">
        <v>211</v>
      </c>
      <c r="G32" s="279">
        <v>12468.726392347711</v>
      </c>
      <c r="H32" s="279">
        <v>5.1947039253499999E-3</v>
      </c>
      <c r="I32" s="279">
        <v>1.29867598133739</v>
      </c>
      <c r="J32" s="279" t="s">
        <v>578</v>
      </c>
    </row>
    <row r="33" spans="1:10" s="281" customFormat="1" ht="11.65">
      <c r="A33" s="283" t="s">
        <v>580</v>
      </c>
      <c r="B33" s="54" t="s">
        <v>553</v>
      </c>
      <c r="C33" s="279" t="s">
        <v>573</v>
      </c>
      <c r="D33" s="279" t="s">
        <v>553</v>
      </c>
      <c r="E33" s="279" t="s">
        <v>553</v>
      </c>
      <c r="F33" s="279" t="s">
        <v>553</v>
      </c>
      <c r="G33" s="54" t="s">
        <v>553</v>
      </c>
      <c r="H33" s="54" t="s">
        <v>553</v>
      </c>
      <c r="I33" s="54" t="s">
        <v>553</v>
      </c>
      <c r="J33" s="54" t="s">
        <v>553</v>
      </c>
    </row>
    <row r="34" spans="1:10" s="281" customFormat="1" ht="11.65">
      <c r="A34" s="283" t="s">
        <v>581</v>
      </c>
      <c r="B34" s="54" t="s">
        <v>553</v>
      </c>
      <c r="C34" s="279" t="s">
        <v>573</v>
      </c>
      <c r="D34" s="279" t="s">
        <v>553</v>
      </c>
      <c r="E34" s="279" t="s">
        <v>553</v>
      </c>
      <c r="F34" s="279" t="s">
        <v>553</v>
      </c>
      <c r="G34" s="54" t="s">
        <v>553</v>
      </c>
      <c r="H34" s="54" t="s">
        <v>553</v>
      </c>
      <c r="I34" s="54" t="s">
        <v>553</v>
      </c>
      <c r="J34" s="54" t="s">
        <v>553</v>
      </c>
    </row>
    <row r="35" spans="1:10" s="281" customFormat="1" ht="11.65">
      <c r="A35" s="283" t="s">
        <v>582</v>
      </c>
      <c r="B35" s="54" t="s">
        <v>553</v>
      </c>
      <c r="C35" s="279" t="s">
        <v>573</v>
      </c>
      <c r="D35" s="279" t="s">
        <v>553</v>
      </c>
      <c r="E35" s="279" t="s">
        <v>553</v>
      </c>
      <c r="F35" s="279" t="s">
        <v>553</v>
      </c>
      <c r="G35" s="54" t="s">
        <v>553</v>
      </c>
      <c r="H35" s="54" t="s">
        <v>553</v>
      </c>
      <c r="I35" s="54" t="s">
        <v>553</v>
      </c>
      <c r="J35" s="54" t="s">
        <v>553</v>
      </c>
    </row>
    <row r="36" spans="1:10" s="281" customFormat="1" ht="11.65">
      <c r="A36" s="283" t="s">
        <v>583</v>
      </c>
      <c r="B36" s="54">
        <v>302072.04657817504</v>
      </c>
      <c r="C36" s="279" t="s">
        <v>573</v>
      </c>
      <c r="D36" s="279">
        <v>41.277326166361618</v>
      </c>
      <c r="E36" s="279">
        <v>1.7196903798930002E-2</v>
      </c>
      <c r="F36" s="279">
        <v>4.2992259497314897</v>
      </c>
      <c r="G36" s="54">
        <v>12468.726392347711</v>
      </c>
      <c r="H36" s="54">
        <v>5.1947039253499999E-3</v>
      </c>
      <c r="I36" s="54">
        <v>1.29867598133739</v>
      </c>
      <c r="J36" s="54" t="s">
        <v>553</v>
      </c>
    </row>
    <row r="37" spans="1:10" s="281" customFormat="1" ht="11.65">
      <c r="A37" s="283" t="s">
        <v>584</v>
      </c>
      <c r="B37" s="54" t="s">
        <v>557</v>
      </c>
      <c r="C37" s="279" t="s">
        <v>573</v>
      </c>
      <c r="D37" s="279" t="s">
        <v>557</v>
      </c>
      <c r="E37" s="279" t="s">
        <v>557</v>
      </c>
      <c r="F37" s="279" t="s">
        <v>557</v>
      </c>
      <c r="G37" s="54" t="s">
        <v>557</v>
      </c>
      <c r="H37" s="54" t="s">
        <v>557</v>
      </c>
      <c r="I37" s="54" t="s">
        <v>557</v>
      </c>
      <c r="J37" s="54" t="s">
        <v>557</v>
      </c>
    </row>
    <row r="38" spans="1:10" s="281" customFormat="1" ht="11.65">
      <c r="A38" s="283" t="s">
        <v>99</v>
      </c>
      <c r="B38" s="54" t="s">
        <v>553</v>
      </c>
      <c r="C38" s="279" t="s">
        <v>573</v>
      </c>
      <c r="D38" s="279" t="s">
        <v>553</v>
      </c>
      <c r="E38" s="279" t="s">
        <v>553</v>
      </c>
      <c r="F38" s="279" t="s">
        <v>553</v>
      </c>
      <c r="G38" s="54" t="s">
        <v>553</v>
      </c>
      <c r="H38" s="54" t="s">
        <v>553</v>
      </c>
      <c r="I38" s="54" t="s">
        <v>553</v>
      </c>
      <c r="J38" s="54" t="s">
        <v>553</v>
      </c>
    </row>
    <row r="39" spans="1:10" s="281" customFormat="1" ht="11.65">
      <c r="A39" s="282" t="s">
        <v>590</v>
      </c>
      <c r="B39" s="279">
        <v>713996.48794385535</v>
      </c>
      <c r="C39" s="279" t="s">
        <v>573</v>
      </c>
      <c r="D39" s="55" t="s">
        <v>211</v>
      </c>
      <c r="E39" s="55" t="s">
        <v>211</v>
      </c>
      <c r="F39" s="55" t="s">
        <v>211</v>
      </c>
      <c r="G39" s="279">
        <v>57848.176075132018</v>
      </c>
      <c r="H39" s="279">
        <v>3.1616068794396401</v>
      </c>
      <c r="I39" s="279">
        <v>0.42415176842341001</v>
      </c>
      <c r="J39" s="279" t="s">
        <v>578</v>
      </c>
    </row>
    <row r="40" spans="1:10" s="281" customFormat="1" ht="11.65">
      <c r="A40" s="283" t="s">
        <v>580</v>
      </c>
      <c r="B40" s="54">
        <v>653840.35567843262</v>
      </c>
      <c r="C40" s="279" t="s">
        <v>573</v>
      </c>
      <c r="D40" s="279">
        <v>81.893066415361531</v>
      </c>
      <c r="E40" s="279">
        <v>4.7500000000000098</v>
      </c>
      <c r="F40" s="279">
        <v>0.57000000000001005</v>
      </c>
      <c r="G40" s="54">
        <v>53544.991672617485</v>
      </c>
      <c r="H40" s="54">
        <v>3.10574168947256</v>
      </c>
      <c r="I40" s="54">
        <v>0.37268900273671002</v>
      </c>
      <c r="J40" s="54" t="s">
        <v>553</v>
      </c>
    </row>
    <row r="41" spans="1:10" s="281" customFormat="1" ht="11.65">
      <c r="A41" s="283" t="s">
        <v>581</v>
      </c>
      <c r="B41" s="54">
        <v>34493.418563902516</v>
      </c>
      <c r="C41" s="279" t="s">
        <v>573</v>
      </c>
      <c r="D41" s="279">
        <v>87.369782150481583</v>
      </c>
      <c r="E41" s="279">
        <v>0.95000000000008</v>
      </c>
      <c r="F41" s="279">
        <v>1.4249999999999701</v>
      </c>
      <c r="G41" s="54">
        <v>3013.6824655535402</v>
      </c>
      <c r="H41" s="54">
        <v>3.2768747635709999E-2</v>
      </c>
      <c r="I41" s="54">
        <v>4.9153121453560003E-2</v>
      </c>
      <c r="J41" s="54" t="s">
        <v>553</v>
      </c>
    </row>
    <row r="42" spans="1:10" s="281" customFormat="1" ht="11.65">
      <c r="A42" s="283" t="s">
        <v>582</v>
      </c>
      <c r="B42" s="54">
        <v>25662.713701520213</v>
      </c>
      <c r="C42" s="279" t="s">
        <v>573</v>
      </c>
      <c r="D42" s="279">
        <v>50.248073994006532</v>
      </c>
      <c r="E42" s="279">
        <v>0.90000000000006997</v>
      </c>
      <c r="F42" s="279">
        <v>9.0000000000119998E-2</v>
      </c>
      <c r="G42" s="54">
        <v>1289.5019369609929</v>
      </c>
      <c r="H42" s="54">
        <v>2.3096442331369999E-2</v>
      </c>
      <c r="I42" s="54">
        <v>2.3096442331399999E-3</v>
      </c>
      <c r="J42" s="54" t="s">
        <v>553</v>
      </c>
    </row>
    <row r="43" spans="1:10" s="281" customFormat="1" ht="11.65">
      <c r="A43" s="283" t="s">
        <v>583</v>
      </c>
      <c r="B43" s="54" t="s">
        <v>557</v>
      </c>
      <c r="C43" s="279" t="s">
        <v>573</v>
      </c>
      <c r="D43" s="279" t="s">
        <v>557</v>
      </c>
      <c r="E43" s="279" t="s">
        <v>557</v>
      </c>
      <c r="F43" s="279" t="s">
        <v>557</v>
      </c>
      <c r="G43" s="54" t="s">
        <v>557</v>
      </c>
      <c r="H43" s="54" t="s">
        <v>557</v>
      </c>
      <c r="I43" s="54" t="s">
        <v>557</v>
      </c>
      <c r="J43" s="54" t="s">
        <v>557</v>
      </c>
    </row>
    <row r="44" spans="1:10" s="281" customFormat="1" ht="11.65">
      <c r="A44" s="283" t="s">
        <v>584</v>
      </c>
      <c r="B44" s="54" t="s">
        <v>557</v>
      </c>
      <c r="C44" s="279" t="s">
        <v>573</v>
      </c>
      <c r="D44" s="279" t="s">
        <v>557</v>
      </c>
      <c r="E44" s="279" t="s">
        <v>557</v>
      </c>
      <c r="F44" s="279" t="s">
        <v>557</v>
      </c>
      <c r="G44" s="54" t="s">
        <v>557</v>
      </c>
      <c r="H44" s="54" t="s">
        <v>557</v>
      </c>
      <c r="I44" s="54" t="s">
        <v>557</v>
      </c>
      <c r="J44" s="54" t="s">
        <v>557</v>
      </c>
    </row>
    <row r="45" spans="1:10" s="281" customFormat="1" ht="11.65">
      <c r="A45" s="283" t="s">
        <v>99</v>
      </c>
      <c r="B45" s="54" t="s">
        <v>556</v>
      </c>
      <c r="C45" s="279" t="s">
        <v>573</v>
      </c>
      <c r="D45" s="279" t="s">
        <v>554</v>
      </c>
      <c r="E45" s="279" t="s">
        <v>556</v>
      </c>
      <c r="F45" s="279" t="s">
        <v>556</v>
      </c>
      <c r="G45" s="54" t="s">
        <v>556</v>
      </c>
      <c r="H45" s="54" t="s">
        <v>556</v>
      </c>
      <c r="I45" s="54" t="s">
        <v>556</v>
      </c>
      <c r="J45" s="54" t="s">
        <v>553</v>
      </c>
    </row>
    <row r="46" spans="1:10" s="281" customFormat="1" ht="11.65">
      <c r="A46" s="282" t="s">
        <v>591</v>
      </c>
      <c r="B46" s="279">
        <v>5681658.7063525701</v>
      </c>
      <c r="C46" s="279" t="s">
        <v>573</v>
      </c>
      <c r="D46" s="55" t="s">
        <v>211</v>
      </c>
      <c r="E46" s="55" t="s">
        <v>211</v>
      </c>
      <c r="F46" s="55" t="s">
        <v>211</v>
      </c>
      <c r="G46" s="279">
        <v>131487.15503174736</v>
      </c>
      <c r="H46" s="279" t="s">
        <v>578</v>
      </c>
      <c r="I46" s="279" t="s">
        <v>578</v>
      </c>
      <c r="J46" s="279" t="s">
        <v>578</v>
      </c>
    </row>
    <row r="47" spans="1:10" s="281" customFormat="1" ht="11.65">
      <c r="A47" s="283" t="s">
        <v>580</v>
      </c>
      <c r="B47" s="54">
        <v>5126641.8547047246</v>
      </c>
      <c r="C47" s="279" t="s">
        <v>573</v>
      </c>
      <c r="D47" s="279">
        <v>21.09082226109636</v>
      </c>
      <c r="E47" s="279" t="s">
        <v>553</v>
      </c>
      <c r="F47" s="279" t="s">
        <v>553</v>
      </c>
      <c r="G47" s="54">
        <v>108125.09215387472</v>
      </c>
      <c r="H47" s="54" t="s">
        <v>553</v>
      </c>
      <c r="I47" s="54" t="s">
        <v>553</v>
      </c>
      <c r="J47" s="54" t="s">
        <v>553</v>
      </c>
    </row>
    <row r="48" spans="1:10" s="281" customFormat="1" ht="11.65">
      <c r="A48" s="283" t="s">
        <v>581</v>
      </c>
      <c r="B48" s="54">
        <v>208406.72604343542</v>
      </c>
      <c r="C48" s="279" t="s">
        <v>573</v>
      </c>
      <c r="D48" s="279">
        <v>77.68724108908998</v>
      </c>
      <c r="E48" s="279" t="s">
        <v>553</v>
      </c>
      <c r="F48" s="279" t="s">
        <v>553</v>
      </c>
      <c r="G48" s="54">
        <v>16190.543570724294</v>
      </c>
      <c r="H48" s="54" t="s">
        <v>553</v>
      </c>
      <c r="I48" s="54" t="s">
        <v>553</v>
      </c>
      <c r="J48" s="54" t="s">
        <v>553</v>
      </c>
    </row>
    <row r="49" spans="1:13" s="281" customFormat="1" ht="11.65">
      <c r="A49" s="283" t="s">
        <v>582</v>
      </c>
      <c r="B49" s="54">
        <v>346610.12560441019</v>
      </c>
      <c r="C49" s="279" t="s">
        <v>573</v>
      </c>
      <c r="D49" s="279">
        <v>20.690449520604218</v>
      </c>
      <c r="E49" s="279" t="s">
        <v>553</v>
      </c>
      <c r="F49" s="279" t="s">
        <v>553</v>
      </c>
      <c r="G49" s="54">
        <v>7171.5193071483382</v>
      </c>
      <c r="H49" s="54" t="s">
        <v>553</v>
      </c>
      <c r="I49" s="54" t="s">
        <v>553</v>
      </c>
      <c r="J49" s="54" t="s">
        <v>553</v>
      </c>
    </row>
    <row r="50" spans="1:13" s="281" customFormat="1" ht="11.65">
      <c r="A50" s="283" t="s">
        <v>583</v>
      </c>
      <c r="B50" s="54" t="s">
        <v>557</v>
      </c>
      <c r="C50" s="279" t="s">
        <v>573</v>
      </c>
      <c r="D50" s="279" t="s">
        <v>557</v>
      </c>
      <c r="E50" s="279" t="s">
        <v>557</v>
      </c>
      <c r="F50" s="279" t="s">
        <v>557</v>
      </c>
      <c r="G50" s="54" t="s">
        <v>557</v>
      </c>
      <c r="H50" s="54" t="s">
        <v>557</v>
      </c>
      <c r="I50" s="54" t="s">
        <v>557</v>
      </c>
      <c r="J50" s="54" t="s">
        <v>557</v>
      </c>
    </row>
    <row r="51" spans="1:13" s="281" customFormat="1" ht="11.65">
      <c r="A51" s="283" t="s">
        <v>584</v>
      </c>
      <c r="B51" s="54" t="s">
        <v>557</v>
      </c>
      <c r="C51" s="279" t="s">
        <v>573</v>
      </c>
      <c r="D51" s="279" t="s">
        <v>557</v>
      </c>
      <c r="E51" s="279" t="s">
        <v>557</v>
      </c>
      <c r="F51" s="279" t="s">
        <v>557</v>
      </c>
      <c r="G51" s="54" t="s">
        <v>557</v>
      </c>
      <c r="H51" s="54" t="s">
        <v>557</v>
      </c>
      <c r="I51" s="54" t="s">
        <v>557</v>
      </c>
      <c r="J51" s="54" t="s">
        <v>557</v>
      </c>
    </row>
    <row r="52" spans="1:13" s="281" customFormat="1" ht="11.65">
      <c r="A52" s="283" t="s">
        <v>99</v>
      </c>
      <c r="B52" s="54" t="s">
        <v>553</v>
      </c>
      <c r="C52" s="279" t="s">
        <v>573</v>
      </c>
      <c r="D52" s="279" t="s">
        <v>553</v>
      </c>
      <c r="E52" s="279" t="s">
        <v>553</v>
      </c>
      <c r="F52" s="279" t="s">
        <v>553</v>
      </c>
      <c r="G52" s="54" t="s">
        <v>553</v>
      </c>
      <c r="H52" s="54" t="s">
        <v>553</v>
      </c>
      <c r="I52" s="54" t="s">
        <v>553</v>
      </c>
      <c r="J52" s="54" t="s">
        <v>553</v>
      </c>
    </row>
    <row r="53" spans="1:13" s="281" customFormat="1" ht="11.65">
      <c r="A53" s="62" t="s">
        <v>592</v>
      </c>
      <c r="B53" s="279">
        <v>382733.38020017074</v>
      </c>
      <c r="C53" s="279" t="s">
        <v>573</v>
      </c>
      <c r="D53" s="55" t="s">
        <v>211</v>
      </c>
      <c r="E53" s="55" t="s">
        <v>211</v>
      </c>
      <c r="F53" s="55" t="s">
        <v>211</v>
      </c>
      <c r="G53" s="279">
        <v>27566.101487001506</v>
      </c>
      <c r="H53" s="279">
        <v>0.48826677857</v>
      </c>
      <c r="I53" s="279">
        <v>0.78160963399831995</v>
      </c>
      <c r="J53" s="55" t="s">
        <v>211</v>
      </c>
    </row>
    <row r="54" spans="1:13" s="281" customFormat="1" ht="11.65">
      <c r="A54" s="282" t="s">
        <v>593</v>
      </c>
      <c r="B54" s="279">
        <v>382733.38020017074</v>
      </c>
      <c r="C54" s="279" t="s">
        <v>573</v>
      </c>
      <c r="D54" s="55" t="s">
        <v>211</v>
      </c>
      <c r="E54" s="55" t="s">
        <v>211</v>
      </c>
      <c r="F54" s="55" t="s">
        <v>211</v>
      </c>
      <c r="G54" s="279">
        <v>27566.101487001506</v>
      </c>
      <c r="H54" s="279">
        <v>0.48826677857</v>
      </c>
      <c r="I54" s="279">
        <v>0.78160963399831995</v>
      </c>
      <c r="J54" s="55" t="s">
        <v>211</v>
      </c>
    </row>
    <row r="55" spans="1:13" s="281" customFormat="1" ht="11.65">
      <c r="A55" s="283" t="s">
        <v>580</v>
      </c>
      <c r="B55" s="54">
        <v>382733.38020017074</v>
      </c>
      <c r="C55" s="279" t="s">
        <v>573</v>
      </c>
      <c r="D55" s="279">
        <v>72.024293968256316</v>
      </c>
      <c r="E55" s="279">
        <v>1.27573607066788</v>
      </c>
      <c r="F55" s="279">
        <v>2.0421778565264801</v>
      </c>
      <c r="G55" s="54">
        <v>27566.101487001506</v>
      </c>
      <c r="H55" s="54">
        <v>0.48826677857</v>
      </c>
      <c r="I55" s="54">
        <v>0.78160963399831995</v>
      </c>
      <c r="J55" s="55" t="s">
        <v>211</v>
      </c>
    </row>
    <row r="56" spans="1:13" s="281" customFormat="1" ht="11.65">
      <c r="A56" s="283" t="s">
        <v>581</v>
      </c>
      <c r="B56" s="54" t="s">
        <v>553</v>
      </c>
      <c r="C56" s="279" t="s">
        <v>573</v>
      </c>
      <c r="D56" s="279" t="s">
        <v>553</v>
      </c>
      <c r="E56" s="279" t="s">
        <v>553</v>
      </c>
      <c r="F56" s="279" t="s">
        <v>553</v>
      </c>
      <c r="G56" s="54" t="s">
        <v>553</v>
      </c>
      <c r="H56" s="54" t="s">
        <v>553</v>
      </c>
      <c r="I56" s="54" t="s">
        <v>553</v>
      </c>
      <c r="J56" s="55" t="s">
        <v>211</v>
      </c>
    </row>
    <row r="57" spans="1:13" s="281" customFormat="1" ht="11.65">
      <c r="A57" s="283" t="s">
        <v>582</v>
      </c>
      <c r="B57" s="54" t="s">
        <v>553</v>
      </c>
      <c r="C57" s="279" t="s">
        <v>573</v>
      </c>
      <c r="D57" s="279" t="s">
        <v>553</v>
      </c>
      <c r="E57" s="279" t="s">
        <v>553</v>
      </c>
      <c r="F57" s="279" t="s">
        <v>553</v>
      </c>
      <c r="G57" s="54" t="s">
        <v>553</v>
      </c>
      <c r="H57" s="54" t="s">
        <v>553</v>
      </c>
      <c r="I57" s="54" t="s">
        <v>553</v>
      </c>
      <c r="J57" s="55" t="s">
        <v>211</v>
      </c>
    </row>
    <row r="58" spans="1:13" s="281" customFormat="1" ht="11.65">
      <c r="A58" s="283" t="s">
        <v>583</v>
      </c>
      <c r="B58" s="54" t="s">
        <v>553</v>
      </c>
      <c r="C58" s="279" t="s">
        <v>573</v>
      </c>
      <c r="D58" s="279" t="s">
        <v>553</v>
      </c>
      <c r="E58" s="279" t="s">
        <v>553</v>
      </c>
      <c r="F58" s="279" t="s">
        <v>553</v>
      </c>
      <c r="G58" s="54" t="s">
        <v>553</v>
      </c>
      <c r="H58" s="54" t="s">
        <v>553</v>
      </c>
      <c r="I58" s="54" t="s">
        <v>553</v>
      </c>
      <c r="J58" s="55" t="s">
        <v>211</v>
      </c>
    </row>
    <row r="59" spans="1:13" s="281" customFormat="1" ht="11.65">
      <c r="A59" s="283" t="s">
        <v>99</v>
      </c>
      <c r="B59" s="54" t="s">
        <v>553</v>
      </c>
      <c r="C59" s="279" t="s">
        <v>573</v>
      </c>
      <c r="D59" s="279" t="s">
        <v>553</v>
      </c>
      <c r="E59" s="279" t="s">
        <v>553</v>
      </c>
      <c r="F59" s="279" t="s">
        <v>553</v>
      </c>
      <c r="G59" s="54" t="s">
        <v>553</v>
      </c>
      <c r="H59" s="54" t="s">
        <v>553</v>
      </c>
      <c r="I59" s="54" t="s">
        <v>553</v>
      </c>
      <c r="J59" s="55" t="s">
        <v>211</v>
      </c>
    </row>
    <row r="61" spans="1:13">
      <c r="A61" s="56" t="s">
        <v>594</v>
      </c>
      <c r="B61" s="63">
        <f t="shared" ref="B61:J61" si="1">SUM(B29,B59)</f>
        <v>345635.58248966921</v>
      </c>
      <c r="C61" s="63">
        <f t="shared" si="1"/>
        <v>0</v>
      </c>
      <c r="D61" s="63">
        <f t="shared" si="1"/>
        <v>65.064901324053054</v>
      </c>
      <c r="E61" s="63">
        <f t="shared" si="1"/>
        <v>1.390008601474E-2</v>
      </c>
      <c r="F61" s="63">
        <f t="shared" si="1"/>
        <v>1.4611230383029999E-2</v>
      </c>
      <c r="G61" s="63">
        <f t="shared" si="1"/>
        <v>22488.745068771925</v>
      </c>
      <c r="H61" s="63">
        <f t="shared" si="1"/>
        <v>4.80436432636E-3</v>
      </c>
      <c r="I61" s="63">
        <f t="shared" si="1"/>
        <v>5.0501611243300003E-3</v>
      </c>
      <c r="J61" s="63">
        <f t="shared" si="1"/>
        <v>0</v>
      </c>
    </row>
    <row r="62" spans="1:13" ht="14.65" thickBot="1"/>
    <row r="63" spans="1:13" ht="15.4">
      <c r="A63" s="436" t="s">
        <v>595</v>
      </c>
      <c r="B63" s="436"/>
      <c r="C63" s="436"/>
      <c r="D63" s="436"/>
      <c r="E63" s="436"/>
      <c r="F63" s="436"/>
      <c r="G63" s="436"/>
      <c r="H63" s="284"/>
      <c r="I63" s="284"/>
      <c r="J63" s="284"/>
      <c r="K63" s="284"/>
      <c r="L63" s="284"/>
      <c r="M63" s="275" t="s">
        <v>541</v>
      </c>
    </row>
    <row r="64" spans="1:13" ht="15.4">
      <c r="A64" s="285"/>
      <c r="B64" s="276"/>
      <c r="C64" s="276"/>
      <c r="D64" s="276"/>
      <c r="E64" s="276"/>
      <c r="F64" s="276"/>
      <c r="G64" s="276"/>
      <c r="H64" s="284"/>
      <c r="I64" s="284"/>
      <c r="J64" s="284"/>
      <c r="K64" s="284"/>
      <c r="L64" s="284"/>
      <c r="M64" s="262" t="s">
        <v>3466</v>
      </c>
    </row>
    <row r="65" spans="1:36">
      <c r="A65" s="286"/>
      <c r="B65" s="284"/>
      <c r="C65" s="284"/>
      <c r="D65" s="284"/>
      <c r="E65" s="284"/>
      <c r="F65" s="284"/>
      <c r="G65" s="284"/>
      <c r="H65" s="284"/>
      <c r="I65" s="284"/>
      <c r="J65" s="284"/>
      <c r="K65" s="284"/>
      <c r="L65" s="287"/>
      <c r="M65" s="262" t="s">
        <v>542</v>
      </c>
    </row>
    <row r="66" spans="1:36">
      <c r="A66" s="284"/>
      <c r="B66" s="284"/>
      <c r="C66" s="284"/>
      <c r="D66" s="284"/>
      <c r="E66" s="284"/>
      <c r="F66" s="284"/>
      <c r="G66" s="284"/>
      <c r="H66" s="284"/>
      <c r="I66" s="284"/>
      <c r="J66" s="284"/>
      <c r="K66" s="284"/>
      <c r="L66" s="284"/>
      <c r="M66" s="288"/>
    </row>
    <row r="67" spans="1:36" ht="47.25">
      <c r="A67" s="289" t="s">
        <v>543</v>
      </c>
      <c r="B67" s="290" t="s">
        <v>544</v>
      </c>
      <c r="C67" s="291" t="s">
        <v>545</v>
      </c>
      <c r="D67" s="291" t="s">
        <v>546</v>
      </c>
      <c r="E67" s="292" t="s">
        <v>596</v>
      </c>
      <c r="F67" s="292" t="s">
        <v>597</v>
      </c>
      <c r="G67" s="293" t="s">
        <v>598</v>
      </c>
      <c r="H67" s="291" t="s">
        <v>599</v>
      </c>
      <c r="I67" s="64" t="s">
        <v>600</v>
      </c>
      <c r="J67" s="291" t="s">
        <v>601</v>
      </c>
      <c r="K67" s="292" t="s">
        <v>548</v>
      </c>
      <c r="L67" s="292" t="s">
        <v>549</v>
      </c>
      <c r="M67" s="294" t="s">
        <v>602</v>
      </c>
    </row>
    <row r="68" spans="1:36" ht="14.65" thickBot="1">
      <c r="A68" s="295"/>
      <c r="B68" s="427" t="s">
        <v>551</v>
      </c>
      <c r="C68" s="427"/>
      <c r="D68" s="428"/>
      <c r="E68" s="426" t="s">
        <v>603</v>
      </c>
      <c r="F68" s="427"/>
      <c r="G68" s="428"/>
      <c r="H68" s="426" t="s">
        <v>551</v>
      </c>
      <c r="I68" s="437"/>
      <c r="J68" s="437"/>
      <c r="K68" s="437"/>
      <c r="L68" s="437"/>
      <c r="M68" s="438"/>
    </row>
    <row r="69" spans="1:36" ht="14.65" thickTop="1">
      <c r="A69" s="296" t="s">
        <v>604</v>
      </c>
      <c r="B69" s="53">
        <v>191653.72458724387</v>
      </c>
      <c r="C69" s="53">
        <v>4.4228396639999996</v>
      </c>
      <c r="D69" s="53">
        <v>83.654409240516358</v>
      </c>
      <c r="E69" s="53">
        <v>115841.0961301388</v>
      </c>
      <c r="F69" s="53">
        <v>6685.5044063413579</v>
      </c>
      <c r="G69" s="53">
        <v>6490.5924236000001</v>
      </c>
      <c r="H69" s="53">
        <v>0.51629724326962001</v>
      </c>
      <c r="I69" s="53">
        <v>2.8346630121989999E-2</v>
      </c>
      <c r="J69" s="53">
        <v>572.16514495327442</v>
      </c>
      <c r="K69" s="53">
        <v>1557.1939910195872</v>
      </c>
      <c r="L69" s="53">
        <v>5849.2197121443369</v>
      </c>
      <c r="M69" s="53">
        <v>830.75987228203655</v>
      </c>
    </row>
    <row r="71" spans="1:36">
      <c r="A71" s="56" t="s">
        <v>605</v>
      </c>
      <c r="B71" s="63">
        <f t="shared" ref="B71:M71" si="2">B69</f>
        <v>191653.72458724387</v>
      </c>
      <c r="C71" s="63">
        <f t="shared" si="2"/>
        <v>4.4228396639999996</v>
      </c>
      <c r="D71" s="63">
        <f t="shared" si="2"/>
        <v>83.654409240516358</v>
      </c>
      <c r="E71" s="63">
        <f t="shared" si="2"/>
        <v>115841.0961301388</v>
      </c>
      <c r="F71" s="63">
        <f t="shared" si="2"/>
        <v>6685.5044063413579</v>
      </c>
      <c r="G71" s="63">
        <f t="shared" si="2"/>
        <v>6490.5924236000001</v>
      </c>
      <c r="H71" s="63">
        <f t="shared" si="2"/>
        <v>0.51629724326962001</v>
      </c>
      <c r="I71" s="63">
        <f t="shared" si="2"/>
        <v>2.8346630121989999E-2</v>
      </c>
      <c r="J71" s="63">
        <f t="shared" si="2"/>
        <v>572.16514495327442</v>
      </c>
      <c r="K71" s="63">
        <f t="shared" si="2"/>
        <v>1557.1939910195872</v>
      </c>
      <c r="L71" s="63">
        <f t="shared" si="2"/>
        <v>5849.2197121443369</v>
      </c>
      <c r="M71" s="63">
        <f t="shared" si="2"/>
        <v>830.75987228203655</v>
      </c>
    </row>
    <row r="72" spans="1:36" ht="14.65" thickBot="1"/>
    <row r="73" spans="1:36" ht="18">
      <c r="A73" s="425" t="s">
        <v>606</v>
      </c>
      <c r="B73" s="425"/>
      <c r="C73" s="425"/>
      <c r="D73" s="425"/>
      <c r="E73" s="425"/>
      <c r="F73" s="425"/>
      <c r="G73" s="425"/>
      <c r="H73" s="425"/>
      <c r="I73" s="425"/>
      <c r="J73" s="425"/>
      <c r="K73" s="425"/>
      <c r="L73" s="425"/>
      <c r="M73" s="425"/>
      <c r="N73" s="425"/>
      <c r="O73" s="425"/>
      <c r="P73" s="425"/>
      <c r="Q73" s="425"/>
      <c r="R73" s="288"/>
      <c r="S73" s="288"/>
      <c r="T73" s="288"/>
      <c r="U73" s="288"/>
      <c r="V73" s="288"/>
      <c r="W73" s="288"/>
      <c r="X73" s="288"/>
      <c r="Y73" s="288"/>
      <c r="Z73" s="288"/>
      <c r="AA73" s="288"/>
      <c r="AB73" s="288"/>
      <c r="AC73" s="288"/>
      <c r="AD73" s="288"/>
      <c r="AE73" s="288"/>
      <c r="AF73" s="297"/>
      <c r="AG73" s="288"/>
      <c r="AH73" s="288"/>
      <c r="AI73" s="275" t="s">
        <v>541</v>
      </c>
      <c r="AJ73" s="287"/>
    </row>
    <row r="74" spans="1:36" ht="15.4">
      <c r="A74" s="298" t="s">
        <v>607</v>
      </c>
      <c r="B74" s="65"/>
      <c r="C74" s="65"/>
      <c r="D74" s="65"/>
      <c r="E74" s="65"/>
      <c r="F74" s="65"/>
      <c r="G74" s="65"/>
      <c r="H74" s="65"/>
      <c r="I74" s="65"/>
      <c r="J74" s="65"/>
      <c r="K74" s="65"/>
      <c r="L74" s="65"/>
      <c r="M74" s="65"/>
      <c r="N74" s="65"/>
      <c r="O74" s="65"/>
      <c r="P74" s="65"/>
      <c r="Q74" s="65"/>
      <c r="R74" s="288"/>
      <c r="S74" s="288"/>
      <c r="T74" s="288"/>
      <c r="U74" s="288"/>
      <c r="V74" s="288"/>
      <c r="W74" s="288"/>
      <c r="X74" s="288"/>
      <c r="Y74" s="288"/>
      <c r="Z74" s="288"/>
      <c r="AA74" s="288"/>
      <c r="AB74" s="288"/>
      <c r="AC74" s="288"/>
      <c r="AD74" s="288"/>
      <c r="AE74" s="288"/>
      <c r="AF74" s="297"/>
      <c r="AG74" s="287"/>
      <c r="AH74" s="287"/>
      <c r="AI74" s="262" t="s">
        <v>3466</v>
      </c>
      <c r="AJ74" s="287"/>
    </row>
    <row r="75" spans="1:36">
      <c r="A75" s="66"/>
      <c r="B75" s="288"/>
      <c r="C75" s="288"/>
      <c r="D75" s="288"/>
      <c r="E75" s="288"/>
      <c r="F75" s="288"/>
      <c r="G75" s="288"/>
      <c r="H75" s="288"/>
      <c r="I75" s="288"/>
      <c r="J75" s="288"/>
      <c r="K75" s="288"/>
      <c r="L75" s="288"/>
      <c r="M75" s="288"/>
      <c r="N75" s="288"/>
      <c r="O75" s="288"/>
      <c r="P75" s="288"/>
      <c r="Q75" s="288"/>
      <c r="R75" s="288"/>
      <c r="S75" s="288"/>
      <c r="T75" s="288"/>
      <c r="U75" s="288"/>
      <c r="V75" s="288"/>
      <c r="W75" s="288"/>
      <c r="X75" s="288"/>
      <c r="Y75" s="288"/>
      <c r="Z75" s="288"/>
      <c r="AA75" s="288"/>
      <c r="AB75" s="288"/>
      <c r="AC75" s="288"/>
      <c r="AD75" s="288"/>
      <c r="AE75" s="288"/>
      <c r="AF75" s="297"/>
      <c r="AG75" s="287"/>
      <c r="AH75" s="287"/>
      <c r="AI75" s="262" t="s">
        <v>542</v>
      </c>
      <c r="AJ75" s="287"/>
    </row>
    <row r="76" spans="1:36">
      <c r="A76" s="29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288"/>
      <c r="AA76" s="288"/>
      <c r="AB76" s="288"/>
      <c r="AC76" s="288"/>
      <c r="AD76" s="288"/>
      <c r="AE76" s="288"/>
      <c r="AF76" s="288"/>
      <c r="AG76" s="288"/>
      <c r="AH76" s="288"/>
      <c r="AI76" s="288"/>
      <c r="AJ76" s="288"/>
    </row>
    <row r="77" spans="1:36" ht="64.5">
      <c r="A77" s="434" t="s">
        <v>543</v>
      </c>
      <c r="B77" s="300" t="s">
        <v>608</v>
      </c>
      <c r="C77" s="301" t="s">
        <v>609</v>
      </c>
      <c r="D77" s="301" t="s">
        <v>610</v>
      </c>
      <c r="E77" s="301" t="s">
        <v>611</v>
      </c>
      <c r="F77" s="301" t="s">
        <v>612</v>
      </c>
      <c r="G77" s="301" t="s">
        <v>613</v>
      </c>
      <c r="H77" s="301" t="s">
        <v>614</v>
      </c>
      <c r="I77" s="301" t="s">
        <v>615</v>
      </c>
      <c r="J77" s="301" t="s">
        <v>616</v>
      </c>
      <c r="K77" s="301" t="s">
        <v>617</v>
      </c>
      <c r="L77" s="301" t="s">
        <v>618</v>
      </c>
      <c r="M77" s="301" t="s">
        <v>619</v>
      </c>
      <c r="N77" s="301" t="s">
        <v>620</v>
      </c>
      <c r="O77" s="301" t="s">
        <v>621</v>
      </c>
      <c r="P77" s="301" t="s">
        <v>622</v>
      </c>
      <c r="Q77" s="301" t="s">
        <v>623</v>
      </c>
      <c r="R77" s="301" t="s">
        <v>624</v>
      </c>
      <c r="S77" s="302" t="s">
        <v>625</v>
      </c>
      <c r="T77" s="302" t="s">
        <v>626</v>
      </c>
      <c r="U77" s="303" t="s">
        <v>627</v>
      </c>
      <c r="V77" s="301" t="s">
        <v>628</v>
      </c>
      <c r="W77" s="304" t="s">
        <v>629</v>
      </c>
      <c r="X77" s="304" t="s">
        <v>630</v>
      </c>
      <c r="Y77" s="304" t="s">
        <v>631</v>
      </c>
      <c r="Z77" s="304" t="s">
        <v>632</v>
      </c>
      <c r="AA77" s="304" t="s">
        <v>633</v>
      </c>
      <c r="AB77" s="304" t="s">
        <v>634</v>
      </c>
      <c r="AC77" s="304" t="s">
        <v>635</v>
      </c>
      <c r="AD77" s="305" t="s">
        <v>636</v>
      </c>
      <c r="AE77" s="305" t="s">
        <v>637</v>
      </c>
      <c r="AF77" s="303" t="s">
        <v>638</v>
      </c>
      <c r="AG77" s="301" t="s">
        <v>639</v>
      </c>
      <c r="AH77" s="303" t="s">
        <v>598</v>
      </c>
      <c r="AI77" s="302" t="s">
        <v>599</v>
      </c>
      <c r="AJ77" s="67" t="s">
        <v>640</v>
      </c>
    </row>
    <row r="78" spans="1:36" ht="36.4" thickBot="1">
      <c r="A78" s="435"/>
      <c r="B78" s="426" t="s">
        <v>641</v>
      </c>
      <c r="C78" s="427"/>
      <c r="D78" s="427"/>
      <c r="E78" s="427"/>
      <c r="F78" s="427"/>
      <c r="G78" s="427"/>
      <c r="H78" s="427"/>
      <c r="I78" s="427"/>
      <c r="J78" s="427"/>
      <c r="K78" s="427"/>
      <c r="L78" s="427"/>
      <c r="M78" s="427"/>
      <c r="N78" s="427"/>
      <c r="O78" s="427"/>
      <c r="P78" s="427"/>
      <c r="Q78" s="427"/>
      <c r="R78" s="428"/>
      <c r="S78" s="306"/>
      <c r="T78" s="306"/>
      <c r="U78" s="423" t="s">
        <v>642</v>
      </c>
      <c r="V78" s="424"/>
      <c r="W78" s="426" t="s">
        <v>641</v>
      </c>
      <c r="X78" s="427"/>
      <c r="Y78" s="427"/>
      <c r="Z78" s="427"/>
      <c r="AA78" s="427"/>
      <c r="AB78" s="427"/>
      <c r="AC78" s="428"/>
      <c r="AD78" s="306"/>
      <c r="AE78" s="306"/>
      <c r="AF78" s="423" t="s">
        <v>642</v>
      </c>
      <c r="AG78" s="424"/>
      <c r="AH78" s="307" t="s">
        <v>603</v>
      </c>
      <c r="AI78" s="308" t="s">
        <v>641</v>
      </c>
      <c r="AJ78" s="309" t="s">
        <v>641</v>
      </c>
    </row>
    <row r="79" spans="1:36" ht="14.65" thickTop="1">
      <c r="A79" s="310" t="s">
        <v>643</v>
      </c>
      <c r="B79" s="53">
        <v>1368.5395463487491</v>
      </c>
      <c r="C79" s="53">
        <v>397.31929999999994</v>
      </c>
      <c r="D79" s="53" t="s">
        <v>554</v>
      </c>
      <c r="E79" s="53" t="s">
        <v>662</v>
      </c>
      <c r="F79" s="53">
        <v>2582.8095400000002</v>
      </c>
      <c r="G79" s="53" t="s">
        <v>554</v>
      </c>
      <c r="H79" s="53">
        <v>52974.480300000003</v>
      </c>
      <c r="I79" s="53" t="s">
        <v>555</v>
      </c>
      <c r="J79" s="53">
        <v>2095.9452000000001</v>
      </c>
      <c r="K79" s="53" t="s">
        <v>554</v>
      </c>
      <c r="L79" s="53" t="s">
        <v>3468</v>
      </c>
      <c r="M79" s="53" t="s">
        <v>555</v>
      </c>
      <c r="N79" s="53" t="s">
        <v>555</v>
      </c>
      <c r="O79" s="53" t="s">
        <v>555</v>
      </c>
      <c r="P79" s="53" t="s">
        <v>555</v>
      </c>
      <c r="Q79" s="53">
        <v>117.73</v>
      </c>
      <c r="R79" s="53" t="s">
        <v>555</v>
      </c>
      <c r="S79" s="53" t="s">
        <v>662</v>
      </c>
      <c r="T79" s="53" t="s">
        <v>662</v>
      </c>
      <c r="U79" s="53">
        <v>1.37375367732208</v>
      </c>
      <c r="V79" s="55" t="s">
        <v>211</v>
      </c>
      <c r="W79" s="53">
        <v>538.34234838564691</v>
      </c>
      <c r="X79" s="53">
        <v>205.73997693468385</v>
      </c>
      <c r="Y79" s="53">
        <v>8.9142298195599299</v>
      </c>
      <c r="Z79" s="53" t="s">
        <v>555</v>
      </c>
      <c r="AA79" s="53">
        <v>11.347677993033949</v>
      </c>
      <c r="AB79" s="53" t="s">
        <v>555</v>
      </c>
      <c r="AC79" s="53" t="s">
        <v>662</v>
      </c>
      <c r="AD79" s="53" t="s">
        <v>555</v>
      </c>
      <c r="AE79" s="53" t="s">
        <v>555</v>
      </c>
      <c r="AF79" s="53">
        <v>1.5330005333210299</v>
      </c>
      <c r="AG79" s="55" t="s">
        <v>211</v>
      </c>
      <c r="AH79" s="53">
        <v>6490.5924236000001</v>
      </c>
      <c r="AI79" s="53">
        <v>516.29724326962003</v>
      </c>
      <c r="AJ79" s="53">
        <v>28.34663012199</v>
      </c>
    </row>
    <row r="81" spans="1:36" ht="28.5">
      <c r="A81" s="56" t="s">
        <v>644</v>
      </c>
      <c r="B81" s="63">
        <f t="shared" ref="B81:AJ81" si="3">B79</f>
        <v>1368.5395463487491</v>
      </c>
      <c r="C81" s="63">
        <f t="shared" si="3"/>
        <v>397.31929999999994</v>
      </c>
      <c r="D81" s="63" t="str">
        <f t="shared" si="3"/>
        <v>NE,NA</v>
      </c>
      <c r="E81" s="63" t="str">
        <f t="shared" si="3"/>
        <v>NO,NE,IE,NA</v>
      </c>
      <c r="F81" s="63">
        <f t="shared" si="3"/>
        <v>2582.8095400000002</v>
      </c>
      <c r="G81" s="63" t="str">
        <f t="shared" si="3"/>
        <v>NE,NA</v>
      </c>
      <c r="H81" s="63">
        <f t="shared" si="3"/>
        <v>52974.480300000003</v>
      </c>
      <c r="I81" s="63" t="str">
        <f t="shared" si="3"/>
        <v>NO,NE,NA</v>
      </c>
      <c r="J81" s="63">
        <f t="shared" si="3"/>
        <v>2095.9452000000001</v>
      </c>
      <c r="K81" s="63" t="str">
        <f t="shared" si="3"/>
        <v>NE,NA</v>
      </c>
      <c r="L81" s="63" t="str">
        <f t="shared" si="3"/>
        <v>NE,IE,NA</v>
      </c>
      <c r="M81" s="63" t="str">
        <f t="shared" si="3"/>
        <v>NO,NE,NA</v>
      </c>
      <c r="N81" s="63" t="str">
        <f t="shared" si="3"/>
        <v>NO,NE,NA</v>
      </c>
      <c r="O81" s="63" t="str">
        <f t="shared" si="3"/>
        <v>NO,NE,NA</v>
      </c>
      <c r="P81" s="63" t="str">
        <f t="shared" si="3"/>
        <v>NO,NE,NA</v>
      </c>
      <c r="Q81" s="63">
        <f t="shared" si="3"/>
        <v>117.73</v>
      </c>
      <c r="R81" s="63" t="str">
        <f t="shared" si="3"/>
        <v>NO,NE,NA</v>
      </c>
      <c r="S81" s="63" t="str">
        <f t="shared" si="3"/>
        <v>NO,NE,IE,NA</v>
      </c>
      <c r="T81" s="63" t="str">
        <f t="shared" si="3"/>
        <v>NO,NE,IE,NA</v>
      </c>
      <c r="U81" s="63">
        <f t="shared" si="3"/>
        <v>1.37375367732208</v>
      </c>
      <c r="V81" s="63" t="str">
        <f t="shared" si="3"/>
        <v/>
      </c>
      <c r="W81" s="63">
        <f t="shared" si="3"/>
        <v>538.34234838564691</v>
      </c>
      <c r="X81" s="63">
        <f t="shared" si="3"/>
        <v>205.73997693468385</v>
      </c>
      <c r="Y81" s="63">
        <f t="shared" si="3"/>
        <v>8.9142298195599299</v>
      </c>
      <c r="Z81" s="63" t="str">
        <f t="shared" si="3"/>
        <v>NO,NE,NA</v>
      </c>
      <c r="AA81" s="63">
        <f t="shared" si="3"/>
        <v>11.347677993033949</v>
      </c>
      <c r="AB81" s="63" t="str">
        <f t="shared" si="3"/>
        <v>NO,NE,NA</v>
      </c>
      <c r="AC81" s="63" t="str">
        <f t="shared" si="3"/>
        <v>NO,NE,IE,NA</v>
      </c>
      <c r="AD81" s="63" t="str">
        <f t="shared" si="3"/>
        <v>NO,NE,NA</v>
      </c>
      <c r="AE81" s="63" t="str">
        <f t="shared" si="3"/>
        <v>NO,NE,NA</v>
      </c>
      <c r="AF81" s="63">
        <f t="shared" si="3"/>
        <v>1.5330005333210299</v>
      </c>
      <c r="AG81" s="63" t="str">
        <f t="shared" si="3"/>
        <v/>
      </c>
      <c r="AH81" s="63">
        <f t="shared" si="3"/>
        <v>6490.5924236000001</v>
      </c>
      <c r="AI81" s="63">
        <f t="shared" si="3"/>
        <v>516.29724326962003</v>
      </c>
      <c r="AJ81" s="63">
        <f t="shared" si="3"/>
        <v>28.34663012199</v>
      </c>
    </row>
    <row r="83" spans="1:36" ht="14.65" thickBot="1"/>
    <row r="84" spans="1:36" ht="15">
      <c r="A84" s="298" t="s">
        <v>645</v>
      </c>
      <c r="B84" s="284"/>
      <c r="C84" s="284"/>
      <c r="D84" s="284"/>
      <c r="E84" s="284"/>
      <c r="F84" s="287"/>
      <c r="G84" s="275" t="s">
        <v>541</v>
      </c>
    </row>
    <row r="85" spans="1:36" ht="15">
      <c r="A85" s="298" t="s">
        <v>646</v>
      </c>
      <c r="B85" s="284"/>
      <c r="C85" s="284"/>
      <c r="D85" s="284"/>
      <c r="E85" s="284"/>
      <c r="F85" s="287"/>
      <c r="G85" s="262" t="s">
        <v>3466</v>
      </c>
    </row>
    <row r="86" spans="1:36">
      <c r="A86" s="284"/>
      <c r="B86" s="284"/>
      <c r="C86" s="284"/>
      <c r="D86" s="284"/>
      <c r="E86" s="284"/>
      <c r="F86" s="287"/>
      <c r="G86" s="262" t="s">
        <v>542</v>
      </c>
    </row>
    <row r="87" spans="1:36" ht="14.65" thickBot="1">
      <c r="A87" s="284"/>
      <c r="B87" s="284"/>
      <c r="C87" s="284"/>
      <c r="D87" s="284"/>
      <c r="E87" s="284"/>
      <c r="F87" s="311"/>
      <c r="G87" s="284"/>
    </row>
    <row r="88" spans="1:36">
      <c r="A88" s="312" t="s">
        <v>647</v>
      </c>
      <c r="B88" s="313" t="s">
        <v>544</v>
      </c>
      <c r="C88" s="294" t="s">
        <v>545</v>
      </c>
      <c r="D88" s="294" t="s">
        <v>546</v>
      </c>
      <c r="E88" s="294" t="s">
        <v>601</v>
      </c>
      <c r="F88" s="314" t="s">
        <v>548</v>
      </c>
      <c r="G88" s="314" t="s">
        <v>549</v>
      </c>
    </row>
    <row r="89" spans="1:36" ht="14.65" thickBot="1">
      <c r="A89" s="315" t="s">
        <v>648</v>
      </c>
      <c r="B89" s="427" t="s">
        <v>551</v>
      </c>
      <c r="C89" s="427"/>
      <c r="D89" s="427"/>
      <c r="E89" s="427"/>
      <c r="F89" s="427"/>
      <c r="G89" s="428"/>
    </row>
    <row r="90" spans="1:36" ht="14.65" thickTop="1">
      <c r="A90" s="316" t="s">
        <v>649</v>
      </c>
      <c r="B90" s="53">
        <v>7853.7090592547993</v>
      </c>
      <c r="C90" s="53">
        <v>9578.6390380540051</v>
      </c>
      <c r="D90" s="53">
        <v>909.65635468019082</v>
      </c>
      <c r="E90" s="53">
        <v>6.1192032504651603</v>
      </c>
      <c r="F90" s="53">
        <v>154.07923309696955</v>
      </c>
      <c r="G90" s="53" t="s">
        <v>553</v>
      </c>
    </row>
    <row r="91" spans="1:36">
      <c r="A91" s="139"/>
      <c r="B91" s="139"/>
      <c r="C91" s="139"/>
      <c r="D91" s="139"/>
      <c r="E91" s="139"/>
    </row>
    <row r="92" spans="1:36">
      <c r="A92" s="317" t="s">
        <v>651</v>
      </c>
      <c r="B92" s="68">
        <f t="shared" ref="B92:G92" si="4">B90</f>
        <v>7853.7090592547993</v>
      </c>
      <c r="C92" s="68">
        <f t="shared" si="4"/>
        <v>9578.6390380540051</v>
      </c>
      <c r="D92" s="68">
        <f t="shared" si="4"/>
        <v>909.65635468019082</v>
      </c>
      <c r="E92" s="68">
        <f t="shared" si="4"/>
        <v>6.1192032504651603</v>
      </c>
      <c r="F92" s="68">
        <f t="shared" si="4"/>
        <v>154.07923309696955</v>
      </c>
      <c r="G92" s="68" t="str">
        <f t="shared" si="4"/>
        <v>NA</v>
      </c>
    </row>
    <row r="93" spans="1:36">
      <c r="A93" s="139"/>
      <c r="B93" s="139"/>
      <c r="C93" s="139"/>
      <c r="D93" s="139"/>
      <c r="E93" s="139"/>
    </row>
    <row r="94" spans="1:36" ht="14.65" thickBot="1"/>
    <row r="95" spans="1:36" ht="15.4">
      <c r="A95" s="285" t="s">
        <v>652</v>
      </c>
      <c r="B95" s="284"/>
      <c r="C95" s="284"/>
      <c r="D95" s="284"/>
      <c r="E95" s="284"/>
      <c r="F95" s="284"/>
      <c r="G95" s="275" t="s">
        <v>541</v>
      </c>
    </row>
    <row r="96" spans="1:36" ht="15.4">
      <c r="A96" s="285" t="s">
        <v>607</v>
      </c>
      <c r="B96" s="284"/>
      <c r="C96" s="284"/>
      <c r="D96" s="284"/>
      <c r="E96" s="284"/>
      <c r="F96" s="284"/>
      <c r="G96" s="262" t="s">
        <v>3466</v>
      </c>
    </row>
    <row r="97" spans="1:8">
      <c r="A97" s="284"/>
      <c r="B97" s="284"/>
      <c r="C97" s="284"/>
      <c r="D97" s="284"/>
      <c r="E97" s="284"/>
      <c r="F97" s="284"/>
      <c r="G97" s="262" t="s">
        <v>542</v>
      </c>
    </row>
    <row r="98" spans="1:8">
      <c r="A98" s="284"/>
      <c r="B98" s="284"/>
      <c r="C98" s="284"/>
      <c r="D98" s="284"/>
      <c r="E98" s="284"/>
      <c r="F98" s="284"/>
      <c r="G98" s="318"/>
    </row>
    <row r="99" spans="1:8" ht="54" customHeight="1">
      <c r="A99" s="429" t="s">
        <v>543</v>
      </c>
      <c r="B99" s="69" t="s">
        <v>653</v>
      </c>
      <c r="C99" s="69" t="s">
        <v>654</v>
      </c>
      <c r="D99" s="69" t="s">
        <v>655</v>
      </c>
      <c r="E99" s="69" t="s">
        <v>601</v>
      </c>
      <c r="F99" s="69" t="s">
        <v>548</v>
      </c>
      <c r="G99" s="69" t="s">
        <v>549</v>
      </c>
    </row>
    <row r="100" spans="1:8" ht="14.65" thickBot="1">
      <c r="A100" s="430"/>
      <c r="B100" s="431" t="s">
        <v>551</v>
      </c>
      <c r="C100" s="432"/>
      <c r="D100" s="432"/>
      <c r="E100" s="432"/>
      <c r="F100" s="432"/>
      <c r="G100" s="433"/>
    </row>
    <row r="101" spans="1:8" ht="14.65" thickTop="1">
      <c r="A101" s="70" t="s">
        <v>656</v>
      </c>
      <c r="B101" s="53">
        <v>-756056.48346272612</v>
      </c>
      <c r="C101" s="53">
        <v>361.51530433402655</v>
      </c>
      <c r="D101" s="53">
        <v>23.437425122404811</v>
      </c>
      <c r="E101" s="53">
        <v>154.05671927844622</v>
      </c>
      <c r="F101" s="53">
        <v>5080.526181748176</v>
      </c>
      <c r="G101" s="53" t="s">
        <v>554</v>
      </c>
    </row>
    <row r="103" spans="1:8">
      <c r="A103" s="56" t="s">
        <v>657</v>
      </c>
      <c r="B103" s="57">
        <f t="shared" ref="B103:G103" si="5">B101</f>
        <v>-756056.48346272612</v>
      </c>
      <c r="C103" s="63">
        <f t="shared" si="5"/>
        <v>361.51530433402655</v>
      </c>
      <c r="D103" s="63">
        <f t="shared" si="5"/>
        <v>23.437425122404811</v>
      </c>
      <c r="E103" s="63">
        <f t="shared" si="5"/>
        <v>154.05671927844622</v>
      </c>
      <c r="F103" s="63">
        <f t="shared" si="5"/>
        <v>5080.526181748176</v>
      </c>
      <c r="G103" s="63" t="str">
        <f t="shared" si="5"/>
        <v>NE,NA</v>
      </c>
    </row>
    <row r="105" spans="1:8" ht="14.65" thickBot="1"/>
    <row r="106" spans="1:8" ht="15">
      <c r="A106" s="416" t="s">
        <v>658</v>
      </c>
      <c r="B106" s="416"/>
      <c r="C106" s="284"/>
      <c r="D106" s="284"/>
      <c r="E106" s="284"/>
      <c r="F106" s="284"/>
      <c r="G106" s="284"/>
      <c r="H106" s="275" t="s">
        <v>541</v>
      </c>
    </row>
    <row r="107" spans="1:8" ht="15.4">
      <c r="A107" s="298" t="s">
        <v>607</v>
      </c>
      <c r="B107" s="276"/>
      <c r="C107" s="284"/>
      <c r="D107" s="284"/>
      <c r="E107" s="284"/>
      <c r="F107" s="284"/>
      <c r="G107" s="284"/>
      <c r="H107" s="262" t="s">
        <v>3466</v>
      </c>
    </row>
    <row r="108" spans="1:8">
      <c r="A108" s="284"/>
      <c r="B108" s="284"/>
      <c r="C108" s="284"/>
      <c r="D108" s="284"/>
      <c r="E108" s="284"/>
      <c r="F108" s="284"/>
      <c r="G108" s="284"/>
      <c r="H108" s="262" t="s">
        <v>542</v>
      </c>
    </row>
    <row r="109" spans="1:8" ht="14.65" thickBot="1">
      <c r="A109" s="284"/>
      <c r="B109" s="284"/>
      <c r="C109" s="284"/>
      <c r="D109" s="284"/>
      <c r="E109" s="284"/>
      <c r="F109" s="284"/>
      <c r="G109" s="284"/>
      <c r="H109" s="319"/>
    </row>
    <row r="110" spans="1:8">
      <c r="A110" s="417" t="s">
        <v>659</v>
      </c>
      <c r="B110" s="320" t="s">
        <v>660</v>
      </c>
      <c r="C110" s="321" t="s">
        <v>545</v>
      </c>
      <c r="D110" s="321" t="s">
        <v>546</v>
      </c>
      <c r="E110" s="321" t="s">
        <v>601</v>
      </c>
      <c r="F110" s="322" t="s">
        <v>548</v>
      </c>
      <c r="G110" s="323" t="s">
        <v>549</v>
      </c>
      <c r="H110" s="324" t="s">
        <v>602</v>
      </c>
    </row>
    <row r="111" spans="1:8" ht="14.65" thickBot="1">
      <c r="A111" s="418"/>
      <c r="B111" s="419" t="s">
        <v>551</v>
      </c>
      <c r="C111" s="420"/>
      <c r="D111" s="420"/>
      <c r="E111" s="420"/>
      <c r="F111" s="420"/>
      <c r="G111" s="420"/>
      <c r="H111" s="421"/>
    </row>
    <row r="112" spans="1:8" ht="14.65" thickTop="1">
      <c r="A112" s="325" t="s">
        <v>661</v>
      </c>
      <c r="B112" s="53" t="s">
        <v>3467</v>
      </c>
      <c r="C112" s="53">
        <v>5946.6835084857275</v>
      </c>
      <c r="D112" s="53">
        <v>20.321113183524819</v>
      </c>
      <c r="E112" s="53">
        <v>2.3460190219567099</v>
      </c>
      <c r="F112" s="53">
        <v>6.5483463597946603</v>
      </c>
      <c r="G112" s="53">
        <v>114.39560414851302</v>
      </c>
      <c r="H112" s="53">
        <v>0.74349333311907995</v>
      </c>
    </row>
    <row r="114" spans="1:36">
      <c r="A114" s="56" t="s">
        <v>663</v>
      </c>
      <c r="B114" s="63" t="str">
        <f t="shared" ref="B114:H114" si="6">B112</f>
        <v>NO,IE,NA</v>
      </c>
      <c r="C114" s="63">
        <f t="shared" si="6"/>
        <v>5946.6835084857275</v>
      </c>
      <c r="D114" s="63">
        <f t="shared" si="6"/>
        <v>20.321113183524819</v>
      </c>
      <c r="E114" s="63">
        <f t="shared" si="6"/>
        <v>2.3460190219567099</v>
      </c>
      <c r="F114" s="63">
        <f t="shared" si="6"/>
        <v>6.5483463597946603</v>
      </c>
      <c r="G114" s="63">
        <f t="shared" si="6"/>
        <v>114.39560414851302</v>
      </c>
      <c r="H114" s="63">
        <f t="shared" si="6"/>
        <v>0.74349333311907995</v>
      </c>
    </row>
    <row r="117" spans="1:36" ht="15.75">
      <c r="A117" s="56" t="s">
        <v>664</v>
      </c>
      <c r="B117" s="71" t="s">
        <v>665</v>
      </c>
      <c r="C117" s="71" t="s">
        <v>666</v>
      </c>
      <c r="D117" s="71" t="s">
        <v>667</v>
      </c>
      <c r="E117" s="71" t="s">
        <v>668</v>
      </c>
      <c r="F117" s="71" t="s">
        <v>548</v>
      </c>
      <c r="G117" s="71" t="s">
        <v>549</v>
      </c>
      <c r="H117" s="71" t="s">
        <v>669</v>
      </c>
    </row>
    <row r="118" spans="1:36">
      <c r="A118" s="72" t="s">
        <v>670</v>
      </c>
      <c r="B118" s="73">
        <f t="shared" ref="B118:H118" si="7">B13</f>
        <v>6044184.233017941</v>
      </c>
      <c r="C118" s="73">
        <f t="shared" si="7"/>
        <v>12132.773414404321</v>
      </c>
      <c r="D118" s="73">
        <f t="shared" si="7"/>
        <v>250.65797970449802</v>
      </c>
      <c r="E118" s="73">
        <f t="shared" si="7"/>
        <v>18305.749424551203</v>
      </c>
      <c r="F118" s="73">
        <f t="shared" si="7"/>
        <v>65117.178069736605</v>
      </c>
      <c r="G118" s="73">
        <f t="shared" si="7"/>
        <v>7244.4555805128311</v>
      </c>
      <c r="H118" s="73">
        <f t="shared" si="7"/>
        <v>12364.091048770906</v>
      </c>
      <c r="J118" s="255"/>
      <c r="L118" s="255"/>
    </row>
    <row r="119" spans="1:36">
      <c r="A119" s="72" t="s">
        <v>671</v>
      </c>
      <c r="B119" s="73">
        <f>G61</f>
        <v>22488.745068771925</v>
      </c>
      <c r="C119" s="73">
        <f>H61</f>
        <v>4.80436432636E-3</v>
      </c>
      <c r="D119" s="73">
        <f>I61</f>
        <v>5.0501611243300003E-3</v>
      </c>
      <c r="E119" s="73"/>
      <c r="F119" s="74"/>
      <c r="G119" s="74"/>
      <c r="H119" s="74"/>
      <c r="J119" s="255"/>
    </row>
    <row r="120" spans="1:36">
      <c r="A120" s="72" t="s">
        <v>672</v>
      </c>
      <c r="B120" s="73">
        <f>B71</f>
        <v>191653.72458724387</v>
      </c>
      <c r="C120" s="73">
        <f>C71</f>
        <v>4.4228396639999996</v>
      </c>
      <c r="D120" s="73">
        <f>D71</f>
        <v>83.654409240516358</v>
      </c>
      <c r="E120" s="73">
        <f>J71</f>
        <v>572.16514495327442</v>
      </c>
      <c r="F120" s="73">
        <f>K71</f>
        <v>1557.1939910195872</v>
      </c>
      <c r="G120" s="73">
        <f>L71</f>
        <v>5849.2197121443369</v>
      </c>
      <c r="H120" s="73">
        <f>M71</f>
        <v>830.75987228203655</v>
      </c>
      <c r="J120" s="255"/>
    </row>
    <row r="121" spans="1:36">
      <c r="A121" s="72" t="s">
        <v>673</v>
      </c>
      <c r="B121" s="73">
        <f t="shared" ref="B121:H121" si="8">B92</f>
        <v>7853.7090592547993</v>
      </c>
      <c r="C121" s="73">
        <f t="shared" si="8"/>
        <v>9578.6390380540051</v>
      </c>
      <c r="D121" s="73">
        <f t="shared" si="8"/>
        <v>909.65635468019082</v>
      </c>
      <c r="E121" s="73">
        <f t="shared" si="8"/>
        <v>6.1192032504651603</v>
      </c>
      <c r="F121" s="73">
        <f t="shared" si="8"/>
        <v>154.07923309696955</v>
      </c>
      <c r="G121" s="73" t="str">
        <f t="shared" si="8"/>
        <v>NA</v>
      </c>
      <c r="H121" s="73">
        <f t="shared" si="8"/>
        <v>0</v>
      </c>
      <c r="J121" s="255"/>
    </row>
    <row r="122" spans="1:36">
      <c r="A122" s="72" t="s">
        <v>674</v>
      </c>
      <c r="B122" s="73">
        <f t="shared" ref="B122:H122" si="9">B103</f>
        <v>-756056.48346272612</v>
      </c>
      <c r="C122" s="73">
        <f t="shared" si="9"/>
        <v>361.51530433402655</v>
      </c>
      <c r="D122" s="73">
        <f t="shared" si="9"/>
        <v>23.437425122404811</v>
      </c>
      <c r="E122" s="73">
        <f t="shared" si="9"/>
        <v>154.05671927844622</v>
      </c>
      <c r="F122" s="73">
        <f t="shared" si="9"/>
        <v>5080.526181748176</v>
      </c>
      <c r="G122" s="73" t="str">
        <f t="shared" si="9"/>
        <v>NE,NA</v>
      </c>
      <c r="H122" s="73">
        <f t="shared" si="9"/>
        <v>0</v>
      </c>
      <c r="J122" s="255"/>
    </row>
    <row r="123" spans="1:36">
      <c r="A123" s="72" t="s">
        <v>675</v>
      </c>
      <c r="B123" s="75" t="str">
        <f t="shared" ref="B123:H123" si="10">B114</f>
        <v>NO,IE,NA</v>
      </c>
      <c r="C123" s="75">
        <f t="shared" si="10"/>
        <v>5946.6835084857275</v>
      </c>
      <c r="D123" s="75">
        <f t="shared" si="10"/>
        <v>20.321113183524819</v>
      </c>
      <c r="E123" s="75">
        <f t="shared" si="10"/>
        <v>2.3460190219567099</v>
      </c>
      <c r="F123" s="75">
        <f t="shared" si="10"/>
        <v>6.5483463597946603</v>
      </c>
      <c r="G123" s="75">
        <f t="shared" si="10"/>
        <v>114.39560414851302</v>
      </c>
      <c r="H123" s="75">
        <f t="shared" si="10"/>
        <v>0.74349333311907995</v>
      </c>
      <c r="J123" s="255"/>
    </row>
    <row r="124" spans="1:36">
      <c r="A124" s="3" t="s">
        <v>676</v>
      </c>
      <c r="B124" s="76">
        <f t="shared" ref="B124:H124" si="11">SUM(B118,B120,B121,B122,B123)</f>
        <v>5487635.1832017144</v>
      </c>
      <c r="C124" s="76">
        <f t="shared" si="11"/>
        <v>28024.034104942079</v>
      </c>
      <c r="D124" s="76">
        <f t="shared" si="11"/>
        <v>1287.7272819311349</v>
      </c>
      <c r="E124" s="76">
        <f t="shared" si="11"/>
        <v>19040.436511055344</v>
      </c>
      <c r="F124" s="76">
        <f t="shared" si="11"/>
        <v>71915.525821961142</v>
      </c>
      <c r="G124" s="76">
        <f t="shared" si="11"/>
        <v>13208.070896805681</v>
      </c>
      <c r="H124" s="76">
        <f t="shared" si="11"/>
        <v>13195.594414386062</v>
      </c>
    </row>
    <row r="126" spans="1:36">
      <c r="A126" s="56" t="s">
        <v>677</v>
      </c>
      <c r="B126" s="56" t="s">
        <v>608</v>
      </c>
      <c r="C126" s="56" t="s">
        <v>609</v>
      </c>
      <c r="D126" s="56" t="s">
        <v>610</v>
      </c>
      <c r="E126" s="56" t="s">
        <v>611</v>
      </c>
      <c r="F126" s="326" t="s">
        <v>612</v>
      </c>
      <c r="G126" s="326" t="s">
        <v>613</v>
      </c>
      <c r="H126" s="326" t="s">
        <v>614</v>
      </c>
      <c r="I126" s="326" t="s">
        <v>615</v>
      </c>
      <c r="J126" s="326" t="s">
        <v>616</v>
      </c>
      <c r="K126" s="326" t="s">
        <v>617</v>
      </c>
      <c r="L126" s="326" t="s">
        <v>618</v>
      </c>
      <c r="M126" s="326" t="s">
        <v>619</v>
      </c>
      <c r="N126" s="326" t="s">
        <v>620</v>
      </c>
      <c r="O126" s="326" t="s">
        <v>621</v>
      </c>
      <c r="P126" s="326" t="s">
        <v>622</v>
      </c>
      <c r="Q126" s="326" t="s">
        <v>623</v>
      </c>
      <c r="R126" s="326" t="s">
        <v>624</v>
      </c>
      <c r="S126" s="326" t="s">
        <v>625</v>
      </c>
      <c r="T126" s="326" t="s">
        <v>626</v>
      </c>
      <c r="U126" s="326" t="s">
        <v>678</v>
      </c>
      <c r="V126" s="326" t="s">
        <v>628</v>
      </c>
      <c r="W126" s="326" t="s">
        <v>679</v>
      </c>
      <c r="X126" s="326" t="s">
        <v>680</v>
      </c>
      <c r="Y126" s="326" t="s">
        <v>681</v>
      </c>
      <c r="Z126" s="326" t="s">
        <v>682</v>
      </c>
      <c r="AA126" s="326" t="s">
        <v>683</v>
      </c>
      <c r="AB126" s="326" t="s">
        <v>684</v>
      </c>
      <c r="AC126" s="326" t="s">
        <v>685</v>
      </c>
      <c r="AD126" s="326" t="s">
        <v>686</v>
      </c>
      <c r="AE126" s="326" t="s">
        <v>687</v>
      </c>
      <c r="AF126" s="326" t="s">
        <v>688</v>
      </c>
      <c r="AG126" s="326" t="s">
        <v>639</v>
      </c>
      <c r="AH126" s="326" t="s">
        <v>689</v>
      </c>
      <c r="AI126" s="326" t="s">
        <v>690</v>
      </c>
      <c r="AJ126" s="326" t="s">
        <v>691</v>
      </c>
    </row>
    <row r="127" spans="1:36">
      <c r="A127" s="4" t="s">
        <v>692</v>
      </c>
      <c r="B127" s="77">
        <f>B79</f>
        <v>1368.5395463487491</v>
      </c>
      <c r="C127" s="77">
        <f>C79</f>
        <v>397.31929999999994</v>
      </c>
      <c r="D127" s="77">
        <v>0</v>
      </c>
      <c r="E127" s="77">
        <v>0</v>
      </c>
      <c r="F127" s="77">
        <f>F79</f>
        <v>2582.8095400000002</v>
      </c>
      <c r="G127" s="77">
        <v>0</v>
      </c>
      <c r="H127" s="77">
        <f>H79</f>
        <v>52974.480300000003</v>
      </c>
      <c r="I127" s="77">
        <v>0</v>
      </c>
      <c r="J127" s="77">
        <f>J79</f>
        <v>2095.9452000000001</v>
      </c>
      <c r="K127" s="77">
        <v>0</v>
      </c>
      <c r="L127" s="77">
        <v>0</v>
      </c>
      <c r="M127" s="77">
        <v>0</v>
      </c>
      <c r="N127" s="77">
        <v>0</v>
      </c>
      <c r="O127" s="77">
        <v>0</v>
      </c>
      <c r="P127" s="77">
        <v>0</v>
      </c>
      <c r="Q127" s="77">
        <f>Q79</f>
        <v>117.73</v>
      </c>
      <c r="R127" s="77">
        <v>0</v>
      </c>
      <c r="S127" s="77">
        <v>0</v>
      </c>
      <c r="T127" s="77">
        <v>0</v>
      </c>
      <c r="U127" s="77">
        <v>0</v>
      </c>
      <c r="V127" s="77" t="str">
        <f>V79</f>
        <v/>
      </c>
      <c r="W127" s="77">
        <f>W79</f>
        <v>538.34234838564691</v>
      </c>
      <c r="X127" s="77">
        <f>X79</f>
        <v>205.73997693468385</v>
      </c>
      <c r="Y127" s="77">
        <f>Y79</f>
        <v>8.9142298195599299</v>
      </c>
      <c r="Z127" s="77">
        <v>0</v>
      </c>
      <c r="AA127" s="77">
        <f>AA79</f>
        <v>11.347677993033949</v>
      </c>
      <c r="AB127" s="77">
        <v>0</v>
      </c>
      <c r="AC127" s="77">
        <v>0</v>
      </c>
      <c r="AD127" s="77">
        <v>0</v>
      </c>
      <c r="AE127" s="77">
        <v>0</v>
      </c>
      <c r="AF127" s="77">
        <v>0</v>
      </c>
      <c r="AG127" s="77" t="str">
        <f>AG79</f>
        <v/>
      </c>
      <c r="AH127" s="77">
        <f>AH79</f>
        <v>6490.5924236000001</v>
      </c>
      <c r="AI127" s="77">
        <f>AI79</f>
        <v>516.29724326962003</v>
      </c>
      <c r="AJ127" s="77">
        <f>AJ79</f>
        <v>28.34663012199</v>
      </c>
    </row>
    <row r="128" spans="1:36">
      <c r="A128" s="4" t="s">
        <v>693</v>
      </c>
      <c r="B128" s="4">
        <f t="shared" ref="B128:T128" si="12">B127*IFERROR(INDEX($H$151:$H$357,MATCH(B126,$A$151:$A$357,0),1),INDEX($H$151:$H$357,MATCH(B126,$B$151:$B$357,0),1))/1000</f>
        <v>16969.890374724488</v>
      </c>
      <c r="C128" s="4">
        <f t="shared" si="12"/>
        <v>268.98516609999996</v>
      </c>
      <c r="D128" s="4">
        <f t="shared" si="12"/>
        <v>0</v>
      </c>
      <c r="E128" s="4">
        <f t="shared" si="12"/>
        <v>0</v>
      </c>
      <c r="F128" s="4">
        <f t="shared" si="12"/>
        <v>8187.5062418000007</v>
      </c>
      <c r="G128" s="4">
        <f t="shared" si="12"/>
        <v>0</v>
      </c>
      <c r="H128" s="4">
        <f t="shared" si="12"/>
        <v>68866.824389999994</v>
      </c>
      <c r="I128" s="4">
        <f t="shared" si="12"/>
        <v>0</v>
      </c>
      <c r="J128" s="4">
        <f t="shared" si="12"/>
        <v>10060.536960000001</v>
      </c>
      <c r="K128" s="4">
        <f t="shared" si="12"/>
        <v>0</v>
      </c>
      <c r="L128" s="4">
        <f t="shared" si="12"/>
        <v>0</v>
      </c>
      <c r="M128" s="4">
        <f t="shared" si="12"/>
        <v>0</v>
      </c>
      <c r="N128" s="4">
        <f t="shared" si="12"/>
        <v>0</v>
      </c>
      <c r="O128" s="4">
        <f t="shared" si="12"/>
        <v>0</v>
      </c>
      <c r="P128" s="4">
        <f t="shared" si="12"/>
        <v>0</v>
      </c>
      <c r="Q128" s="4">
        <f t="shared" si="12"/>
        <v>948.90380000000005</v>
      </c>
      <c r="R128" s="4">
        <f t="shared" si="12"/>
        <v>0</v>
      </c>
      <c r="S128" s="4">
        <f t="shared" si="12"/>
        <v>0</v>
      </c>
      <c r="T128" s="4">
        <f t="shared" si="12"/>
        <v>0</v>
      </c>
      <c r="U128" s="4"/>
      <c r="V128" s="4"/>
      <c r="W128" s="4">
        <f>W127*IFERROR(INDEX($H$151:$H$357,MATCH(W126,$A$151:$A$357,0),1),INDEX($H$151:$H$357,MATCH(W126,$B$151:$B$357,0),1))/1000</f>
        <v>3569.2097697968388</v>
      </c>
      <c r="X128" s="4">
        <f>X127*IFERROR(INDEX($H$151:$H$357,MATCH(X126,$A$151:$A$357,0),1),INDEX($H$151:$H$357,MATCH(X126,$B$151:$B$357,0),1))/1000</f>
        <v>2283.7137439749908</v>
      </c>
      <c r="Y128" s="4">
        <f>Y127*IFERROR(INDEX($H$151:$H$357,MATCH(Y126,$A$151:$A$357,0),1),INDEX($H$151:$H$357,MATCH(Y126,$B$151:$B$357,0),1))/1000</f>
        <v>79.336645394083376</v>
      </c>
      <c r="Z128" s="4">
        <f>Z127*IFERROR(INDEX($H$151:$H$357,MATCH(Z126,$A$151:$A$357,0),1),INDEX($H$151:$H$357,MATCH(Z126,$B$151:$B$357,0),1))/1000</f>
        <v>0</v>
      </c>
      <c r="AA128" s="4">
        <f>AA127*IFERROR(INDEX($H$151:$H$357,MATCH(AA126,$A$151:$A$357,0),1),INDEX($H$151:$H$357,MATCH(AA126,$B$151:$B$357,0),1))/1000</f>
        <v>108.25684805354388</v>
      </c>
      <c r="AB128" s="4">
        <v>0</v>
      </c>
      <c r="AC128" s="4">
        <v>0</v>
      </c>
      <c r="AD128" s="4">
        <f>AD127*IFERROR(INDEX($H$151:$H$357,MATCH(AD126,$A$151:$A$357,0),1),INDEX($H$151:$H$357,MATCH(AD126,$B$151:$B$357,0),1))/1000</f>
        <v>0</v>
      </c>
      <c r="AE128" s="4">
        <f>AE127*IFERROR(INDEX($H$151:$H$357,MATCH(AE126,$A$151:$A$357,0),1),INDEX($H$151:$H$357,MATCH(AE126,$B$151:$B$357,0),1))/1000</f>
        <v>0</v>
      </c>
      <c r="AF128" s="4">
        <v>0</v>
      </c>
      <c r="AG128" s="4">
        <v>0</v>
      </c>
      <c r="AH128" s="77">
        <f>AH127</f>
        <v>6490.5924236000001</v>
      </c>
      <c r="AI128" s="4">
        <f>AI127*IFERROR(INDEX($H$151:$H$357,MATCH(AI126,$A$151:$A$357,0),1),INDEX($H$151:$H$357,MATCH(AI126,$B$151:$B$357,0),1))/1000</f>
        <v>12132.98521683607</v>
      </c>
      <c r="AJ128" s="4">
        <f>AJ127*IFERROR(INDEX($H$151:$H$357,MATCH(AJ126,$A$151:$A$357,0),1),INDEX($H$151:$H$357,MATCH(AJ126,$B$151:$B$357,0),1))/1000</f>
        <v>456.38074496403902</v>
      </c>
    </row>
    <row r="130" spans="1:9">
      <c r="A130" s="3" t="s">
        <v>676</v>
      </c>
      <c r="B130" s="3">
        <f>SUM(B128:AJ128)</f>
        <v>130423.12232524405</v>
      </c>
    </row>
    <row r="132" spans="1:9" ht="15.75">
      <c r="A132" s="56" t="s">
        <v>694</v>
      </c>
      <c r="B132" s="71" t="s">
        <v>665</v>
      </c>
      <c r="C132" s="71" t="s">
        <v>666</v>
      </c>
      <c r="D132" s="71" t="s">
        <v>667</v>
      </c>
      <c r="E132" s="71" t="s">
        <v>668</v>
      </c>
      <c r="F132" s="71" t="s">
        <v>548</v>
      </c>
      <c r="G132" s="71" t="s">
        <v>549</v>
      </c>
      <c r="H132" s="71" t="s">
        <v>669</v>
      </c>
      <c r="I132" s="71" t="s">
        <v>695</v>
      </c>
    </row>
    <row r="133" spans="1:9">
      <c r="A133" s="4" t="s">
        <v>696</v>
      </c>
      <c r="B133" s="6">
        <f>B124/1000</f>
        <v>5487.6351832017144</v>
      </c>
      <c r="C133" s="4">
        <f>C124*H152/1000</f>
        <v>784.67295493837821</v>
      </c>
      <c r="D133" s="4">
        <f>D124*H154/1000</f>
        <v>341.24772971175076</v>
      </c>
      <c r="E133" s="4">
        <f>E124*C363/1000</f>
        <v>-156.13157939065383</v>
      </c>
      <c r="F133" s="139">
        <f>F124*C362/1000</f>
        <v>129.44794647953006</v>
      </c>
      <c r="G133" s="139">
        <f>G124*C361/1000</f>
        <v>66.040354484028398</v>
      </c>
      <c r="H133" s="139">
        <f>C366/1000</f>
        <v>0</v>
      </c>
      <c r="I133" s="139">
        <f>B130/1000</f>
        <v>130.42312232524407</v>
      </c>
    </row>
    <row r="134" spans="1:9" ht="14.65" thickBot="1"/>
    <row r="135" spans="1:9" ht="14.65" thickBot="1">
      <c r="A135" s="78" t="s">
        <v>697</v>
      </c>
      <c r="B135" s="79">
        <f>SUM(B133:I133)</f>
        <v>6783.3357117499918</v>
      </c>
    </row>
    <row r="136" spans="1:9">
      <c r="A136" s="3"/>
      <c r="B136" s="6"/>
    </row>
    <row r="137" spans="1:9">
      <c r="A137" s="3"/>
      <c r="B137" s="6"/>
    </row>
    <row r="138" spans="1:9" ht="15" customHeight="1">
      <c r="A138" s="139" t="s">
        <v>698</v>
      </c>
      <c r="B138" s="4">
        <v>-911929</v>
      </c>
      <c r="C138" s="4">
        <v>332</v>
      </c>
      <c r="D138" s="4">
        <v>18</v>
      </c>
      <c r="E138" s="422" t="s">
        <v>699</v>
      </c>
      <c r="F138" s="422"/>
      <c r="G138" s="422"/>
      <c r="H138" s="422"/>
      <c r="I138" s="422"/>
    </row>
    <row r="139" spans="1:9">
      <c r="A139" s="139" t="s">
        <v>700</v>
      </c>
      <c r="B139" s="6">
        <f>B138/1000</f>
        <v>-911.92899999999997</v>
      </c>
      <c r="C139" s="4">
        <f>C138*H152/1000</f>
        <v>9.2959999999999994</v>
      </c>
      <c r="D139" s="4">
        <f>D138*H154/1000</f>
        <v>4.7699999999999996</v>
      </c>
      <c r="E139" s="422"/>
      <c r="F139" s="422"/>
      <c r="G139" s="422"/>
      <c r="H139" s="422"/>
      <c r="I139" s="422"/>
    </row>
    <row r="140" spans="1:9">
      <c r="A140" s="3"/>
      <c r="B140" s="6"/>
    </row>
    <row r="141" spans="1:9" ht="14.65" thickBot="1">
      <c r="A141" s="3"/>
      <c r="B141" s="6"/>
    </row>
    <row r="142" spans="1:9" ht="14.65" thickBot="1">
      <c r="A142" s="78" t="s">
        <v>701</v>
      </c>
      <c r="B142" s="79">
        <f>B135-B103/1000+SUM(B139:D139)</f>
        <v>6641.5291952127172</v>
      </c>
      <c r="C142" s="6" t="e">
        <f>B142-#REF!</f>
        <v>#REF!</v>
      </c>
    </row>
    <row r="143" spans="1:9">
      <c r="A143" s="3"/>
      <c r="B143" s="6"/>
    </row>
    <row r="144" spans="1:9">
      <c r="A144" s="3"/>
      <c r="B144" s="6"/>
    </row>
    <row r="145" spans="1:14">
      <c r="A145" s="3"/>
      <c r="B145" s="6"/>
    </row>
    <row r="146" spans="1:14">
      <c r="A146" s="3"/>
      <c r="B146" s="6"/>
    </row>
    <row r="147" spans="1:14" ht="15">
      <c r="A147" s="327" t="s">
        <v>702</v>
      </c>
      <c r="B147" s="328"/>
      <c r="C147" s="328"/>
      <c r="D147" s="328"/>
      <c r="E147" s="328"/>
      <c r="F147" s="328"/>
      <c r="G147" s="328"/>
      <c r="H147" s="328"/>
      <c r="I147" s="328"/>
      <c r="J147" s="328"/>
      <c r="K147" s="328"/>
      <c r="L147" s="328"/>
      <c r="M147" s="328"/>
      <c r="N147" s="328"/>
    </row>
    <row r="148" spans="1:14">
      <c r="A148" s="328" t="s">
        <v>703</v>
      </c>
      <c r="B148" s="328"/>
      <c r="C148" s="328"/>
      <c r="D148" s="328"/>
      <c r="E148" s="328"/>
      <c r="F148" s="328"/>
      <c r="G148" s="328"/>
      <c r="H148" s="328"/>
      <c r="I148" s="328"/>
      <c r="J148" s="328"/>
      <c r="K148" s="328"/>
      <c r="L148" s="328"/>
      <c r="M148" s="328"/>
      <c r="N148" s="328"/>
    </row>
    <row r="149" spans="1:14">
      <c r="A149" s="328" t="s">
        <v>704</v>
      </c>
      <c r="B149" s="328"/>
      <c r="C149" s="328"/>
      <c r="D149" s="328"/>
      <c r="E149" s="328"/>
      <c r="F149" s="328"/>
      <c r="G149" s="328"/>
      <c r="H149" s="328"/>
      <c r="I149" s="328"/>
      <c r="J149" s="328"/>
      <c r="K149" s="328"/>
      <c r="L149" s="328"/>
      <c r="M149" s="328"/>
      <c r="N149" s="328"/>
    </row>
    <row r="150" spans="1:14" ht="42">
      <c r="A150" s="81" t="s">
        <v>705</v>
      </c>
      <c r="B150" s="82" t="s">
        <v>706</v>
      </c>
      <c r="C150" s="83" t="s">
        <v>707</v>
      </c>
      <c r="D150" s="84" t="s">
        <v>708</v>
      </c>
      <c r="E150" s="84" t="s">
        <v>709</v>
      </c>
      <c r="F150" s="85" t="s">
        <v>710</v>
      </c>
      <c r="G150" s="84" t="s">
        <v>711</v>
      </c>
      <c r="H150" s="85" t="s">
        <v>712</v>
      </c>
      <c r="I150" s="84" t="s">
        <v>713</v>
      </c>
      <c r="J150" s="85" t="s">
        <v>714</v>
      </c>
      <c r="K150" s="84" t="s">
        <v>715</v>
      </c>
      <c r="L150" s="85" t="s">
        <v>716</v>
      </c>
      <c r="M150" s="85" t="s">
        <v>717</v>
      </c>
      <c r="N150" s="85" t="s">
        <v>718</v>
      </c>
    </row>
    <row r="151" spans="1:14">
      <c r="A151" s="86" t="s">
        <v>719</v>
      </c>
      <c r="B151" s="87" t="s">
        <v>720</v>
      </c>
      <c r="C151" s="88" t="s">
        <v>721</v>
      </c>
      <c r="D151" s="86" t="s">
        <v>722</v>
      </c>
      <c r="E151" s="86" t="s">
        <v>723</v>
      </c>
      <c r="F151" s="89">
        <v>1</v>
      </c>
      <c r="G151" s="86" t="s">
        <v>724</v>
      </c>
      <c r="H151" s="89">
        <v>1</v>
      </c>
      <c r="I151" s="86" t="s">
        <v>725</v>
      </c>
      <c r="J151" s="89">
        <v>1</v>
      </c>
      <c r="K151" s="86" t="s">
        <v>726</v>
      </c>
      <c r="L151" s="89">
        <v>1</v>
      </c>
      <c r="M151" s="86" t="s">
        <v>727</v>
      </c>
      <c r="N151" s="89">
        <v>1</v>
      </c>
    </row>
    <row r="152" spans="1:14">
      <c r="A152" s="329" t="s">
        <v>728</v>
      </c>
      <c r="B152" s="330" t="s">
        <v>729</v>
      </c>
      <c r="C152" s="330" t="s">
        <v>730</v>
      </c>
      <c r="D152" s="329" t="s">
        <v>731</v>
      </c>
      <c r="E152" s="329" t="s">
        <v>732</v>
      </c>
      <c r="F152" s="331">
        <v>84</v>
      </c>
      <c r="G152" s="329" t="s">
        <v>733</v>
      </c>
      <c r="H152" s="331">
        <v>28</v>
      </c>
      <c r="I152" s="329" t="s">
        <v>734</v>
      </c>
      <c r="J152" s="331">
        <v>67</v>
      </c>
      <c r="K152" s="329" t="s">
        <v>735</v>
      </c>
      <c r="L152" s="331">
        <v>14</v>
      </c>
      <c r="M152" s="329" t="s">
        <v>736</v>
      </c>
      <c r="N152" s="331">
        <v>4</v>
      </c>
    </row>
    <row r="153" spans="1:14">
      <c r="A153" s="90" t="s">
        <v>737</v>
      </c>
      <c r="B153" s="91" t="s">
        <v>729</v>
      </c>
      <c r="C153" s="91" t="s">
        <v>730</v>
      </c>
      <c r="D153" s="90" t="s">
        <v>731</v>
      </c>
      <c r="E153" s="90" t="s">
        <v>738</v>
      </c>
      <c r="F153" s="92">
        <v>85</v>
      </c>
      <c r="G153" s="90" t="s">
        <v>739</v>
      </c>
      <c r="H153" s="92">
        <v>30</v>
      </c>
      <c r="I153" s="90" t="s">
        <v>740</v>
      </c>
      <c r="J153" s="92">
        <v>68</v>
      </c>
      <c r="K153" s="90" t="s">
        <v>741</v>
      </c>
      <c r="L153" s="92">
        <v>15</v>
      </c>
      <c r="M153" s="90" t="s">
        <v>742</v>
      </c>
      <c r="N153" s="92">
        <v>6</v>
      </c>
    </row>
    <row r="154" spans="1:14">
      <c r="A154" s="332" t="s">
        <v>743</v>
      </c>
      <c r="B154" s="333" t="s">
        <v>744</v>
      </c>
      <c r="C154" s="333" t="s">
        <v>745</v>
      </c>
      <c r="D154" s="332" t="s">
        <v>746</v>
      </c>
      <c r="E154" s="332" t="s">
        <v>747</v>
      </c>
      <c r="F154" s="334">
        <v>264</v>
      </c>
      <c r="G154" s="332" t="s">
        <v>748</v>
      </c>
      <c r="H154" s="334">
        <v>265</v>
      </c>
      <c r="I154" s="332" t="s">
        <v>749</v>
      </c>
      <c r="J154" s="334">
        <v>277</v>
      </c>
      <c r="K154" s="332" t="s">
        <v>750</v>
      </c>
      <c r="L154" s="334">
        <v>282</v>
      </c>
      <c r="M154" s="332" t="s">
        <v>751</v>
      </c>
      <c r="N154" s="334">
        <v>234</v>
      </c>
    </row>
    <row r="155" spans="1:14">
      <c r="A155" s="86" t="s">
        <v>752</v>
      </c>
      <c r="B155" s="87" t="s">
        <v>753</v>
      </c>
      <c r="C155" s="93">
        <v>45</v>
      </c>
      <c r="D155" s="94">
        <v>0.26</v>
      </c>
      <c r="E155" s="86" t="s">
        <v>754</v>
      </c>
      <c r="F155" s="89">
        <v>6900</v>
      </c>
      <c r="G155" s="86" t="s">
        <v>755</v>
      </c>
      <c r="H155" s="89">
        <v>4660</v>
      </c>
      <c r="I155" s="86" t="s">
        <v>756</v>
      </c>
      <c r="J155" s="89">
        <v>6890</v>
      </c>
      <c r="K155" s="86" t="s">
        <v>757</v>
      </c>
      <c r="L155" s="89">
        <v>4890</v>
      </c>
      <c r="M155" s="86" t="s">
        <v>758</v>
      </c>
      <c r="N155" s="89">
        <v>2340</v>
      </c>
    </row>
    <row r="156" spans="1:14">
      <c r="A156" s="329" t="s">
        <v>759</v>
      </c>
      <c r="B156" s="330" t="s">
        <v>760</v>
      </c>
      <c r="C156" s="335">
        <v>100</v>
      </c>
      <c r="D156" s="336">
        <v>0.32</v>
      </c>
      <c r="E156" s="329" t="s">
        <v>761</v>
      </c>
      <c r="F156" s="337">
        <v>10800</v>
      </c>
      <c r="G156" s="329" t="s">
        <v>762</v>
      </c>
      <c r="H156" s="337">
        <v>10200</v>
      </c>
      <c r="I156" s="329" t="s">
        <v>763</v>
      </c>
      <c r="J156" s="337">
        <v>11300</v>
      </c>
      <c r="K156" s="329" t="s">
        <v>764</v>
      </c>
      <c r="L156" s="337">
        <v>11000</v>
      </c>
      <c r="M156" s="329" t="s">
        <v>765</v>
      </c>
      <c r="N156" s="331">
        <v>8450</v>
      </c>
    </row>
    <row r="157" spans="1:14">
      <c r="A157" s="90" t="s">
        <v>766</v>
      </c>
      <c r="B157" s="91" t="s">
        <v>767</v>
      </c>
      <c r="C157" s="95">
        <v>640</v>
      </c>
      <c r="D157" s="96">
        <v>0.25</v>
      </c>
      <c r="E157" s="90" t="s">
        <v>768</v>
      </c>
      <c r="F157" s="97">
        <v>10900</v>
      </c>
      <c r="G157" s="90" t="s">
        <v>769</v>
      </c>
      <c r="H157" s="97">
        <v>13900</v>
      </c>
      <c r="I157" s="90" t="s">
        <v>770</v>
      </c>
      <c r="J157" s="97">
        <v>11700</v>
      </c>
      <c r="K157" s="90" t="s">
        <v>771</v>
      </c>
      <c r="L157" s="97">
        <v>14200</v>
      </c>
      <c r="M157" s="90" t="s">
        <v>772</v>
      </c>
      <c r="N157" s="97">
        <v>15900</v>
      </c>
    </row>
    <row r="158" spans="1:14">
      <c r="A158" s="329" t="s">
        <v>773</v>
      </c>
      <c r="B158" s="338" t="s">
        <v>774</v>
      </c>
      <c r="C158" s="339">
        <v>85</v>
      </c>
      <c r="D158" s="336">
        <v>0.3</v>
      </c>
      <c r="E158" s="329" t="s">
        <v>775</v>
      </c>
      <c r="F158" s="331">
        <v>6490</v>
      </c>
      <c r="G158" s="329" t="s">
        <v>776</v>
      </c>
      <c r="H158" s="331">
        <v>5820</v>
      </c>
      <c r="I158" s="329" t="s">
        <v>777</v>
      </c>
      <c r="J158" s="331">
        <v>6730</v>
      </c>
      <c r="K158" s="329" t="s">
        <v>778</v>
      </c>
      <c r="L158" s="331">
        <v>6250</v>
      </c>
      <c r="M158" s="329" t="s">
        <v>779</v>
      </c>
      <c r="N158" s="331">
        <v>4470</v>
      </c>
    </row>
    <row r="159" spans="1:14">
      <c r="A159" s="90" t="s">
        <v>780</v>
      </c>
      <c r="B159" s="98" t="s">
        <v>781</v>
      </c>
      <c r="C159" s="95">
        <v>190</v>
      </c>
      <c r="D159" s="96">
        <v>0.31</v>
      </c>
      <c r="E159" s="90" t="s">
        <v>782</v>
      </c>
      <c r="F159" s="92">
        <v>7710</v>
      </c>
      <c r="G159" s="90" t="s">
        <v>783</v>
      </c>
      <c r="H159" s="92">
        <v>8590</v>
      </c>
      <c r="I159" s="90" t="s">
        <v>784</v>
      </c>
      <c r="J159" s="92">
        <v>8190</v>
      </c>
      <c r="K159" s="90" t="s">
        <v>785</v>
      </c>
      <c r="L159" s="92">
        <v>9020</v>
      </c>
      <c r="M159" s="90" t="s">
        <v>786</v>
      </c>
      <c r="N159" s="92">
        <v>8550</v>
      </c>
    </row>
    <row r="160" spans="1:14">
      <c r="A160" s="332" t="s">
        <v>787</v>
      </c>
      <c r="B160" s="340" t="s">
        <v>788</v>
      </c>
      <c r="C160" s="341">
        <v>1020</v>
      </c>
      <c r="D160" s="342">
        <v>0.2</v>
      </c>
      <c r="E160" s="332" t="s">
        <v>789</v>
      </c>
      <c r="F160" s="334">
        <v>5860</v>
      </c>
      <c r="G160" s="332" t="s">
        <v>790</v>
      </c>
      <c r="H160" s="334">
        <v>7670</v>
      </c>
      <c r="I160" s="332" t="s">
        <v>791</v>
      </c>
      <c r="J160" s="334">
        <v>6310</v>
      </c>
      <c r="K160" s="332" t="s">
        <v>792</v>
      </c>
      <c r="L160" s="334">
        <v>7810</v>
      </c>
      <c r="M160" s="332" t="s">
        <v>793</v>
      </c>
      <c r="N160" s="334">
        <v>8980</v>
      </c>
    </row>
    <row r="161" spans="1:14">
      <c r="A161" s="86" t="s">
        <v>794</v>
      </c>
      <c r="B161" s="87" t="s">
        <v>795</v>
      </c>
      <c r="C161" s="93">
        <v>1.7</v>
      </c>
      <c r="D161" s="94">
        <v>0.15</v>
      </c>
      <c r="E161" s="86" t="s">
        <v>796</v>
      </c>
      <c r="F161" s="89">
        <v>543</v>
      </c>
      <c r="G161" s="86" t="s">
        <v>796</v>
      </c>
      <c r="H161" s="89">
        <v>148</v>
      </c>
      <c r="I161" s="86" t="s">
        <v>797</v>
      </c>
      <c r="J161" s="89">
        <v>192</v>
      </c>
      <c r="K161" s="86" t="s">
        <v>798</v>
      </c>
      <c r="L161" s="89">
        <v>26</v>
      </c>
      <c r="M161" s="86" t="s">
        <v>799</v>
      </c>
      <c r="N161" s="89">
        <v>20</v>
      </c>
    </row>
    <row r="162" spans="1:14">
      <c r="A162" s="329" t="s">
        <v>800</v>
      </c>
      <c r="B162" s="330" t="s">
        <v>801</v>
      </c>
      <c r="C162" s="339">
        <v>11.9</v>
      </c>
      <c r="D162" s="336">
        <v>0.21</v>
      </c>
      <c r="E162" s="329" t="s">
        <v>802</v>
      </c>
      <c r="F162" s="331">
        <v>5280</v>
      </c>
      <c r="G162" s="329" t="s">
        <v>775</v>
      </c>
      <c r="H162" s="331">
        <v>1760</v>
      </c>
      <c r="I162" s="329" t="s">
        <v>803</v>
      </c>
      <c r="J162" s="331">
        <v>4200</v>
      </c>
      <c r="K162" s="329" t="s">
        <v>804</v>
      </c>
      <c r="L162" s="331">
        <v>832</v>
      </c>
      <c r="M162" s="329" t="s">
        <v>805</v>
      </c>
      <c r="N162" s="331">
        <v>262</v>
      </c>
    </row>
    <row r="163" spans="1:14">
      <c r="A163" s="90" t="s">
        <v>806</v>
      </c>
      <c r="B163" s="98" t="s">
        <v>807</v>
      </c>
      <c r="C163" s="99">
        <v>1</v>
      </c>
      <c r="D163" s="96">
        <v>0.17</v>
      </c>
      <c r="E163" s="90" t="s">
        <v>808</v>
      </c>
      <c r="F163" s="92">
        <v>218</v>
      </c>
      <c r="G163" s="90" t="s">
        <v>808</v>
      </c>
      <c r="H163" s="92">
        <v>59</v>
      </c>
      <c r="I163" s="90" t="s">
        <v>809</v>
      </c>
      <c r="J163" s="92">
        <v>70</v>
      </c>
      <c r="K163" s="90" t="s">
        <v>810</v>
      </c>
      <c r="L163" s="92">
        <v>10</v>
      </c>
      <c r="M163" s="90" t="s">
        <v>811</v>
      </c>
      <c r="N163" s="92">
        <v>8</v>
      </c>
    </row>
    <row r="164" spans="1:14">
      <c r="A164" s="329" t="s">
        <v>812</v>
      </c>
      <c r="B164" s="338" t="s">
        <v>813</v>
      </c>
      <c r="C164" s="339">
        <v>3.4</v>
      </c>
      <c r="D164" s="336">
        <v>0.21</v>
      </c>
      <c r="E164" s="329" t="s">
        <v>814</v>
      </c>
      <c r="F164" s="331">
        <v>945</v>
      </c>
      <c r="G164" s="329" t="s">
        <v>815</v>
      </c>
      <c r="H164" s="331">
        <v>258</v>
      </c>
      <c r="I164" s="329" t="s">
        <v>816</v>
      </c>
      <c r="J164" s="331">
        <v>426</v>
      </c>
      <c r="K164" s="329" t="s">
        <v>817</v>
      </c>
      <c r="L164" s="331">
        <v>48</v>
      </c>
      <c r="M164" s="329" t="s">
        <v>818</v>
      </c>
      <c r="N164" s="331">
        <v>36</v>
      </c>
    </row>
    <row r="165" spans="1:14">
      <c r="A165" s="90" t="s">
        <v>819</v>
      </c>
      <c r="B165" s="98" t="s">
        <v>820</v>
      </c>
      <c r="C165" s="99">
        <v>1.3</v>
      </c>
      <c r="D165" s="96">
        <v>0.15</v>
      </c>
      <c r="E165" s="90" t="s">
        <v>821</v>
      </c>
      <c r="F165" s="92">
        <v>292</v>
      </c>
      <c r="G165" s="90" t="s">
        <v>821</v>
      </c>
      <c r="H165" s="92">
        <v>79</v>
      </c>
      <c r="I165" s="90" t="s">
        <v>822</v>
      </c>
      <c r="J165" s="92">
        <v>98</v>
      </c>
      <c r="K165" s="90" t="s">
        <v>823</v>
      </c>
      <c r="L165" s="92">
        <v>14</v>
      </c>
      <c r="M165" s="90" t="s">
        <v>824</v>
      </c>
      <c r="N165" s="92">
        <v>11</v>
      </c>
    </row>
    <row r="166" spans="1:14">
      <c r="A166" s="329" t="s">
        <v>825</v>
      </c>
      <c r="B166" s="338" t="s">
        <v>826</v>
      </c>
      <c r="C166" s="339">
        <v>4</v>
      </c>
      <c r="D166" s="336">
        <v>0.23</v>
      </c>
      <c r="E166" s="329" t="s">
        <v>827</v>
      </c>
      <c r="F166" s="331">
        <v>1350</v>
      </c>
      <c r="G166" s="329" t="s">
        <v>828</v>
      </c>
      <c r="H166" s="331">
        <v>370</v>
      </c>
      <c r="I166" s="329" t="s">
        <v>829</v>
      </c>
      <c r="J166" s="331">
        <v>659</v>
      </c>
      <c r="K166" s="329" t="s">
        <v>830</v>
      </c>
      <c r="L166" s="331">
        <v>72</v>
      </c>
      <c r="M166" s="329" t="s">
        <v>831</v>
      </c>
      <c r="N166" s="331">
        <v>51</v>
      </c>
    </row>
    <row r="167" spans="1:14">
      <c r="A167" s="90" t="s">
        <v>832</v>
      </c>
      <c r="B167" s="98" t="s">
        <v>833</v>
      </c>
      <c r="C167" s="99">
        <v>5.9</v>
      </c>
      <c r="D167" s="96">
        <v>0.2</v>
      </c>
      <c r="E167" s="90" t="s">
        <v>834</v>
      </c>
      <c r="F167" s="92">
        <v>1870</v>
      </c>
      <c r="G167" s="90" t="s">
        <v>835</v>
      </c>
      <c r="H167" s="92">
        <v>527</v>
      </c>
      <c r="I167" s="90" t="s">
        <v>836</v>
      </c>
      <c r="J167" s="92">
        <v>1120</v>
      </c>
      <c r="K167" s="90" t="s">
        <v>837</v>
      </c>
      <c r="L167" s="92">
        <v>121</v>
      </c>
      <c r="M167" s="90" t="s">
        <v>838</v>
      </c>
      <c r="N167" s="92">
        <v>74</v>
      </c>
    </row>
    <row r="168" spans="1:14">
      <c r="A168" s="329" t="s">
        <v>839</v>
      </c>
      <c r="B168" s="338" t="s">
        <v>840</v>
      </c>
      <c r="C168" s="339">
        <v>4.3</v>
      </c>
      <c r="D168" s="336">
        <v>0.17</v>
      </c>
      <c r="E168" s="329" t="s">
        <v>841</v>
      </c>
      <c r="F168" s="331">
        <v>1230</v>
      </c>
      <c r="G168" s="329" t="s">
        <v>842</v>
      </c>
      <c r="H168" s="331">
        <v>338</v>
      </c>
      <c r="I168" s="329" t="s">
        <v>843</v>
      </c>
      <c r="J168" s="331">
        <v>624</v>
      </c>
      <c r="K168" s="329" t="s">
        <v>844</v>
      </c>
      <c r="L168" s="331">
        <v>67</v>
      </c>
      <c r="M168" s="329" t="s">
        <v>845</v>
      </c>
      <c r="N168" s="331">
        <v>47</v>
      </c>
    </row>
    <row r="169" spans="1:14">
      <c r="A169" s="90" t="s">
        <v>846</v>
      </c>
      <c r="B169" s="98" t="s">
        <v>847</v>
      </c>
      <c r="C169" s="99">
        <v>9.1999999999999993</v>
      </c>
      <c r="D169" s="96">
        <v>0.16</v>
      </c>
      <c r="E169" s="90" t="s">
        <v>848</v>
      </c>
      <c r="F169" s="92">
        <v>2550</v>
      </c>
      <c r="G169" s="90" t="s">
        <v>849</v>
      </c>
      <c r="H169" s="92">
        <v>782</v>
      </c>
      <c r="I169" s="90" t="s">
        <v>850</v>
      </c>
      <c r="J169" s="92">
        <v>1850</v>
      </c>
      <c r="K169" s="90" t="s">
        <v>851</v>
      </c>
      <c r="L169" s="92">
        <v>271</v>
      </c>
      <c r="M169" s="90" t="s">
        <v>852</v>
      </c>
      <c r="N169" s="92">
        <v>111</v>
      </c>
    </row>
    <row r="170" spans="1:14">
      <c r="A170" s="329" t="s">
        <v>853</v>
      </c>
      <c r="B170" s="338" t="s">
        <v>854</v>
      </c>
      <c r="C170" s="339">
        <v>17.2</v>
      </c>
      <c r="D170" s="336">
        <v>0.19</v>
      </c>
      <c r="E170" s="329" t="s">
        <v>855</v>
      </c>
      <c r="F170" s="331">
        <v>5020</v>
      </c>
      <c r="G170" s="329" t="s">
        <v>856</v>
      </c>
      <c r="H170" s="331">
        <v>1980</v>
      </c>
      <c r="I170" s="329" t="s">
        <v>757</v>
      </c>
      <c r="J170" s="331">
        <v>4390</v>
      </c>
      <c r="K170" s="329" t="s">
        <v>857</v>
      </c>
      <c r="L170" s="331">
        <v>1370</v>
      </c>
      <c r="M170" s="329" t="s">
        <v>858</v>
      </c>
      <c r="N170" s="331">
        <v>356</v>
      </c>
    </row>
    <row r="171" spans="1:14">
      <c r="A171" s="90" t="s">
        <v>859</v>
      </c>
      <c r="B171" s="98" t="s">
        <v>860</v>
      </c>
      <c r="C171" s="99">
        <v>1.9</v>
      </c>
      <c r="D171" s="96">
        <v>0.22</v>
      </c>
      <c r="E171" s="90" t="s">
        <v>861</v>
      </c>
      <c r="F171" s="92">
        <v>469</v>
      </c>
      <c r="G171" s="90" t="s">
        <v>861</v>
      </c>
      <c r="H171" s="92">
        <v>127</v>
      </c>
      <c r="I171" s="90" t="s">
        <v>862</v>
      </c>
      <c r="J171" s="92">
        <v>170</v>
      </c>
      <c r="K171" s="90" t="s">
        <v>863</v>
      </c>
      <c r="L171" s="92">
        <v>22</v>
      </c>
      <c r="M171" s="90" t="s">
        <v>864</v>
      </c>
      <c r="N171" s="92">
        <v>18</v>
      </c>
    </row>
    <row r="172" spans="1:14">
      <c r="A172" s="329" t="s">
        <v>865</v>
      </c>
      <c r="B172" s="338" t="s">
        <v>866</v>
      </c>
      <c r="C172" s="339">
        <v>5.9</v>
      </c>
      <c r="D172" s="336">
        <v>0.28999999999999998</v>
      </c>
      <c r="E172" s="329" t="s">
        <v>867</v>
      </c>
      <c r="F172" s="331">
        <v>1860</v>
      </c>
      <c r="G172" s="329" t="s">
        <v>868</v>
      </c>
      <c r="H172" s="331">
        <v>525</v>
      </c>
      <c r="I172" s="329" t="s">
        <v>869</v>
      </c>
      <c r="J172" s="331">
        <v>1110</v>
      </c>
      <c r="K172" s="329" t="s">
        <v>870</v>
      </c>
      <c r="L172" s="331">
        <v>120</v>
      </c>
      <c r="M172" s="329" t="s">
        <v>871</v>
      </c>
      <c r="N172" s="331">
        <v>73</v>
      </c>
    </row>
    <row r="173" spans="1:14" ht="18.75">
      <c r="A173" s="100" t="s">
        <v>872</v>
      </c>
      <c r="B173" s="100" t="s">
        <v>873</v>
      </c>
      <c r="C173" s="101" t="s">
        <v>874</v>
      </c>
      <c r="D173" s="102">
        <v>0.04</v>
      </c>
      <c r="E173" s="101" t="s">
        <v>875</v>
      </c>
      <c r="F173" s="103">
        <v>5</v>
      </c>
      <c r="G173" s="101" t="s">
        <v>875</v>
      </c>
      <c r="H173" s="103">
        <v>1</v>
      </c>
      <c r="I173" s="101" t="s">
        <v>876</v>
      </c>
      <c r="J173" s="103">
        <v>2</v>
      </c>
      <c r="K173" s="101" t="s">
        <v>877</v>
      </c>
      <c r="L173" s="104" t="s">
        <v>878</v>
      </c>
      <c r="M173" s="101" t="s">
        <v>879</v>
      </c>
      <c r="N173" s="104" t="s">
        <v>878</v>
      </c>
    </row>
    <row r="174" spans="1:14">
      <c r="A174" s="86" t="s">
        <v>880</v>
      </c>
      <c r="B174" s="87" t="s">
        <v>881</v>
      </c>
      <c r="C174" s="105">
        <v>222</v>
      </c>
      <c r="D174" s="94">
        <v>0.18</v>
      </c>
      <c r="E174" s="86" t="s">
        <v>882</v>
      </c>
      <c r="F174" s="106">
        <v>10800</v>
      </c>
      <c r="G174" s="86" t="s">
        <v>883</v>
      </c>
      <c r="H174" s="106">
        <v>12400</v>
      </c>
      <c r="I174" s="86" t="s">
        <v>884</v>
      </c>
      <c r="J174" s="106">
        <v>11500</v>
      </c>
      <c r="K174" s="86" t="s">
        <v>770</v>
      </c>
      <c r="L174" s="106">
        <v>13000</v>
      </c>
      <c r="M174" s="86" t="s">
        <v>885</v>
      </c>
      <c r="N174" s="106">
        <v>12700</v>
      </c>
    </row>
    <row r="175" spans="1:14">
      <c r="A175" s="329" t="s">
        <v>886</v>
      </c>
      <c r="B175" s="330" t="s">
        <v>887</v>
      </c>
      <c r="C175" s="339">
        <v>5.2</v>
      </c>
      <c r="D175" s="336">
        <v>0.11</v>
      </c>
      <c r="E175" s="329" t="s">
        <v>888</v>
      </c>
      <c r="F175" s="343">
        <v>2430</v>
      </c>
      <c r="G175" s="329" t="s">
        <v>889</v>
      </c>
      <c r="H175" s="343">
        <v>677</v>
      </c>
      <c r="I175" s="329" t="s">
        <v>890</v>
      </c>
      <c r="J175" s="344">
        <v>1360</v>
      </c>
      <c r="K175" s="329" t="s">
        <v>891</v>
      </c>
      <c r="L175" s="343">
        <v>145</v>
      </c>
      <c r="M175" s="329" t="s">
        <v>892</v>
      </c>
      <c r="N175" s="343">
        <v>94</v>
      </c>
    </row>
    <row r="176" spans="1:14">
      <c r="A176" s="90" t="s">
        <v>893</v>
      </c>
      <c r="B176" s="91" t="s">
        <v>894</v>
      </c>
      <c r="C176" s="99">
        <v>2.8</v>
      </c>
      <c r="D176" s="96">
        <v>0.02</v>
      </c>
      <c r="E176" s="90" t="s">
        <v>895</v>
      </c>
      <c r="F176" s="107">
        <v>427</v>
      </c>
      <c r="G176" s="90" t="s">
        <v>895</v>
      </c>
      <c r="H176" s="107">
        <v>116</v>
      </c>
      <c r="I176" s="90" t="s">
        <v>896</v>
      </c>
      <c r="J176" s="107">
        <v>177</v>
      </c>
      <c r="K176" s="90" t="s">
        <v>897</v>
      </c>
      <c r="L176" s="107">
        <v>21</v>
      </c>
      <c r="M176" s="90" t="s">
        <v>898</v>
      </c>
      <c r="N176" s="107">
        <v>16</v>
      </c>
    </row>
    <row r="177" spans="1:14">
      <c r="A177" s="329" t="s">
        <v>899</v>
      </c>
      <c r="B177" s="338" t="s">
        <v>900</v>
      </c>
      <c r="C177" s="339">
        <v>28.2</v>
      </c>
      <c r="D177" s="336">
        <v>0.23</v>
      </c>
      <c r="E177" s="329" t="s">
        <v>901</v>
      </c>
      <c r="F177" s="343">
        <v>6090</v>
      </c>
      <c r="G177" s="329" t="s">
        <v>902</v>
      </c>
      <c r="H177" s="344">
        <v>3170</v>
      </c>
      <c r="I177" s="329" t="s">
        <v>903</v>
      </c>
      <c r="J177" s="344">
        <v>5800</v>
      </c>
      <c r="K177" s="329" t="s">
        <v>904</v>
      </c>
      <c r="L177" s="343">
        <v>2980</v>
      </c>
      <c r="M177" s="329" t="s">
        <v>905</v>
      </c>
      <c r="N177" s="343">
        <v>967</v>
      </c>
    </row>
    <row r="178" spans="1:14">
      <c r="A178" s="90" t="s">
        <v>906</v>
      </c>
      <c r="B178" s="98" t="s">
        <v>907</v>
      </c>
      <c r="C178" s="99">
        <v>9.6999999999999993</v>
      </c>
      <c r="D178" s="96">
        <v>0.19</v>
      </c>
      <c r="E178" s="90" t="s">
        <v>908</v>
      </c>
      <c r="F178" s="107">
        <v>3580</v>
      </c>
      <c r="G178" s="90" t="s">
        <v>909</v>
      </c>
      <c r="H178" s="108">
        <v>1120</v>
      </c>
      <c r="I178" s="90" t="s">
        <v>910</v>
      </c>
      <c r="J178" s="108">
        <v>2660</v>
      </c>
      <c r="K178" s="90" t="s">
        <v>911</v>
      </c>
      <c r="L178" s="107">
        <v>412</v>
      </c>
      <c r="M178" s="90" t="s">
        <v>912</v>
      </c>
      <c r="N178" s="107">
        <v>160</v>
      </c>
    </row>
    <row r="179" spans="1:14">
      <c r="A179" s="329" t="s">
        <v>913</v>
      </c>
      <c r="B179" s="338" t="s">
        <v>914</v>
      </c>
      <c r="C179" s="339">
        <v>13.4</v>
      </c>
      <c r="D179" s="336">
        <v>0.16</v>
      </c>
      <c r="E179" s="329" t="s">
        <v>915</v>
      </c>
      <c r="F179" s="343">
        <v>3710</v>
      </c>
      <c r="G179" s="329" t="s">
        <v>916</v>
      </c>
      <c r="H179" s="344">
        <v>1300</v>
      </c>
      <c r="I179" s="329" t="s">
        <v>732</v>
      </c>
      <c r="J179" s="344">
        <v>3050</v>
      </c>
      <c r="K179" s="329" t="s">
        <v>917</v>
      </c>
      <c r="L179" s="343">
        <v>703</v>
      </c>
      <c r="M179" s="329" t="s">
        <v>918</v>
      </c>
      <c r="N179" s="343">
        <v>201</v>
      </c>
    </row>
    <row r="180" spans="1:14">
      <c r="A180" s="90" t="s">
        <v>919</v>
      </c>
      <c r="B180" s="98" t="s">
        <v>920</v>
      </c>
      <c r="C180" s="99">
        <v>3.5</v>
      </c>
      <c r="D180" s="96">
        <v>0.13</v>
      </c>
      <c r="E180" s="90" t="s">
        <v>921</v>
      </c>
      <c r="F180" s="107">
        <v>1200</v>
      </c>
      <c r="G180" s="90" t="s">
        <v>922</v>
      </c>
      <c r="H180" s="107">
        <v>328</v>
      </c>
      <c r="I180" s="90" t="s">
        <v>923</v>
      </c>
      <c r="J180" s="107">
        <v>549</v>
      </c>
      <c r="K180" s="90" t="s">
        <v>924</v>
      </c>
      <c r="L180" s="107">
        <v>62</v>
      </c>
      <c r="M180" s="90" t="s">
        <v>723</v>
      </c>
      <c r="N180" s="107">
        <v>46</v>
      </c>
    </row>
    <row r="181" spans="1:14">
      <c r="A181" s="329" t="s">
        <v>925</v>
      </c>
      <c r="B181" s="330" t="s">
        <v>926</v>
      </c>
      <c r="C181" s="339">
        <v>47.1</v>
      </c>
      <c r="D181" s="336">
        <v>0.16</v>
      </c>
      <c r="E181" s="329" t="s">
        <v>927</v>
      </c>
      <c r="F181" s="343">
        <v>6940</v>
      </c>
      <c r="G181" s="329" t="s">
        <v>928</v>
      </c>
      <c r="H181" s="344">
        <v>4800</v>
      </c>
      <c r="I181" s="329" t="s">
        <v>929</v>
      </c>
      <c r="J181" s="344">
        <v>6960</v>
      </c>
      <c r="K181" s="329" t="s">
        <v>930</v>
      </c>
      <c r="L181" s="343">
        <v>5060</v>
      </c>
      <c r="M181" s="329" t="s">
        <v>931</v>
      </c>
      <c r="N181" s="344">
        <v>2500</v>
      </c>
    </row>
    <row r="182" spans="1:14">
      <c r="A182" s="90" t="s">
        <v>932</v>
      </c>
      <c r="B182" s="98" t="s">
        <v>933</v>
      </c>
      <c r="C182" s="99">
        <v>0.4</v>
      </c>
      <c r="D182" s="96">
        <v>0.04</v>
      </c>
      <c r="E182" s="90" t="s">
        <v>934</v>
      </c>
      <c r="F182" s="107">
        <v>60</v>
      </c>
      <c r="G182" s="90" t="s">
        <v>934</v>
      </c>
      <c r="H182" s="107">
        <v>16</v>
      </c>
      <c r="I182" s="90" t="s">
        <v>935</v>
      </c>
      <c r="J182" s="107">
        <v>18</v>
      </c>
      <c r="K182" s="90" t="s">
        <v>936</v>
      </c>
      <c r="L182" s="107">
        <v>3</v>
      </c>
      <c r="M182" s="90" t="s">
        <v>937</v>
      </c>
      <c r="N182" s="107">
        <v>2</v>
      </c>
    </row>
    <row r="183" spans="1:14">
      <c r="A183" s="329" t="s">
        <v>938</v>
      </c>
      <c r="B183" s="338" t="s">
        <v>939</v>
      </c>
      <c r="C183" s="339">
        <v>1.5</v>
      </c>
      <c r="D183" s="336">
        <v>0.1</v>
      </c>
      <c r="E183" s="329" t="s">
        <v>940</v>
      </c>
      <c r="F183" s="343">
        <v>506</v>
      </c>
      <c r="G183" s="329" t="s">
        <v>940</v>
      </c>
      <c r="H183" s="343">
        <v>138</v>
      </c>
      <c r="I183" s="329" t="s">
        <v>941</v>
      </c>
      <c r="J183" s="343">
        <v>174</v>
      </c>
      <c r="K183" s="329" t="s">
        <v>942</v>
      </c>
      <c r="L183" s="343">
        <v>24</v>
      </c>
      <c r="M183" s="329" t="s">
        <v>943</v>
      </c>
      <c r="N183" s="343">
        <v>19</v>
      </c>
    </row>
    <row r="184" spans="1:14">
      <c r="A184" s="90" t="s">
        <v>944</v>
      </c>
      <c r="B184" s="98" t="s">
        <v>945</v>
      </c>
      <c r="C184" s="90" t="s">
        <v>946</v>
      </c>
      <c r="D184" s="96">
        <v>0.02</v>
      </c>
      <c r="E184" s="90" t="s">
        <v>947</v>
      </c>
      <c r="F184" s="107">
        <v>13</v>
      </c>
      <c r="G184" s="90" t="s">
        <v>947</v>
      </c>
      <c r="H184" s="107">
        <v>4</v>
      </c>
      <c r="I184" s="90" t="s">
        <v>948</v>
      </c>
      <c r="J184" s="107">
        <v>4</v>
      </c>
      <c r="K184" s="90" t="s">
        <v>949</v>
      </c>
      <c r="L184" s="109" t="s">
        <v>950</v>
      </c>
      <c r="M184" s="90" t="s">
        <v>951</v>
      </c>
      <c r="N184" s="109" t="s">
        <v>950</v>
      </c>
    </row>
    <row r="185" spans="1:14">
      <c r="A185" s="329" t="s">
        <v>952</v>
      </c>
      <c r="B185" s="338" t="s">
        <v>953</v>
      </c>
      <c r="C185" s="339">
        <v>28.2</v>
      </c>
      <c r="D185" s="336">
        <v>0.27</v>
      </c>
      <c r="E185" s="329" t="s">
        <v>954</v>
      </c>
      <c r="F185" s="343">
        <v>5080</v>
      </c>
      <c r="G185" s="329" t="s">
        <v>955</v>
      </c>
      <c r="H185" s="344">
        <v>2640</v>
      </c>
      <c r="I185" s="329" t="s">
        <v>956</v>
      </c>
      <c r="J185" s="344">
        <v>4830</v>
      </c>
      <c r="K185" s="329" t="s">
        <v>957</v>
      </c>
      <c r="L185" s="343">
        <v>2480</v>
      </c>
      <c r="M185" s="329" t="s">
        <v>958</v>
      </c>
      <c r="N185" s="343">
        <v>806</v>
      </c>
    </row>
    <row r="186" spans="1:14">
      <c r="A186" s="90" t="s">
        <v>959</v>
      </c>
      <c r="B186" s="98" t="s">
        <v>960</v>
      </c>
      <c r="C186" s="99">
        <v>38.9</v>
      </c>
      <c r="D186" s="96">
        <v>0.26</v>
      </c>
      <c r="E186" s="90" t="s">
        <v>961</v>
      </c>
      <c r="F186" s="107">
        <v>5360</v>
      </c>
      <c r="G186" s="90" t="s">
        <v>962</v>
      </c>
      <c r="H186" s="108">
        <v>3350</v>
      </c>
      <c r="I186" s="90" t="s">
        <v>963</v>
      </c>
      <c r="J186" s="108">
        <v>5280</v>
      </c>
      <c r="K186" s="90" t="s">
        <v>964</v>
      </c>
      <c r="L186" s="107">
        <v>3440</v>
      </c>
      <c r="M186" s="90" t="s">
        <v>965</v>
      </c>
      <c r="N186" s="108">
        <v>1460</v>
      </c>
    </row>
    <row r="187" spans="1:14">
      <c r="A187" s="329" t="s">
        <v>966</v>
      </c>
      <c r="B187" s="338" t="s">
        <v>967</v>
      </c>
      <c r="C187" s="339">
        <v>13.1</v>
      </c>
      <c r="D187" s="336">
        <v>0.23</v>
      </c>
      <c r="E187" s="329" t="s">
        <v>968</v>
      </c>
      <c r="F187" s="343">
        <v>3480</v>
      </c>
      <c r="G187" s="329" t="s">
        <v>969</v>
      </c>
      <c r="H187" s="344">
        <v>1210</v>
      </c>
      <c r="I187" s="329" t="s">
        <v>970</v>
      </c>
      <c r="J187" s="344">
        <v>2840</v>
      </c>
      <c r="K187" s="329" t="s">
        <v>971</v>
      </c>
      <c r="L187" s="343">
        <v>636</v>
      </c>
      <c r="M187" s="329" t="s">
        <v>972</v>
      </c>
      <c r="N187" s="343">
        <v>185</v>
      </c>
    </row>
    <row r="188" spans="1:14">
      <c r="A188" s="90" t="s">
        <v>973</v>
      </c>
      <c r="B188" s="98" t="s">
        <v>974</v>
      </c>
      <c r="C188" s="99">
        <v>11</v>
      </c>
      <c r="D188" s="91" t="s">
        <v>975</v>
      </c>
      <c r="E188" s="90" t="s">
        <v>976</v>
      </c>
      <c r="F188" s="107">
        <v>4110</v>
      </c>
      <c r="G188" s="90" t="s">
        <v>977</v>
      </c>
      <c r="H188" s="108">
        <v>1330</v>
      </c>
      <c r="I188" s="90" t="s">
        <v>978</v>
      </c>
      <c r="J188" s="108">
        <v>3190</v>
      </c>
      <c r="K188" s="90" t="s">
        <v>979</v>
      </c>
      <c r="L188" s="107">
        <v>573</v>
      </c>
      <c r="M188" s="90" t="s">
        <v>980</v>
      </c>
      <c r="N188" s="107">
        <v>195</v>
      </c>
    </row>
    <row r="189" spans="1:14">
      <c r="A189" s="329" t="s">
        <v>981</v>
      </c>
      <c r="B189" s="338" t="s">
        <v>982</v>
      </c>
      <c r="C189" s="335">
        <v>242</v>
      </c>
      <c r="D189" s="336">
        <v>0.24</v>
      </c>
      <c r="E189" s="329" t="s">
        <v>927</v>
      </c>
      <c r="F189" s="343">
        <v>6940</v>
      </c>
      <c r="G189" s="329" t="s">
        <v>983</v>
      </c>
      <c r="H189" s="344">
        <v>8060</v>
      </c>
      <c r="I189" s="329" t="s">
        <v>984</v>
      </c>
      <c r="J189" s="344">
        <v>7400</v>
      </c>
      <c r="K189" s="329" t="s">
        <v>985</v>
      </c>
      <c r="L189" s="343">
        <v>8400</v>
      </c>
      <c r="M189" s="329" t="s">
        <v>986</v>
      </c>
      <c r="N189" s="344">
        <v>8380</v>
      </c>
    </row>
    <row r="190" spans="1:14">
      <c r="A190" s="90" t="s">
        <v>987</v>
      </c>
      <c r="B190" s="98" t="s">
        <v>988</v>
      </c>
      <c r="C190" s="99">
        <v>6.5</v>
      </c>
      <c r="D190" s="91" t="s">
        <v>989</v>
      </c>
      <c r="E190" s="90" t="s">
        <v>990</v>
      </c>
      <c r="F190" s="107">
        <v>2510</v>
      </c>
      <c r="G190" s="90" t="s">
        <v>991</v>
      </c>
      <c r="H190" s="107">
        <v>716</v>
      </c>
      <c r="I190" s="90" t="s">
        <v>992</v>
      </c>
      <c r="J190" s="108">
        <v>1570</v>
      </c>
      <c r="K190" s="90" t="s">
        <v>993</v>
      </c>
      <c r="L190" s="107">
        <v>176</v>
      </c>
      <c r="M190" s="90" t="s">
        <v>994</v>
      </c>
      <c r="N190" s="107">
        <v>100</v>
      </c>
    </row>
    <row r="191" spans="1:14">
      <c r="A191" s="329" t="s">
        <v>995</v>
      </c>
      <c r="B191" s="338" t="s">
        <v>996</v>
      </c>
      <c r="C191" s="339">
        <v>47.1</v>
      </c>
      <c r="D191" s="336">
        <v>0.24</v>
      </c>
      <c r="E191" s="329" t="s">
        <v>997</v>
      </c>
      <c r="F191" s="343">
        <v>6680</v>
      </c>
      <c r="G191" s="329" t="s">
        <v>998</v>
      </c>
      <c r="H191" s="344">
        <v>4620</v>
      </c>
      <c r="I191" s="329" t="s">
        <v>986</v>
      </c>
      <c r="J191" s="344">
        <v>6690</v>
      </c>
      <c r="K191" s="329" t="s">
        <v>999</v>
      </c>
      <c r="L191" s="343">
        <v>4870</v>
      </c>
      <c r="M191" s="329" t="s">
        <v>1000</v>
      </c>
      <c r="N191" s="344">
        <v>2410</v>
      </c>
    </row>
    <row r="192" spans="1:14">
      <c r="A192" s="90" t="s">
        <v>1001</v>
      </c>
      <c r="B192" s="98" t="s">
        <v>1002</v>
      </c>
      <c r="C192" s="99">
        <v>3.2</v>
      </c>
      <c r="D192" s="91" t="s">
        <v>1003</v>
      </c>
      <c r="E192" s="90" t="s">
        <v>1004</v>
      </c>
      <c r="F192" s="107">
        <v>863</v>
      </c>
      <c r="G192" s="90" t="s">
        <v>1005</v>
      </c>
      <c r="H192" s="107">
        <v>235</v>
      </c>
      <c r="I192" s="90" t="s">
        <v>1006</v>
      </c>
      <c r="J192" s="107">
        <v>378</v>
      </c>
      <c r="K192" s="90" t="s">
        <v>1007</v>
      </c>
      <c r="L192" s="107">
        <v>44</v>
      </c>
      <c r="M192" s="90" t="s">
        <v>1008</v>
      </c>
      <c r="N192" s="107">
        <v>33</v>
      </c>
    </row>
    <row r="193" spans="1:14">
      <c r="A193" s="329" t="s">
        <v>1009</v>
      </c>
      <c r="B193" s="338" t="s">
        <v>1010</v>
      </c>
      <c r="C193" s="339">
        <v>3.1</v>
      </c>
      <c r="D193" s="330" t="s">
        <v>1011</v>
      </c>
      <c r="E193" s="329" t="s">
        <v>1012</v>
      </c>
      <c r="F193" s="343">
        <v>1070</v>
      </c>
      <c r="G193" s="329" t="s">
        <v>1012</v>
      </c>
      <c r="H193" s="343">
        <v>290</v>
      </c>
      <c r="I193" s="329" t="s">
        <v>1013</v>
      </c>
      <c r="J193" s="343">
        <v>460</v>
      </c>
      <c r="K193" s="329" t="s">
        <v>1014</v>
      </c>
      <c r="L193" s="343">
        <v>54</v>
      </c>
      <c r="M193" s="329" t="s">
        <v>1015</v>
      </c>
      <c r="N193" s="343">
        <v>40</v>
      </c>
    </row>
    <row r="194" spans="1:14">
      <c r="A194" s="90" t="s">
        <v>1016</v>
      </c>
      <c r="B194" s="98" t="s">
        <v>1017</v>
      </c>
      <c r="C194" s="99">
        <v>7.7</v>
      </c>
      <c r="D194" s="96">
        <v>0.24</v>
      </c>
      <c r="E194" s="90" t="s">
        <v>1018</v>
      </c>
      <c r="F194" s="107">
        <v>2920</v>
      </c>
      <c r="G194" s="90" t="s">
        <v>1019</v>
      </c>
      <c r="H194" s="107">
        <v>858</v>
      </c>
      <c r="I194" s="90" t="s">
        <v>1020</v>
      </c>
      <c r="J194" s="108">
        <v>1970</v>
      </c>
      <c r="K194" s="90" t="s">
        <v>1021</v>
      </c>
      <c r="L194" s="107">
        <v>245</v>
      </c>
      <c r="M194" s="90" t="s">
        <v>1022</v>
      </c>
      <c r="N194" s="107">
        <v>121</v>
      </c>
    </row>
    <row r="195" spans="1:14">
      <c r="A195" s="329" t="s">
        <v>1023</v>
      </c>
      <c r="B195" s="338" t="s">
        <v>1024</v>
      </c>
      <c r="C195" s="339">
        <v>1.2</v>
      </c>
      <c r="D195" s="330" t="s">
        <v>1025</v>
      </c>
      <c r="E195" s="329" t="s">
        <v>1026</v>
      </c>
      <c r="F195" s="343">
        <v>278</v>
      </c>
      <c r="G195" s="329" t="s">
        <v>1026</v>
      </c>
      <c r="H195" s="343">
        <v>76</v>
      </c>
      <c r="I195" s="329" t="s">
        <v>1027</v>
      </c>
      <c r="J195" s="343">
        <v>92</v>
      </c>
      <c r="K195" s="329" t="s">
        <v>1028</v>
      </c>
      <c r="L195" s="343">
        <v>13</v>
      </c>
      <c r="M195" s="329" t="s">
        <v>1029</v>
      </c>
      <c r="N195" s="343">
        <v>10</v>
      </c>
    </row>
    <row r="196" spans="1:14">
      <c r="A196" s="90" t="s">
        <v>1030</v>
      </c>
      <c r="B196" s="98" t="s">
        <v>1031</v>
      </c>
      <c r="C196" s="99">
        <v>2.6</v>
      </c>
      <c r="D196" s="96">
        <v>7.0000000000000007E-2</v>
      </c>
      <c r="E196" s="90" t="s">
        <v>1032</v>
      </c>
      <c r="F196" s="107">
        <v>530</v>
      </c>
      <c r="G196" s="90" t="s">
        <v>1032</v>
      </c>
      <c r="H196" s="107">
        <v>144</v>
      </c>
      <c r="I196" s="90" t="s">
        <v>1033</v>
      </c>
      <c r="J196" s="107">
        <v>213</v>
      </c>
      <c r="K196" s="90" t="s">
        <v>1034</v>
      </c>
      <c r="L196" s="107">
        <v>26</v>
      </c>
      <c r="M196" s="90" t="s">
        <v>1035</v>
      </c>
      <c r="N196" s="107">
        <v>20</v>
      </c>
    </row>
    <row r="197" spans="1:14">
      <c r="A197" s="329" t="s">
        <v>1036</v>
      </c>
      <c r="B197" s="338" t="s">
        <v>1037</v>
      </c>
      <c r="C197" s="339">
        <v>28.4</v>
      </c>
      <c r="D197" s="336">
        <v>0.31</v>
      </c>
      <c r="E197" s="329" t="s">
        <v>1038</v>
      </c>
      <c r="F197" s="343">
        <v>4510</v>
      </c>
      <c r="G197" s="329" t="s">
        <v>1039</v>
      </c>
      <c r="H197" s="344">
        <v>2360</v>
      </c>
      <c r="I197" s="329" t="s">
        <v>1040</v>
      </c>
      <c r="J197" s="344">
        <v>4290</v>
      </c>
      <c r="K197" s="329" t="s">
        <v>931</v>
      </c>
      <c r="L197" s="343">
        <v>2220</v>
      </c>
      <c r="M197" s="329" t="s">
        <v>1041</v>
      </c>
      <c r="N197" s="343">
        <v>725</v>
      </c>
    </row>
    <row r="198" spans="1:14">
      <c r="A198" s="90" t="s">
        <v>1042</v>
      </c>
      <c r="B198" s="98" t="s">
        <v>1043</v>
      </c>
      <c r="C198" s="99">
        <v>8.6999999999999993</v>
      </c>
      <c r="D198" s="96">
        <v>0.22</v>
      </c>
      <c r="E198" s="90" t="s">
        <v>1044</v>
      </c>
      <c r="F198" s="107">
        <v>2660</v>
      </c>
      <c r="G198" s="90" t="s">
        <v>1045</v>
      </c>
      <c r="H198" s="107">
        <v>804</v>
      </c>
      <c r="I198" s="90" t="s">
        <v>1046</v>
      </c>
      <c r="J198" s="108">
        <v>1890</v>
      </c>
      <c r="K198" s="90" t="s">
        <v>1047</v>
      </c>
      <c r="L198" s="107">
        <v>262</v>
      </c>
      <c r="M198" s="90" t="s">
        <v>1048</v>
      </c>
      <c r="N198" s="107">
        <v>114</v>
      </c>
    </row>
    <row r="199" spans="1:14">
      <c r="A199" s="329" t="s">
        <v>1049</v>
      </c>
      <c r="B199" s="338" t="s">
        <v>1050</v>
      </c>
      <c r="C199" s="339">
        <v>16.100000000000001</v>
      </c>
      <c r="D199" s="330" t="s">
        <v>1051</v>
      </c>
      <c r="E199" s="329" t="s">
        <v>1052</v>
      </c>
      <c r="F199" s="343">
        <v>4310</v>
      </c>
      <c r="G199" s="329" t="s">
        <v>1053</v>
      </c>
      <c r="H199" s="344">
        <v>1650</v>
      </c>
      <c r="I199" s="329" t="s">
        <v>1054</v>
      </c>
      <c r="J199" s="344">
        <v>3720</v>
      </c>
      <c r="K199" s="329" t="s">
        <v>1055</v>
      </c>
      <c r="L199" s="343">
        <v>1070</v>
      </c>
      <c r="M199" s="329" t="s">
        <v>1056</v>
      </c>
      <c r="N199" s="343">
        <v>281</v>
      </c>
    </row>
    <row r="200" spans="1:14">
      <c r="A200" s="90" t="s">
        <v>1057</v>
      </c>
      <c r="B200" s="98" t="s">
        <v>1058</v>
      </c>
      <c r="C200" s="90" t="s">
        <v>1059</v>
      </c>
      <c r="D200" s="98" t="s">
        <v>1060</v>
      </c>
      <c r="E200" s="90" t="s">
        <v>1061</v>
      </c>
      <c r="F200" s="109" t="s">
        <v>950</v>
      </c>
      <c r="G200" s="90" t="s">
        <v>1061</v>
      </c>
      <c r="H200" s="109" t="s">
        <v>950</v>
      </c>
      <c r="I200" s="90" t="s">
        <v>1062</v>
      </c>
      <c r="J200" s="109" t="s">
        <v>950</v>
      </c>
      <c r="K200" s="90" t="s">
        <v>1063</v>
      </c>
      <c r="L200" s="109" t="s">
        <v>950</v>
      </c>
      <c r="M200" s="90" t="s">
        <v>1064</v>
      </c>
      <c r="N200" s="109" t="s">
        <v>950</v>
      </c>
    </row>
    <row r="201" spans="1:14">
      <c r="A201" s="329" t="s">
        <v>1065</v>
      </c>
      <c r="B201" s="338" t="s">
        <v>1066</v>
      </c>
      <c r="C201" s="329" t="s">
        <v>1067</v>
      </c>
      <c r="D201" s="338" t="s">
        <v>1068</v>
      </c>
      <c r="E201" s="329" t="s">
        <v>1069</v>
      </c>
      <c r="F201" s="345" t="s">
        <v>950</v>
      </c>
      <c r="G201" s="329" t="s">
        <v>1069</v>
      </c>
      <c r="H201" s="345" t="s">
        <v>950</v>
      </c>
      <c r="I201" s="329" t="s">
        <v>1070</v>
      </c>
      <c r="J201" s="345" t="s">
        <v>950</v>
      </c>
      <c r="K201" s="329" t="s">
        <v>1071</v>
      </c>
      <c r="L201" s="345" t="s">
        <v>950</v>
      </c>
      <c r="M201" s="329" t="s">
        <v>1072</v>
      </c>
      <c r="N201" s="345" t="s">
        <v>950</v>
      </c>
    </row>
    <row r="202" spans="1:14">
      <c r="A202" s="90" t="s">
        <v>1073</v>
      </c>
      <c r="B202" s="98" t="s">
        <v>1074</v>
      </c>
      <c r="C202" s="90" t="s">
        <v>1075</v>
      </c>
      <c r="D202" s="96">
        <v>0.02</v>
      </c>
      <c r="E202" s="90" t="s">
        <v>1076</v>
      </c>
      <c r="F202" s="109" t="s">
        <v>950</v>
      </c>
      <c r="G202" s="90" t="s">
        <v>1076</v>
      </c>
      <c r="H202" s="109" t="s">
        <v>950</v>
      </c>
      <c r="I202" s="90" t="s">
        <v>1077</v>
      </c>
      <c r="J202" s="109" t="s">
        <v>950</v>
      </c>
      <c r="K202" s="90" t="s">
        <v>1078</v>
      </c>
      <c r="L202" s="109" t="s">
        <v>950</v>
      </c>
      <c r="M202" s="90" t="s">
        <v>1079</v>
      </c>
      <c r="N202" s="109" t="s">
        <v>950</v>
      </c>
    </row>
    <row r="203" spans="1:14">
      <c r="A203" s="329" t="s">
        <v>1080</v>
      </c>
      <c r="B203" s="338" t="s">
        <v>1081</v>
      </c>
      <c r="C203" s="329" t="s">
        <v>1082</v>
      </c>
      <c r="D203" s="336">
        <v>0.01</v>
      </c>
      <c r="E203" s="329" t="s">
        <v>1083</v>
      </c>
      <c r="F203" s="345" t="s">
        <v>950</v>
      </c>
      <c r="G203" s="329" t="s">
        <v>1083</v>
      </c>
      <c r="H203" s="345" t="s">
        <v>950</v>
      </c>
      <c r="I203" s="329" t="s">
        <v>1084</v>
      </c>
      <c r="J203" s="345" t="s">
        <v>950</v>
      </c>
      <c r="K203" s="329" t="s">
        <v>1085</v>
      </c>
      <c r="L203" s="345" t="s">
        <v>950</v>
      </c>
      <c r="M203" s="329" t="s">
        <v>1086</v>
      </c>
      <c r="N203" s="345" t="s">
        <v>950</v>
      </c>
    </row>
    <row r="204" spans="1:14">
      <c r="A204" s="90" t="s">
        <v>1087</v>
      </c>
      <c r="B204" s="98" t="s">
        <v>1088</v>
      </c>
      <c r="C204" s="90" t="s">
        <v>1089</v>
      </c>
      <c r="D204" s="96">
        <v>0.02</v>
      </c>
      <c r="E204" s="90" t="s">
        <v>1090</v>
      </c>
      <c r="F204" s="107">
        <v>1</v>
      </c>
      <c r="G204" s="90" t="s">
        <v>1090</v>
      </c>
      <c r="H204" s="109" t="s">
        <v>950</v>
      </c>
      <c r="I204" s="90" t="s">
        <v>1091</v>
      </c>
      <c r="J204" s="109" t="s">
        <v>950</v>
      </c>
      <c r="K204" s="90" t="s">
        <v>1092</v>
      </c>
      <c r="L204" s="109" t="s">
        <v>950</v>
      </c>
      <c r="M204" s="90" t="s">
        <v>1093</v>
      </c>
      <c r="N204" s="109" t="s">
        <v>950</v>
      </c>
    </row>
    <row r="205" spans="1:14">
      <c r="A205" s="329" t="s">
        <v>1094</v>
      </c>
      <c r="B205" s="338" t="s">
        <v>1095</v>
      </c>
      <c r="C205" s="329" t="s">
        <v>1096</v>
      </c>
      <c r="D205" s="336">
        <v>0.02</v>
      </c>
      <c r="E205" s="329" t="s">
        <v>1097</v>
      </c>
      <c r="F205" s="343">
        <v>1</v>
      </c>
      <c r="G205" s="329" t="s">
        <v>1097</v>
      </c>
      <c r="H205" s="345" t="s">
        <v>950</v>
      </c>
      <c r="I205" s="329" t="s">
        <v>1098</v>
      </c>
      <c r="J205" s="345" t="s">
        <v>950</v>
      </c>
      <c r="K205" s="329" t="s">
        <v>1099</v>
      </c>
      <c r="L205" s="345" t="s">
        <v>950</v>
      </c>
      <c r="M205" s="329" t="s">
        <v>1100</v>
      </c>
      <c r="N205" s="345" t="s">
        <v>950</v>
      </c>
    </row>
    <row r="206" spans="1:14">
      <c r="A206" s="90" t="s">
        <v>1101</v>
      </c>
      <c r="B206" s="98" t="s">
        <v>1102</v>
      </c>
      <c r="C206" s="90" t="s">
        <v>1103</v>
      </c>
      <c r="D206" s="96">
        <v>0.04</v>
      </c>
      <c r="E206" s="90" t="s">
        <v>1104</v>
      </c>
      <c r="F206" s="107">
        <v>4</v>
      </c>
      <c r="G206" s="90" t="s">
        <v>1104</v>
      </c>
      <c r="H206" s="109" t="s">
        <v>950</v>
      </c>
      <c r="I206" s="90" t="s">
        <v>1105</v>
      </c>
      <c r="J206" s="109" t="s">
        <v>950</v>
      </c>
      <c r="K206" s="90" t="s">
        <v>1106</v>
      </c>
      <c r="L206" s="109" t="s">
        <v>950</v>
      </c>
      <c r="M206" s="90" t="s">
        <v>1107</v>
      </c>
      <c r="N206" s="109" t="s">
        <v>950</v>
      </c>
    </row>
    <row r="207" spans="1:14">
      <c r="A207" s="332" t="s">
        <v>1108</v>
      </c>
      <c r="B207" s="340" t="s">
        <v>1109</v>
      </c>
      <c r="C207" s="332" t="s">
        <v>1110</v>
      </c>
      <c r="D207" s="333" t="s">
        <v>1111</v>
      </c>
      <c r="E207" s="332" t="s">
        <v>1056</v>
      </c>
      <c r="F207" s="346">
        <v>6</v>
      </c>
      <c r="G207" s="332" t="s">
        <v>1056</v>
      </c>
      <c r="H207" s="346">
        <v>2</v>
      </c>
      <c r="I207" s="332" t="s">
        <v>1112</v>
      </c>
      <c r="J207" s="346">
        <v>2</v>
      </c>
      <c r="K207" s="332" t="s">
        <v>1113</v>
      </c>
      <c r="L207" s="347" t="s">
        <v>950</v>
      </c>
      <c r="M207" s="332" t="s">
        <v>1114</v>
      </c>
      <c r="N207" s="347" t="s">
        <v>950</v>
      </c>
    </row>
    <row r="208" spans="1:14">
      <c r="A208" s="86" t="s">
        <v>1115</v>
      </c>
      <c r="B208" s="110" t="s">
        <v>1116</v>
      </c>
      <c r="C208" s="86" t="s">
        <v>1117</v>
      </c>
      <c r="D208" s="111">
        <v>0.01</v>
      </c>
      <c r="E208" s="86" t="s">
        <v>1118</v>
      </c>
      <c r="F208" s="112">
        <v>1</v>
      </c>
      <c r="G208" s="86" t="s">
        <v>1118</v>
      </c>
      <c r="H208" s="113" t="s">
        <v>950</v>
      </c>
      <c r="I208" s="86" t="s">
        <v>1119</v>
      </c>
      <c r="J208" s="113" t="s">
        <v>950</v>
      </c>
      <c r="K208" s="86" t="s">
        <v>1120</v>
      </c>
      <c r="L208" s="113" t="s">
        <v>950</v>
      </c>
      <c r="M208" s="86" t="s">
        <v>1121</v>
      </c>
      <c r="N208" s="113" t="s">
        <v>950</v>
      </c>
    </row>
    <row r="209" spans="1:14">
      <c r="A209" s="329" t="s">
        <v>1122</v>
      </c>
      <c r="B209" s="338" t="s">
        <v>1123</v>
      </c>
      <c r="C209" s="329" t="s">
        <v>1124</v>
      </c>
      <c r="D209" s="348">
        <v>0.01</v>
      </c>
      <c r="E209" s="329" t="s">
        <v>1125</v>
      </c>
      <c r="F209" s="345" t="s">
        <v>950</v>
      </c>
      <c r="G209" s="329" t="s">
        <v>1125</v>
      </c>
      <c r="H209" s="345" t="s">
        <v>950</v>
      </c>
      <c r="I209" s="329" t="s">
        <v>1126</v>
      </c>
      <c r="J209" s="345" t="s">
        <v>950</v>
      </c>
      <c r="K209" s="329" t="s">
        <v>1127</v>
      </c>
      <c r="L209" s="345" t="s">
        <v>950</v>
      </c>
      <c r="M209" s="329" t="s">
        <v>1128</v>
      </c>
      <c r="N209" s="345" t="s">
        <v>950</v>
      </c>
    </row>
    <row r="210" spans="1:14">
      <c r="A210" s="90" t="s">
        <v>1129</v>
      </c>
      <c r="B210" s="98" t="s">
        <v>1130</v>
      </c>
      <c r="C210" s="90" t="s">
        <v>1124</v>
      </c>
      <c r="D210" s="114">
        <v>0.03</v>
      </c>
      <c r="E210" s="90" t="s">
        <v>935</v>
      </c>
      <c r="F210" s="109" t="s">
        <v>950</v>
      </c>
      <c r="G210" s="90" t="s">
        <v>935</v>
      </c>
      <c r="H210" s="109" t="s">
        <v>950</v>
      </c>
      <c r="I210" s="90" t="s">
        <v>1131</v>
      </c>
      <c r="J210" s="109" t="s">
        <v>950</v>
      </c>
      <c r="K210" s="90" t="s">
        <v>1132</v>
      </c>
      <c r="L210" s="109" t="s">
        <v>950</v>
      </c>
      <c r="M210" s="90" t="s">
        <v>1133</v>
      </c>
      <c r="N210" s="109" t="s">
        <v>950</v>
      </c>
    </row>
    <row r="211" spans="1:14">
      <c r="A211" s="329" t="s">
        <v>1134</v>
      </c>
      <c r="B211" s="338" t="s">
        <v>1135</v>
      </c>
      <c r="C211" s="329" t="s">
        <v>1124</v>
      </c>
      <c r="D211" s="348">
        <v>0.03</v>
      </c>
      <c r="E211" s="329" t="s">
        <v>1136</v>
      </c>
      <c r="F211" s="345" t="s">
        <v>950</v>
      </c>
      <c r="G211" s="329" t="s">
        <v>1136</v>
      </c>
      <c r="H211" s="345" t="s">
        <v>950</v>
      </c>
      <c r="I211" s="329" t="s">
        <v>1137</v>
      </c>
      <c r="J211" s="345" t="s">
        <v>950</v>
      </c>
      <c r="K211" s="329" t="s">
        <v>1138</v>
      </c>
      <c r="L211" s="345" t="s">
        <v>950</v>
      </c>
      <c r="M211" s="329" t="s">
        <v>1139</v>
      </c>
      <c r="N211" s="345" t="s">
        <v>950</v>
      </c>
    </row>
    <row r="212" spans="1:14" ht="18.75">
      <c r="A212" s="100" t="s">
        <v>1140</v>
      </c>
      <c r="B212" s="100" t="s">
        <v>1141</v>
      </c>
      <c r="C212" s="101" t="s">
        <v>1124</v>
      </c>
      <c r="D212" s="115">
        <v>0.03</v>
      </c>
      <c r="E212" s="101" t="s">
        <v>1142</v>
      </c>
      <c r="F212" s="116" t="s">
        <v>950</v>
      </c>
      <c r="G212" s="101" t="s">
        <v>1142</v>
      </c>
      <c r="H212" s="116" t="s">
        <v>950</v>
      </c>
      <c r="I212" s="101" t="s">
        <v>1143</v>
      </c>
      <c r="J212" s="116" t="s">
        <v>950</v>
      </c>
      <c r="K212" s="101" t="s">
        <v>1144</v>
      </c>
      <c r="L212" s="116" t="s">
        <v>950</v>
      </c>
      <c r="M212" s="101" t="s">
        <v>1145</v>
      </c>
      <c r="N212" s="116" t="s">
        <v>950</v>
      </c>
    </row>
    <row r="213" spans="1:14">
      <c r="A213" s="86" t="s">
        <v>1146</v>
      </c>
      <c r="B213" s="87" t="s">
        <v>1147</v>
      </c>
      <c r="C213" s="93">
        <v>5</v>
      </c>
      <c r="D213" s="111">
        <v>7.0000000000000007E-2</v>
      </c>
      <c r="E213" s="86" t="s">
        <v>1148</v>
      </c>
      <c r="F213" s="112">
        <v>578</v>
      </c>
      <c r="G213" s="86" t="s">
        <v>1149</v>
      </c>
      <c r="H213" s="112">
        <v>160</v>
      </c>
      <c r="I213" s="86" t="s">
        <v>1150</v>
      </c>
      <c r="J213" s="112">
        <v>317</v>
      </c>
      <c r="K213" s="86" t="s">
        <v>1151</v>
      </c>
      <c r="L213" s="112">
        <v>34</v>
      </c>
      <c r="M213" s="86" t="s">
        <v>1152</v>
      </c>
      <c r="N213" s="112">
        <v>22</v>
      </c>
    </row>
    <row r="214" spans="1:14">
      <c r="A214" s="329" t="s">
        <v>1153</v>
      </c>
      <c r="B214" s="330" t="s">
        <v>1154</v>
      </c>
      <c r="C214" s="335">
        <v>26</v>
      </c>
      <c r="D214" s="348">
        <v>0.17</v>
      </c>
      <c r="E214" s="329" t="s">
        <v>1155</v>
      </c>
      <c r="F214" s="344">
        <v>3480</v>
      </c>
      <c r="G214" s="329" t="s">
        <v>1156</v>
      </c>
      <c r="H214" s="344">
        <v>1730</v>
      </c>
      <c r="I214" s="329" t="s">
        <v>1157</v>
      </c>
      <c r="J214" s="344">
        <v>3280</v>
      </c>
      <c r="K214" s="329" t="s">
        <v>1158</v>
      </c>
      <c r="L214" s="344">
        <v>1570</v>
      </c>
      <c r="M214" s="329" t="s">
        <v>1159</v>
      </c>
      <c r="N214" s="343">
        <v>479</v>
      </c>
    </row>
    <row r="215" spans="1:14">
      <c r="A215" s="90" t="s">
        <v>1160</v>
      </c>
      <c r="B215" s="91" t="s">
        <v>1161</v>
      </c>
      <c r="C215" s="99">
        <v>1</v>
      </c>
      <c r="D215" s="98" t="s">
        <v>1162</v>
      </c>
      <c r="E215" s="90" t="s">
        <v>1163</v>
      </c>
      <c r="F215" s="107">
        <v>45</v>
      </c>
      <c r="G215" s="90" t="s">
        <v>1163</v>
      </c>
      <c r="H215" s="107">
        <v>12</v>
      </c>
      <c r="I215" s="90" t="s">
        <v>1164</v>
      </c>
      <c r="J215" s="107">
        <v>15</v>
      </c>
      <c r="K215" s="90" t="s">
        <v>1165</v>
      </c>
      <c r="L215" s="107">
        <v>2</v>
      </c>
      <c r="M215" s="90" t="s">
        <v>1166</v>
      </c>
      <c r="N215" s="107">
        <v>2</v>
      </c>
    </row>
    <row r="216" spans="1:14">
      <c r="A216" s="329" t="s">
        <v>1167</v>
      </c>
      <c r="B216" s="330" t="s">
        <v>1168</v>
      </c>
      <c r="C216" s="339">
        <v>0.4</v>
      </c>
      <c r="D216" s="338" t="s">
        <v>1169</v>
      </c>
      <c r="E216" s="329" t="s">
        <v>1170</v>
      </c>
      <c r="F216" s="343">
        <v>33</v>
      </c>
      <c r="G216" s="329" t="s">
        <v>1170</v>
      </c>
      <c r="H216" s="343">
        <v>9</v>
      </c>
      <c r="I216" s="329" t="s">
        <v>1171</v>
      </c>
      <c r="J216" s="343">
        <v>10</v>
      </c>
      <c r="K216" s="329" t="s">
        <v>1172</v>
      </c>
      <c r="L216" s="343">
        <v>2</v>
      </c>
      <c r="M216" s="329" t="s">
        <v>1173</v>
      </c>
      <c r="N216" s="343">
        <v>1</v>
      </c>
    </row>
    <row r="217" spans="1:14">
      <c r="A217" s="90" t="s">
        <v>1174</v>
      </c>
      <c r="B217" s="91" t="s">
        <v>1175</v>
      </c>
      <c r="C217" s="99">
        <v>0.4</v>
      </c>
      <c r="D217" s="114">
        <v>0.08</v>
      </c>
      <c r="E217" s="90" t="s">
        <v>1176</v>
      </c>
      <c r="F217" s="107">
        <v>60</v>
      </c>
      <c r="G217" s="90" t="s">
        <v>1176</v>
      </c>
      <c r="H217" s="107">
        <v>16</v>
      </c>
      <c r="I217" s="90" t="s">
        <v>935</v>
      </c>
      <c r="J217" s="107">
        <v>18</v>
      </c>
      <c r="K217" s="90" t="s">
        <v>1177</v>
      </c>
      <c r="L217" s="107">
        <v>3</v>
      </c>
      <c r="M217" s="90" t="s">
        <v>937</v>
      </c>
      <c r="N217" s="107">
        <v>2</v>
      </c>
    </row>
    <row r="218" spans="1:14">
      <c r="A218" s="332" t="s">
        <v>1178</v>
      </c>
      <c r="B218" s="340" t="s">
        <v>1179</v>
      </c>
      <c r="C218" s="332" t="s">
        <v>1180</v>
      </c>
      <c r="D218" s="349">
        <v>0.01</v>
      </c>
      <c r="E218" s="332" t="s">
        <v>1181</v>
      </c>
      <c r="F218" s="346">
        <v>3</v>
      </c>
      <c r="G218" s="332" t="s">
        <v>1181</v>
      </c>
      <c r="H218" s="347" t="s">
        <v>950</v>
      </c>
      <c r="I218" s="332" t="s">
        <v>1182</v>
      </c>
      <c r="J218" s="347" t="s">
        <v>950</v>
      </c>
      <c r="K218" s="332" t="s">
        <v>1183</v>
      </c>
      <c r="L218" s="347" t="s">
        <v>950</v>
      </c>
      <c r="M218" s="332" t="s">
        <v>1184</v>
      </c>
      <c r="N218" s="347" t="s">
        <v>950</v>
      </c>
    </row>
    <row r="219" spans="1:14">
      <c r="A219" s="86" t="s">
        <v>1185</v>
      </c>
      <c r="B219" s="87" t="s">
        <v>1186</v>
      </c>
      <c r="C219" s="93">
        <v>0.8</v>
      </c>
      <c r="D219" s="117">
        <v>4.0000000000000001E-3</v>
      </c>
      <c r="E219" s="86" t="s">
        <v>1187</v>
      </c>
      <c r="F219" s="112">
        <v>9</v>
      </c>
      <c r="G219" s="86" t="s">
        <v>1187</v>
      </c>
      <c r="H219" s="112">
        <v>2</v>
      </c>
      <c r="I219" s="86" t="s">
        <v>1188</v>
      </c>
      <c r="J219" s="112">
        <v>3</v>
      </c>
      <c r="K219" s="86" t="s">
        <v>1189</v>
      </c>
      <c r="L219" s="113" t="s">
        <v>950</v>
      </c>
      <c r="M219" s="86" t="s">
        <v>1190</v>
      </c>
      <c r="N219" s="113" t="s">
        <v>950</v>
      </c>
    </row>
    <row r="220" spans="1:14">
      <c r="A220" s="329" t="s">
        <v>1191</v>
      </c>
      <c r="B220" s="330" t="s">
        <v>1192</v>
      </c>
      <c r="C220" s="339">
        <v>0.3</v>
      </c>
      <c r="D220" s="348">
        <v>0.01</v>
      </c>
      <c r="E220" s="329" t="s">
        <v>1193</v>
      </c>
      <c r="F220" s="343">
        <v>4</v>
      </c>
      <c r="G220" s="329" t="s">
        <v>1193</v>
      </c>
      <c r="H220" s="343">
        <v>1</v>
      </c>
      <c r="I220" s="329" t="s">
        <v>1194</v>
      </c>
      <c r="J220" s="343">
        <v>1</v>
      </c>
      <c r="K220" s="329" t="s">
        <v>1195</v>
      </c>
      <c r="L220" s="345" t="s">
        <v>950</v>
      </c>
      <c r="M220" s="329" t="s">
        <v>1196</v>
      </c>
      <c r="N220" s="345" t="s">
        <v>950</v>
      </c>
    </row>
    <row r="221" spans="1:14">
      <c r="A221" s="90" t="s">
        <v>1197</v>
      </c>
      <c r="B221" s="91" t="s">
        <v>1198</v>
      </c>
      <c r="C221" s="99">
        <v>5.2</v>
      </c>
      <c r="D221" s="114">
        <v>0.15</v>
      </c>
      <c r="E221" s="90" t="s">
        <v>827</v>
      </c>
      <c r="F221" s="108">
        <v>1350</v>
      </c>
      <c r="G221" s="90" t="s">
        <v>1199</v>
      </c>
      <c r="H221" s="107">
        <v>376</v>
      </c>
      <c r="I221" s="90" t="s">
        <v>1200</v>
      </c>
      <c r="J221" s="107">
        <v>756</v>
      </c>
      <c r="K221" s="90" t="s">
        <v>1201</v>
      </c>
      <c r="L221" s="107">
        <v>80</v>
      </c>
      <c r="M221" s="90" t="s">
        <v>1202</v>
      </c>
      <c r="N221" s="107">
        <v>52</v>
      </c>
    </row>
    <row r="222" spans="1:14">
      <c r="A222" s="329" t="s">
        <v>1203</v>
      </c>
      <c r="B222" s="330" t="s">
        <v>1204</v>
      </c>
      <c r="C222" s="339">
        <v>2.9</v>
      </c>
      <c r="D222" s="348">
        <v>0.27</v>
      </c>
      <c r="E222" s="329" t="s">
        <v>1205</v>
      </c>
      <c r="F222" s="343">
        <v>848</v>
      </c>
      <c r="G222" s="329" t="s">
        <v>1205</v>
      </c>
      <c r="H222" s="343">
        <v>231</v>
      </c>
      <c r="I222" s="329" t="s">
        <v>1206</v>
      </c>
      <c r="J222" s="343">
        <v>356</v>
      </c>
      <c r="K222" s="329" t="s">
        <v>1090</v>
      </c>
      <c r="L222" s="343">
        <v>42</v>
      </c>
      <c r="M222" s="329" t="s">
        <v>1207</v>
      </c>
      <c r="N222" s="343">
        <v>32</v>
      </c>
    </row>
    <row r="223" spans="1:14">
      <c r="A223" s="90" t="s">
        <v>1208</v>
      </c>
      <c r="B223" s="91" t="s">
        <v>1209</v>
      </c>
      <c r="C223" s="95">
        <v>16</v>
      </c>
      <c r="D223" s="114">
        <v>0.28999999999999998</v>
      </c>
      <c r="E223" s="90" t="s">
        <v>1210</v>
      </c>
      <c r="F223" s="108">
        <v>4590</v>
      </c>
      <c r="G223" s="90" t="s">
        <v>1211</v>
      </c>
      <c r="H223" s="108">
        <v>1750</v>
      </c>
      <c r="I223" s="90" t="s">
        <v>1212</v>
      </c>
      <c r="J223" s="108">
        <v>3950</v>
      </c>
      <c r="K223" s="90" t="s">
        <v>1213</v>
      </c>
      <c r="L223" s="108">
        <v>1130</v>
      </c>
      <c r="M223" s="90" t="s">
        <v>1047</v>
      </c>
      <c r="N223" s="107">
        <v>297</v>
      </c>
    </row>
    <row r="224" spans="1:14">
      <c r="A224" s="329" t="s">
        <v>1214</v>
      </c>
      <c r="B224" s="330" t="s">
        <v>1215</v>
      </c>
      <c r="C224" s="335">
        <v>65</v>
      </c>
      <c r="D224" s="348">
        <v>0.3</v>
      </c>
      <c r="E224" s="329" t="s">
        <v>1216</v>
      </c>
      <c r="F224" s="344">
        <v>7800</v>
      </c>
      <c r="G224" s="329" t="s">
        <v>1217</v>
      </c>
      <c r="H224" s="344">
        <v>6290</v>
      </c>
      <c r="I224" s="329" t="s">
        <v>1218</v>
      </c>
      <c r="J224" s="344">
        <v>7990</v>
      </c>
      <c r="K224" s="329" t="s">
        <v>1219</v>
      </c>
      <c r="L224" s="344">
        <v>6750</v>
      </c>
      <c r="M224" s="329" t="s">
        <v>1220</v>
      </c>
      <c r="N224" s="343">
        <v>4170</v>
      </c>
    </row>
    <row r="225" spans="1:14">
      <c r="A225" s="90" t="s">
        <v>1221</v>
      </c>
      <c r="B225" s="98" t="s">
        <v>1222</v>
      </c>
      <c r="C225" s="99">
        <v>3.4</v>
      </c>
      <c r="D225" s="114">
        <v>0.14000000000000001</v>
      </c>
      <c r="E225" s="90" t="s">
        <v>1223</v>
      </c>
      <c r="F225" s="107">
        <v>635</v>
      </c>
      <c r="G225" s="90" t="s">
        <v>1223</v>
      </c>
      <c r="H225" s="107">
        <v>173</v>
      </c>
      <c r="I225" s="90" t="s">
        <v>1224</v>
      </c>
      <c r="J225" s="107">
        <v>286</v>
      </c>
      <c r="K225" s="90" t="s">
        <v>1225</v>
      </c>
      <c r="L225" s="107">
        <v>33</v>
      </c>
      <c r="M225" s="90" t="s">
        <v>1226</v>
      </c>
      <c r="N225" s="107">
        <v>24</v>
      </c>
    </row>
    <row r="226" spans="1:14">
      <c r="A226" s="329" t="s">
        <v>1227</v>
      </c>
      <c r="B226" s="338" t="s">
        <v>1228</v>
      </c>
      <c r="C226" s="339">
        <v>1</v>
      </c>
      <c r="D226" s="348">
        <v>0.13</v>
      </c>
      <c r="E226" s="329" t="s">
        <v>1229</v>
      </c>
      <c r="F226" s="343">
        <v>151</v>
      </c>
      <c r="G226" s="329" t="s">
        <v>1229</v>
      </c>
      <c r="H226" s="343">
        <v>41</v>
      </c>
      <c r="I226" s="329" t="s">
        <v>1230</v>
      </c>
      <c r="J226" s="343">
        <v>49</v>
      </c>
      <c r="K226" s="329" t="s">
        <v>1231</v>
      </c>
      <c r="L226" s="343">
        <v>7</v>
      </c>
      <c r="M226" s="329" t="s">
        <v>1232</v>
      </c>
      <c r="N226" s="343">
        <v>6</v>
      </c>
    </row>
    <row r="227" spans="1:14">
      <c r="A227" s="90" t="s">
        <v>1233</v>
      </c>
      <c r="B227" s="98" t="s">
        <v>1234</v>
      </c>
      <c r="C227" s="99">
        <v>2.9</v>
      </c>
      <c r="D227" s="114">
        <v>0.19</v>
      </c>
      <c r="E227" s="90" t="s">
        <v>1235</v>
      </c>
      <c r="F227" s="107">
        <v>674</v>
      </c>
      <c r="G227" s="90" t="s">
        <v>1235</v>
      </c>
      <c r="H227" s="107">
        <v>184</v>
      </c>
      <c r="I227" s="90" t="s">
        <v>1236</v>
      </c>
      <c r="J227" s="107">
        <v>283</v>
      </c>
      <c r="K227" s="90" t="s">
        <v>1151</v>
      </c>
      <c r="L227" s="107">
        <v>34</v>
      </c>
      <c r="M227" s="90" t="s">
        <v>1237</v>
      </c>
      <c r="N227" s="107">
        <v>25</v>
      </c>
    </row>
    <row r="228" spans="1:14">
      <c r="A228" s="332" t="s">
        <v>1238</v>
      </c>
      <c r="B228" s="340" t="s">
        <v>1239</v>
      </c>
      <c r="C228" s="350">
        <v>20</v>
      </c>
      <c r="D228" s="349">
        <v>0.31</v>
      </c>
      <c r="E228" s="332" t="s">
        <v>1240</v>
      </c>
      <c r="F228" s="351">
        <v>3440</v>
      </c>
      <c r="G228" s="332" t="s">
        <v>1241</v>
      </c>
      <c r="H228" s="351">
        <v>1470</v>
      </c>
      <c r="I228" s="332" t="s">
        <v>964</v>
      </c>
      <c r="J228" s="351">
        <v>3100</v>
      </c>
      <c r="K228" s="332" t="s">
        <v>1242</v>
      </c>
      <c r="L228" s="351">
        <v>1150</v>
      </c>
      <c r="M228" s="332" t="s">
        <v>1243</v>
      </c>
      <c r="N228" s="346">
        <v>304</v>
      </c>
    </row>
    <row r="229" spans="1:14">
      <c r="A229" s="86" t="s">
        <v>1244</v>
      </c>
      <c r="B229" s="87" t="s">
        <v>1245</v>
      </c>
      <c r="C229" s="105">
        <v>500</v>
      </c>
      <c r="D229" s="111">
        <v>0.2</v>
      </c>
      <c r="E229" s="86" t="s">
        <v>1246</v>
      </c>
      <c r="F229" s="106">
        <v>12800</v>
      </c>
      <c r="G229" s="86" t="s">
        <v>1247</v>
      </c>
      <c r="H229" s="106">
        <v>16100</v>
      </c>
      <c r="I229" s="86" t="s">
        <v>1248</v>
      </c>
      <c r="J229" s="106">
        <v>13700</v>
      </c>
      <c r="K229" s="86" t="s">
        <v>1249</v>
      </c>
      <c r="L229" s="106">
        <v>16500</v>
      </c>
      <c r="M229" s="86" t="s">
        <v>1250</v>
      </c>
      <c r="N229" s="106">
        <v>18100</v>
      </c>
    </row>
    <row r="230" spans="1:14">
      <c r="A230" s="329" t="s">
        <v>1251</v>
      </c>
      <c r="B230" s="330" t="s">
        <v>1252</v>
      </c>
      <c r="C230" s="352">
        <v>3200</v>
      </c>
      <c r="D230" s="348">
        <v>0.56999999999999995</v>
      </c>
      <c r="E230" s="329" t="s">
        <v>1253</v>
      </c>
      <c r="F230" s="353">
        <v>17500</v>
      </c>
      <c r="G230" s="329" t="s">
        <v>1254</v>
      </c>
      <c r="H230" s="353">
        <v>23500</v>
      </c>
      <c r="I230" s="329" t="s">
        <v>1255</v>
      </c>
      <c r="J230" s="353">
        <v>18900</v>
      </c>
      <c r="K230" s="329" t="s">
        <v>1149</v>
      </c>
      <c r="L230" s="353">
        <v>23800</v>
      </c>
      <c r="M230" s="329" t="s">
        <v>1256</v>
      </c>
      <c r="N230" s="353">
        <v>28200</v>
      </c>
    </row>
    <row r="231" spans="1:14">
      <c r="A231" s="90" t="s">
        <v>1257</v>
      </c>
      <c r="B231" s="91" t="s">
        <v>1258</v>
      </c>
      <c r="C231" s="95">
        <v>800</v>
      </c>
      <c r="D231" s="114">
        <v>0.59</v>
      </c>
      <c r="E231" s="90" t="s">
        <v>1259</v>
      </c>
      <c r="F231" s="118">
        <v>13500</v>
      </c>
      <c r="G231" s="90" t="s">
        <v>1260</v>
      </c>
      <c r="H231" s="118">
        <v>17400</v>
      </c>
      <c r="I231" s="90" t="s">
        <v>1261</v>
      </c>
      <c r="J231" s="118">
        <v>14500</v>
      </c>
      <c r="K231" s="90" t="s">
        <v>1262</v>
      </c>
      <c r="L231" s="118">
        <v>17800</v>
      </c>
      <c r="M231" s="90" t="s">
        <v>1263</v>
      </c>
      <c r="N231" s="118">
        <v>20200</v>
      </c>
    </row>
    <row r="232" spans="1:14">
      <c r="A232" s="329" t="s">
        <v>1264</v>
      </c>
      <c r="B232" s="330" t="s">
        <v>1265</v>
      </c>
      <c r="C232" s="335">
        <v>36</v>
      </c>
      <c r="D232" s="348">
        <v>0.2</v>
      </c>
      <c r="E232" s="329" t="s">
        <v>1266</v>
      </c>
      <c r="F232" s="344">
        <v>6840</v>
      </c>
      <c r="G232" s="329" t="s">
        <v>1267</v>
      </c>
      <c r="H232" s="344">
        <v>4090</v>
      </c>
      <c r="I232" s="329" t="s">
        <v>986</v>
      </c>
      <c r="J232" s="344">
        <v>6690</v>
      </c>
      <c r="K232" s="329" t="s">
        <v>1268</v>
      </c>
      <c r="L232" s="344">
        <v>4140</v>
      </c>
      <c r="M232" s="329" t="s">
        <v>1269</v>
      </c>
      <c r="N232" s="343">
        <v>1650</v>
      </c>
    </row>
    <row r="233" spans="1:14">
      <c r="A233" s="90" t="s">
        <v>1270</v>
      </c>
      <c r="B233" s="91" t="s">
        <v>1271</v>
      </c>
      <c r="C233" s="119">
        <v>50000</v>
      </c>
      <c r="D233" s="114">
        <v>0.09</v>
      </c>
      <c r="E233" s="90" t="s">
        <v>977</v>
      </c>
      <c r="F233" s="108">
        <v>4880</v>
      </c>
      <c r="G233" s="90" t="s">
        <v>1272</v>
      </c>
      <c r="H233" s="108">
        <v>6630</v>
      </c>
      <c r="I233" s="90" t="s">
        <v>963</v>
      </c>
      <c r="J233" s="108">
        <v>5270</v>
      </c>
      <c r="K233" s="90" t="s">
        <v>1273</v>
      </c>
      <c r="L233" s="108">
        <v>6690</v>
      </c>
      <c r="M233" s="90" t="s">
        <v>1274</v>
      </c>
      <c r="N233" s="107">
        <v>8040</v>
      </c>
    </row>
    <row r="234" spans="1:14">
      <c r="A234" s="329" t="s">
        <v>1275</v>
      </c>
      <c r="B234" s="330" t="s">
        <v>1276</v>
      </c>
      <c r="C234" s="352">
        <v>10000</v>
      </c>
      <c r="D234" s="348">
        <v>0.25</v>
      </c>
      <c r="E234" s="329" t="s">
        <v>1277</v>
      </c>
      <c r="F234" s="344">
        <v>8210</v>
      </c>
      <c r="G234" s="329" t="s">
        <v>1278</v>
      </c>
      <c r="H234" s="353">
        <v>11100</v>
      </c>
      <c r="I234" s="329" t="s">
        <v>1279</v>
      </c>
      <c r="J234" s="344">
        <v>8880</v>
      </c>
      <c r="K234" s="329" t="s">
        <v>1026</v>
      </c>
      <c r="L234" s="353">
        <v>11200</v>
      </c>
      <c r="M234" s="329" t="s">
        <v>1280</v>
      </c>
      <c r="N234" s="353">
        <v>13500</v>
      </c>
    </row>
    <row r="235" spans="1:14">
      <c r="A235" s="90" t="s">
        <v>1281</v>
      </c>
      <c r="B235" s="91" t="s">
        <v>1282</v>
      </c>
      <c r="C235" s="119">
        <v>3000</v>
      </c>
      <c r="D235" s="98" t="s">
        <v>1283</v>
      </c>
      <c r="E235" s="90" t="s">
        <v>1266</v>
      </c>
      <c r="F235" s="108">
        <v>6850</v>
      </c>
      <c r="G235" s="90" t="s">
        <v>1284</v>
      </c>
      <c r="H235" s="108">
        <v>9200</v>
      </c>
      <c r="I235" s="90" t="s">
        <v>984</v>
      </c>
      <c r="J235" s="108">
        <v>7400</v>
      </c>
      <c r="K235" s="90" t="s">
        <v>1285</v>
      </c>
      <c r="L235" s="108">
        <v>9310</v>
      </c>
      <c r="M235" s="90" t="s">
        <v>1286</v>
      </c>
      <c r="N235" s="118">
        <v>11000</v>
      </c>
    </row>
    <row r="236" spans="1:14">
      <c r="A236" s="329" t="s">
        <v>1287</v>
      </c>
      <c r="B236" s="330" t="s">
        <v>1288</v>
      </c>
      <c r="C236" s="352">
        <v>2600</v>
      </c>
      <c r="D236" s="348">
        <v>0.28000000000000003</v>
      </c>
      <c r="E236" s="329" t="s">
        <v>1289</v>
      </c>
      <c r="F236" s="344">
        <v>6640</v>
      </c>
      <c r="G236" s="329" t="s">
        <v>1290</v>
      </c>
      <c r="H236" s="344">
        <v>8900</v>
      </c>
      <c r="I236" s="329" t="s">
        <v>793</v>
      </c>
      <c r="J236" s="344">
        <v>7180</v>
      </c>
      <c r="K236" s="329" t="s">
        <v>785</v>
      </c>
      <c r="L236" s="344">
        <v>9010</v>
      </c>
      <c r="M236" s="329" t="s">
        <v>1291</v>
      </c>
      <c r="N236" s="353">
        <v>10700</v>
      </c>
    </row>
    <row r="237" spans="1:14">
      <c r="A237" s="101" t="s">
        <v>1292</v>
      </c>
      <c r="B237" s="120" t="s">
        <v>1293</v>
      </c>
      <c r="C237" s="121">
        <v>3200</v>
      </c>
      <c r="D237" s="115">
        <v>0.32</v>
      </c>
      <c r="E237" s="101" t="s">
        <v>1294</v>
      </c>
      <c r="F237" s="122">
        <v>7110</v>
      </c>
      <c r="G237" s="101" t="s">
        <v>1295</v>
      </c>
      <c r="H237" s="122">
        <v>9540</v>
      </c>
      <c r="I237" s="101" t="s">
        <v>1296</v>
      </c>
      <c r="J237" s="122">
        <v>7680</v>
      </c>
      <c r="K237" s="101" t="s">
        <v>1297</v>
      </c>
      <c r="L237" s="122">
        <v>9660</v>
      </c>
      <c r="M237" s="101" t="s">
        <v>1298</v>
      </c>
      <c r="N237" s="123">
        <v>11500</v>
      </c>
    </row>
    <row r="238" spans="1:14">
      <c r="A238" s="86" t="s">
        <v>1299</v>
      </c>
      <c r="B238" s="87" t="s">
        <v>1300</v>
      </c>
      <c r="C238" s="124">
        <v>2600</v>
      </c>
      <c r="D238" s="111">
        <v>0.36</v>
      </c>
      <c r="E238" s="86" t="s">
        <v>1266</v>
      </c>
      <c r="F238" s="125">
        <v>6870</v>
      </c>
      <c r="G238" s="86" t="s">
        <v>1284</v>
      </c>
      <c r="H238" s="125">
        <v>9200</v>
      </c>
      <c r="I238" s="86" t="s">
        <v>1301</v>
      </c>
      <c r="J238" s="125">
        <v>7420</v>
      </c>
      <c r="K238" s="86" t="s">
        <v>1302</v>
      </c>
      <c r="L238" s="125">
        <v>9320</v>
      </c>
      <c r="M238" s="86" t="s">
        <v>1303</v>
      </c>
      <c r="N238" s="106">
        <v>11000</v>
      </c>
    </row>
    <row r="239" spans="1:14">
      <c r="A239" s="329" t="s">
        <v>1304</v>
      </c>
      <c r="B239" s="330" t="s">
        <v>1305</v>
      </c>
      <c r="C239" s="329" t="s">
        <v>1306</v>
      </c>
      <c r="D239" s="338" t="s">
        <v>1307</v>
      </c>
      <c r="E239" s="329" t="s">
        <v>1308</v>
      </c>
      <c r="F239" s="343">
        <v>7</v>
      </c>
      <c r="G239" s="329" t="s">
        <v>1308</v>
      </c>
      <c r="H239" s="343">
        <v>2</v>
      </c>
      <c r="I239" s="329" t="s">
        <v>1309</v>
      </c>
      <c r="J239" s="343">
        <v>2</v>
      </c>
      <c r="K239" s="329" t="s">
        <v>1310</v>
      </c>
      <c r="L239" s="345" t="s">
        <v>950</v>
      </c>
      <c r="M239" s="329" t="s">
        <v>1311</v>
      </c>
      <c r="N239" s="345" t="s">
        <v>950</v>
      </c>
    </row>
    <row r="240" spans="1:14">
      <c r="A240" s="90" t="s">
        <v>1312</v>
      </c>
      <c r="B240" s="91" t="s">
        <v>1313</v>
      </c>
      <c r="C240" s="119">
        <v>4100</v>
      </c>
      <c r="D240" s="114">
        <v>0.41</v>
      </c>
      <c r="E240" s="90" t="s">
        <v>1314</v>
      </c>
      <c r="F240" s="108">
        <v>6350</v>
      </c>
      <c r="G240" s="90" t="s">
        <v>1315</v>
      </c>
      <c r="H240" s="108">
        <v>8550</v>
      </c>
      <c r="I240" s="90" t="s">
        <v>1316</v>
      </c>
      <c r="J240" s="108">
        <v>6860</v>
      </c>
      <c r="K240" s="90" t="s">
        <v>1317</v>
      </c>
      <c r="L240" s="108">
        <v>8650</v>
      </c>
      <c r="M240" s="90" t="s">
        <v>1318</v>
      </c>
      <c r="N240" s="118">
        <v>10300</v>
      </c>
    </row>
    <row r="241" spans="1:14">
      <c r="A241" s="329" t="s">
        <v>1319</v>
      </c>
      <c r="B241" s="330" t="s">
        <v>1320</v>
      </c>
      <c r="C241" s="352">
        <v>3100</v>
      </c>
      <c r="D241" s="348">
        <v>0.44</v>
      </c>
      <c r="E241" s="329" t="s">
        <v>1321</v>
      </c>
      <c r="F241" s="344">
        <v>5890</v>
      </c>
      <c r="G241" s="329" t="s">
        <v>1322</v>
      </c>
      <c r="H241" s="344">
        <v>7910</v>
      </c>
      <c r="I241" s="329" t="s">
        <v>1323</v>
      </c>
      <c r="J241" s="344">
        <v>6370</v>
      </c>
      <c r="K241" s="329" t="s">
        <v>1324</v>
      </c>
      <c r="L241" s="344">
        <v>8010</v>
      </c>
      <c r="M241" s="329" t="s">
        <v>1325</v>
      </c>
      <c r="N241" s="343">
        <v>9490</v>
      </c>
    </row>
    <row r="242" spans="1:14">
      <c r="A242" s="90" t="s">
        <v>1326</v>
      </c>
      <c r="B242" s="91" t="s">
        <v>1327</v>
      </c>
      <c r="C242" s="119">
        <v>3000</v>
      </c>
      <c r="D242" s="114">
        <v>0.5</v>
      </c>
      <c r="E242" s="90" t="s">
        <v>1328</v>
      </c>
      <c r="F242" s="108">
        <v>5830</v>
      </c>
      <c r="G242" s="90" t="s">
        <v>1329</v>
      </c>
      <c r="H242" s="108">
        <v>7820</v>
      </c>
      <c r="I242" s="90" t="s">
        <v>1330</v>
      </c>
      <c r="J242" s="108">
        <v>6290</v>
      </c>
      <c r="K242" s="90" t="s">
        <v>1331</v>
      </c>
      <c r="L242" s="108">
        <v>7920</v>
      </c>
      <c r="M242" s="90" t="s">
        <v>1332</v>
      </c>
      <c r="N242" s="107">
        <v>9380</v>
      </c>
    </row>
    <row r="243" spans="1:14">
      <c r="A243" s="329" t="s">
        <v>1333</v>
      </c>
      <c r="B243" s="330" t="s">
        <v>1334</v>
      </c>
      <c r="C243" s="352">
        <v>3000</v>
      </c>
      <c r="D243" s="348">
        <v>0.55000000000000004</v>
      </c>
      <c r="E243" s="329" t="s">
        <v>1335</v>
      </c>
      <c r="F243" s="344">
        <v>5680</v>
      </c>
      <c r="G243" s="329" t="s">
        <v>1336</v>
      </c>
      <c r="H243" s="344">
        <v>7620</v>
      </c>
      <c r="I243" s="329" t="s">
        <v>1337</v>
      </c>
      <c r="J243" s="344">
        <v>6130</v>
      </c>
      <c r="K243" s="329" t="s">
        <v>929</v>
      </c>
      <c r="L243" s="344">
        <v>7710</v>
      </c>
      <c r="M243" s="329" t="s">
        <v>1338</v>
      </c>
      <c r="N243" s="343">
        <v>9140</v>
      </c>
    </row>
    <row r="244" spans="1:14">
      <c r="A244" s="90" t="s">
        <v>1339</v>
      </c>
      <c r="B244" s="91" t="s">
        <v>1340</v>
      </c>
      <c r="C244" s="119">
        <v>2000</v>
      </c>
      <c r="D244" s="114">
        <v>0.55000000000000004</v>
      </c>
      <c r="E244" s="90" t="s">
        <v>961</v>
      </c>
      <c r="F244" s="108">
        <v>5390</v>
      </c>
      <c r="G244" s="90" t="s">
        <v>1341</v>
      </c>
      <c r="H244" s="108">
        <v>7190</v>
      </c>
      <c r="I244" s="90" t="s">
        <v>1342</v>
      </c>
      <c r="J244" s="108">
        <v>5820</v>
      </c>
      <c r="K244" s="90" t="s">
        <v>1343</v>
      </c>
      <c r="L244" s="108">
        <v>7290</v>
      </c>
      <c r="M244" s="90" t="s">
        <v>786</v>
      </c>
      <c r="N244" s="107">
        <v>8570</v>
      </c>
    </row>
    <row r="245" spans="1:14">
      <c r="A245" s="329" t="s">
        <v>1344</v>
      </c>
      <c r="B245" s="330" t="s">
        <v>1345</v>
      </c>
      <c r="C245" s="352">
        <v>2000</v>
      </c>
      <c r="D245" s="348">
        <v>0.56000000000000005</v>
      </c>
      <c r="E245" s="329" t="s">
        <v>1241</v>
      </c>
      <c r="F245" s="344">
        <v>5430</v>
      </c>
      <c r="G245" s="329" t="s">
        <v>1346</v>
      </c>
      <c r="H245" s="344">
        <v>7240</v>
      </c>
      <c r="I245" s="329" t="s">
        <v>1347</v>
      </c>
      <c r="J245" s="344">
        <v>5860</v>
      </c>
      <c r="K245" s="329" t="s">
        <v>1348</v>
      </c>
      <c r="L245" s="344">
        <v>7340</v>
      </c>
      <c r="M245" s="329" t="s">
        <v>1349</v>
      </c>
      <c r="N245" s="343">
        <v>8630</v>
      </c>
    </row>
    <row r="246" spans="1:14">
      <c r="A246" s="90" t="s">
        <v>1350</v>
      </c>
      <c r="B246" s="91" t="s">
        <v>1351</v>
      </c>
      <c r="C246" s="119">
        <v>2000</v>
      </c>
      <c r="D246" s="114">
        <v>0.48</v>
      </c>
      <c r="E246" s="90" t="s">
        <v>1352</v>
      </c>
      <c r="F246" s="108">
        <v>4720</v>
      </c>
      <c r="G246" s="90" t="s">
        <v>1217</v>
      </c>
      <c r="H246" s="108">
        <v>6290</v>
      </c>
      <c r="I246" s="90" t="s">
        <v>1353</v>
      </c>
      <c r="J246" s="108">
        <v>5090</v>
      </c>
      <c r="K246" s="90" t="s">
        <v>1354</v>
      </c>
      <c r="L246" s="108">
        <v>6380</v>
      </c>
      <c r="M246" s="90" t="s">
        <v>1355</v>
      </c>
      <c r="N246" s="107">
        <v>7500</v>
      </c>
    </row>
    <row r="247" spans="1:14">
      <c r="A247" s="329" t="s">
        <v>1356</v>
      </c>
      <c r="B247" s="330" t="s">
        <v>1357</v>
      </c>
      <c r="C247" s="329" t="s">
        <v>1358</v>
      </c>
      <c r="D247" s="354">
        <v>2E-3</v>
      </c>
      <c r="E247" s="329" t="s">
        <v>1359</v>
      </c>
      <c r="F247" s="345" t="s">
        <v>950</v>
      </c>
      <c r="G247" s="329" t="s">
        <v>1359</v>
      </c>
      <c r="H247" s="345" t="s">
        <v>950</v>
      </c>
      <c r="I247" s="329" t="s">
        <v>1360</v>
      </c>
      <c r="J247" s="345" t="s">
        <v>950</v>
      </c>
      <c r="K247" s="329" t="s">
        <v>1361</v>
      </c>
      <c r="L247" s="345" t="s">
        <v>950</v>
      </c>
      <c r="M247" s="329" t="s">
        <v>1362</v>
      </c>
      <c r="N247" s="345" t="s">
        <v>950</v>
      </c>
    </row>
    <row r="248" spans="1:14">
      <c r="A248" s="90" t="s">
        <v>1363</v>
      </c>
      <c r="B248" s="98" t="s">
        <v>1364</v>
      </c>
      <c r="C248" s="90" t="s">
        <v>1082</v>
      </c>
      <c r="D248" s="114">
        <v>0.01</v>
      </c>
      <c r="E248" s="90" t="s">
        <v>1365</v>
      </c>
      <c r="F248" s="109" t="s">
        <v>950</v>
      </c>
      <c r="G248" s="90" t="s">
        <v>1365</v>
      </c>
      <c r="H248" s="109" t="s">
        <v>950</v>
      </c>
      <c r="I248" s="90" t="s">
        <v>1366</v>
      </c>
      <c r="J248" s="109" t="s">
        <v>950</v>
      </c>
      <c r="K248" s="90" t="s">
        <v>1367</v>
      </c>
      <c r="L248" s="109" t="s">
        <v>950</v>
      </c>
      <c r="M248" s="90" t="s">
        <v>1368</v>
      </c>
      <c r="N248" s="109" t="s">
        <v>950</v>
      </c>
    </row>
    <row r="249" spans="1:14">
      <c r="A249" s="329" t="s">
        <v>1369</v>
      </c>
      <c r="B249" s="338" t="s">
        <v>1370</v>
      </c>
      <c r="C249" s="329" t="s">
        <v>1358</v>
      </c>
      <c r="D249" s="354">
        <v>3.0000000000000001E-3</v>
      </c>
      <c r="E249" s="329" t="s">
        <v>1371</v>
      </c>
      <c r="F249" s="345" t="s">
        <v>950</v>
      </c>
      <c r="G249" s="329" t="s">
        <v>1371</v>
      </c>
      <c r="H249" s="345" t="s">
        <v>950</v>
      </c>
      <c r="I249" s="329" t="s">
        <v>1372</v>
      </c>
      <c r="J249" s="345" t="s">
        <v>950</v>
      </c>
      <c r="K249" s="329" t="s">
        <v>1373</v>
      </c>
      <c r="L249" s="345" t="s">
        <v>950</v>
      </c>
      <c r="M249" s="329" t="s">
        <v>1374</v>
      </c>
      <c r="N249" s="345" t="s">
        <v>950</v>
      </c>
    </row>
    <row r="250" spans="1:14">
      <c r="A250" s="90" t="s">
        <v>1375</v>
      </c>
      <c r="B250" s="98" t="s">
        <v>1376</v>
      </c>
      <c r="C250" s="90" t="s">
        <v>1377</v>
      </c>
      <c r="D250" s="114">
        <v>0.02</v>
      </c>
      <c r="E250" s="90" t="s">
        <v>1378</v>
      </c>
      <c r="F250" s="109" t="s">
        <v>950</v>
      </c>
      <c r="G250" s="90" t="s">
        <v>1378</v>
      </c>
      <c r="H250" s="109" t="s">
        <v>950</v>
      </c>
      <c r="I250" s="90" t="s">
        <v>1379</v>
      </c>
      <c r="J250" s="109" t="s">
        <v>950</v>
      </c>
      <c r="K250" s="90" t="s">
        <v>1380</v>
      </c>
      <c r="L250" s="109" t="s">
        <v>950</v>
      </c>
      <c r="M250" s="90" t="s">
        <v>1381</v>
      </c>
      <c r="N250" s="109" t="s">
        <v>950</v>
      </c>
    </row>
    <row r="251" spans="1:14">
      <c r="A251" s="332" t="s">
        <v>1382</v>
      </c>
      <c r="B251" s="340" t="s">
        <v>1383</v>
      </c>
      <c r="C251" s="332" t="s">
        <v>1306</v>
      </c>
      <c r="D251" s="349">
        <v>7.0000000000000007E-2</v>
      </c>
      <c r="E251" s="332" t="s">
        <v>1047</v>
      </c>
      <c r="F251" s="346">
        <v>6</v>
      </c>
      <c r="G251" s="332" t="s">
        <v>1047</v>
      </c>
      <c r="H251" s="346">
        <v>2</v>
      </c>
      <c r="I251" s="332" t="s">
        <v>1384</v>
      </c>
      <c r="J251" s="346">
        <v>2</v>
      </c>
      <c r="K251" s="332" t="s">
        <v>1385</v>
      </c>
      <c r="L251" s="347" t="s">
        <v>950</v>
      </c>
      <c r="M251" s="332" t="s">
        <v>1386</v>
      </c>
      <c r="N251" s="347" t="s">
        <v>950</v>
      </c>
    </row>
    <row r="252" spans="1:14">
      <c r="A252" s="86" t="s">
        <v>1387</v>
      </c>
      <c r="B252" s="110" t="s">
        <v>1388</v>
      </c>
      <c r="C252" s="105">
        <v>119</v>
      </c>
      <c r="D252" s="111">
        <v>0.41</v>
      </c>
      <c r="E252" s="86" t="s">
        <v>1389</v>
      </c>
      <c r="F252" s="106">
        <v>12400</v>
      </c>
      <c r="G252" s="86" t="s">
        <v>883</v>
      </c>
      <c r="H252" s="106">
        <v>12400</v>
      </c>
      <c r="I252" s="86" t="s">
        <v>1390</v>
      </c>
      <c r="J252" s="106">
        <v>13000</v>
      </c>
      <c r="K252" s="86" t="s">
        <v>1391</v>
      </c>
      <c r="L252" s="106">
        <v>13200</v>
      </c>
      <c r="M252" s="86" t="s">
        <v>1392</v>
      </c>
      <c r="N252" s="106">
        <v>10900</v>
      </c>
    </row>
    <row r="253" spans="1:14">
      <c r="A253" s="329" t="s">
        <v>1393</v>
      </c>
      <c r="B253" s="338" t="s">
        <v>1394</v>
      </c>
      <c r="C253" s="335">
        <v>24.4</v>
      </c>
      <c r="D253" s="348">
        <v>0.44</v>
      </c>
      <c r="E253" s="329" t="s">
        <v>1395</v>
      </c>
      <c r="F253" s="353">
        <v>11600</v>
      </c>
      <c r="G253" s="329" t="s">
        <v>1396</v>
      </c>
      <c r="H253" s="344">
        <v>5560</v>
      </c>
      <c r="I253" s="329" t="s">
        <v>1397</v>
      </c>
      <c r="J253" s="353">
        <v>10800</v>
      </c>
      <c r="K253" s="329" t="s">
        <v>1398</v>
      </c>
      <c r="L253" s="344">
        <v>4900</v>
      </c>
      <c r="M253" s="329" t="s">
        <v>1399</v>
      </c>
      <c r="N253" s="343">
        <v>1430</v>
      </c>
    </row>
    <row r="254" spans="1:14">
      <c r="A254" s="90" t="s">
        <v>1400</v>
      </c>
      <c r="B254" s="91" t="s">
        <v>1401</v>
      </c>
      <c r="C254" s="99">
        <v>4.8</v>
      </c>
      <c r="D254" s="114">
        <v>0.18</v>
      </c>
      <c r="E254" s="90" t="s">
        <v>1402</v>
      </c>
      <c r="F254" s="108">
        <v>1890</v>
      </c>
      <c r="G254" s="90" t="s">
        <v>1403</v>
      </c>
      <c r="H254" s="107">
        <v>523</v>
      </c>
      <c r="I254" s="90" t="s">
        <v>1404</v>
      </c>
      <c r="J254" s="108">
        <v>1020</v>
      </c>
      <c r="K254" s="90" t="s">
        <v>1405</v>
      </c>
      <c r="L254" s="107">
        <v>108</v>
      </c>
      <c r="M254" s="90" t="s">
        <v>1406</v>
      </c>
      <c r="N254" s="107">
        <v>73</v>
      </c>
    </row>
    <row r="255" spans="1:14">
      <c r="A255" s="329" t="s">
        <v>1407</v>
      </c>
      <c r="B255" s="338" t="s">
        <v>1408</v>
      </c>
      <c r="C255" s="335">
        <v>51.6</v>
      </c>
      <c r="D255" s="348">
        <v>0.44</v>
      </c>
      <c r="E255" s="329" t="s">
        <v>1409</v>
      </c>
      <c r="F255" s="344">
        <v>8900</v>
      </c>
      <c r="G255" s="329" t="s">
        <v>1410</v>
      </c>
      <c r="H255" s="344">
        <v>6450</v>
      </c>
      <c r="I255" s="329" t="s">
        <v>1411</v>
      </c>
      <c r="J255" s="344">
        <v>8980</v>
      </c>
      <c r="K255" s="329" t="s">
        <v>1412</v>
      </c>
      <c r="L255" s="344">
        <v>6850</v>
      </c>
      <c r="M255" s="329" t="s">
        <v>1413</v>
      </c>
      <c r="N255" s="343">
        <v>3630</v>
      </c>
    </row>
    <row r="256" spans="1:14">
      <c r="A256" s="90" t="s">
        <v>1414</v>
      </c>
      <c r="B256" s="98" t="s">
        <v>1415</v>
      </c>
      <c r="C256" s="99">
        <v>4.3</v>
      </c>
      <c r="D256" s="114">
        <v>0.41</v>
      </c>
      <c r="E256" s="90" t="s">
        <v>1416</v>
      </c>
      <c r="F256" s="108">
        <v>2120</v>
      </c>
      <c r="G256" s="90" t="s">
        <v>1417</v>
      </c>
      <c r="H256" s="107">
        <v>583</v>
      </c>
      <c r="I256" s="90" t="s">
        <v>1418</v>
      </c>
      <c r="J256" s="108">
        <v>1080</v>
      </c>
      <c r="K256" s="90" t="s">
        <v>1419</v>
      </c>
      <c r="L256" s="107">
        <v>116</v>
      </c>
      <c r="M256" s="90" t="s">
        <v>830</v>
      </c>
      <c r="N256" s="107">
        <v>81</v>
      </c>
    </row>
    <row r="257" spans="1:14">
      <c r="A257" s="329" t="s">
        <v>1420</v>
      </c>
      <c r="B257" s="338" t="s">
        <v>1421</v>
      </c>
      <c r="C257" s="339">
        <v>3.5</v>
      </c>
      <c r="D257" s="348">
        <v>0.42</v>
      </c>
      <c r="E257" s="329" t="s">
        <v>1422</v>
      </c>
      <c r="F257" s="344">
        <v>1800</v>
      </c>
      <c r="G257" s="329" t="s">
        <v>1423</v>
      </c>
      <c r="H257" s="343">
        <v>491</v>
      </c>
      <c r="I257" s="329" t="s">
        <v>1424</v>
      </c>
      <c r="J257" s="343">
        <v>822</v>
      </c>
      <c r="K257" s="329" t="s">
        <v>1425</v>
      </c>
      <c r="L257" s="343">
        <v>93</v>
      </c>
      <c r="M257" s="329" t="s">
        <v>1426</v>
      </c>
      <c r="N257" s="343">
        <v>68</v>
      </c>
    </row>
    <row r="258" spans="1:14">
      <c r="A258" s="90" t="s">
        <v>1427</v>
      </c>
      <c r="B258" s="98" t="s">
        <v>1428</v>
      </c>
      <c r="C258" s="95">
        <v>20.8</v>
      </c>
      <c r="D258" s="98" t="s">
        <v>1429</v>
      </c>
      <c r="E258" s="90" t="s">
        <v>955</v>
      </c>
      <c r="F258" s="108">
        <v>9710</v>
      </c>
      <c r="G258" s="90" t="s">
        <v>1430</v>
      </c>
      <c r="H258" s="108">
        <v>4240</v>
      </c>
      <c r="I258" s="90" t="s">
        <v>1286</v>
      </c>
      <c r="J258" s="108">
        <v>8820</v>
      </c>
      <c r="K258" s="90" t="s">
        <v>1431</v>
      </c>
      <c r="L258" s="108">
        <v>3400</v>
      </c>
      <c r="M258" s="90" t="s">
        <v>1432</v>
      </c>
      <c r="N258" s="107">
        <v>912</v>
      </c>
    </row>
    <row r="259" spans="1:14">
      <c r="A259" s="329" t="s">
        <v>1433</v>
      </c>
      <c r="B259" s="338" t="s">
        <v>1434</v>
      </c>
      <c r="C259" s="335">
        <v>10.8</v>
      </c>
      <c r="D259" s="348">
        <v>0.45</v>
      </c>
      <c r="E259" s="329" t="s">
        <v>1435</v>
      </c>
      <c r="F259" s="344">
        <v>5550</v>
      </c>
      <c r="G259" s="329" t="s">
        <v>1436</v>
      </c>
      <c r="H259" s="344">
        <v>1790</v>
      </c>
      <c r="I259" s="329" t="s">
        <v>1437</v>
      </c>
      <c r="J259" s="344">
        <v>4280</v>
      </c>
      <c r="K259" s="329" t="s">
        <v>1438</v>
      </c>
      <c r="L259" s="343">
        <v>753</v>
      </c>
      <c r="M259" s="329" t="s">
        <v>1439</v>
      </c>
      <c r="N259" s="343">
        <v>260</v>
      </c>
    </row>
    <row r="260" spans="1:14">
      <c r="A260" s="90" t="s">
        <v>1440</v>
      </c>
      <c r="B260" s="98" t="s">
        <v>1441</v>
      </c>
      <c r="C260" s="99">
        <v>7.5</v>
      </c>
      <c r="D260" s="114">
        <v>0.36</v>
      </c>
      <c r="E260" s="90" t="s">
        <v>1442</v>
      </c>
      <c r="F260" s="108">
        <v>3350</v>
      </c>
      <c r="G260" s="90" t="s">
        <v>1443</v>
      </c>
      <c r="H260" s="107">
        <v>979</v>
      </c>
      <c r="I260" s="90" t="s">
        <v>957</v>
      </c>
      <c r="J260" s="108">
        <v>2240</v>
      </c>
      <c r="K260" s="90" t="s">
        <v>1444</v>
      </c>
      <c r="L260" s="107">
        <v>273</v>
      </c>
      <c r="M260" s="90" t="s">
        <v>1445</v>
      </c>
      <c r="N260" s="107">
        <v>138</v>
      </c>
    </row>
    <row r="261" spans="1:14">
      <c r="A261" s="329" t="s">
        <v>1446</v>
      </c>
      <c r="B261" s="338" t="s">
        <v>1447</v>
      </c>
      <c r="C261" s="339">
        <v>4.9000000000000004</v>
      </c>
      <c r="D261" s="348">
        <v>0.33</v>
      </c>
      <c r="E261" s="329" t="s">
        <v>1448</v>
      </c>
      <c r="F261" s="344">
        <v>2360</v>
      </c>
      <c r="G261" s="329" t="s">
        <v>1449</v>
      </c>
      <c r="H261" s="343">
        <v>654</v>
      </c>
      <c r="I261" s="329" t="s">
        <v>1450</v>
      </c>
      <c r="J261" s="344">
        <v>1280</v>
      </c>
      <c r="K261" s="329" t="s">
        <v>1451</v>
      </c>
      <c r="L261" s="343">
        <v>136</v>
      </c>
      <c r="M261" s="329" t="s">
        <v>1452</v>
      </c>
      <c r="N261" s="343">
        <v>91</v>
      </c>
    </row>
    <row r="262" spans="1:14">
      <c r="A262" s="90" t="s">
        <v>1453</v>
      </c>
      <c r="B262" s="98" t="s">
        <v>1454</v>
      </c>
      <c r="C262" s="99">
        <v>6.6</v>
      </c>
      <c r="D262" s="114">
        <v>0.31</v>
      </c>
      <c r="E262" s="90" t="s">
        <v>1455</v>
      </c>
      <c r="F262" s="108">
        <v>2900</v>
      </c>
      <c r="G262" s="90" t="s">
        <v>1456</v>
      </c>
      <c r="H262" s="107">
        <v>828</v>
      </c>
      <c r="I262" s="90" t="s">
        <v>1457</v>
      </c>
      <c r="J262" s="108">
        <v>1820</v>
      </c>
      <c r="K262" s="90" t="s">
        <v>1458</v>
      </c>
      <c r="L262" s="107">
        <v>206</v>
      </c>
      <c r="M262" s="90" t="s">
        <v>1459</v>
      </c>
      <c r="N262" s="107">
        <v>116</v>
      </c>
    </row>
    <row r="263" spans="1:14">
      <c r="A263" s="329" t="s">
        <v>1460</v>
      </c>
      <c r="B263" s="338" t="s">
        <v>1461</v>
      </c>
      <c r="C263" s="339">
        <v>5.5</v>
      </c>
      <c r="D263" s="348">
        <v>0.36</v>
      </c>
      <c r="E263" s="329" t="s">
        <v>1462</v>
      </c>
      <c r="F263" s="344">
        <v>2910</v>
      </c>
      <c r="G263" s="329" t="s">
        <v>1463</v>
      </c>
      <c r="H263" s="343">
        <v>812</v>
      </c>
      <c r="I263" s="329" t="s">
        <v>1464</v>
      </c>
      <c r="J263" s="344">
        <v>1670</v>
      </c>
      <c r="K263" s="329" t="s">
        <v>918</v>
      </c>
      <c r="L263" s="343">
        <v>179</v>
      </c>
      <c r="M263" s="329" t="s">
        <v>1465</v>
      </c>
      <c r="N263" s="343">
        <v>114</v>
      </c>
    </row>
    <row r="264" spans="1:14">
      <c r="A264" s="90" t="s">
        <v>1466</v>
      </c>
      <c r="B264" s="98" t="s">
        <v>1467</v>
      </c>
      <c r="C264" s="99">
        <v>0.3</v>
      </c>
      <c r="D264" s="114">
        <v>0.14000000000000001</v>
      </c>
      <c r="E264" s="90" t="s">
        <v>1468</v>
      </c>
      <c r="F264" s="107">
        <v>69</v>
      </c>
      <c r="G264" s="90" t="s">
        <v>1468</v>
      </c>
      <c r="H264" s="107">
        <v>19</v>
      </c>
      <c r="I264" s="90" t="s">
        <v>1469</v>
      </c>
      <c r="J264" s="107">
        <v>21</v>
      </c>
      <c r="K264" s="90" t="s">
        <v>1470</v>
      </c>
      <c r="L264" s="107">
        <v>3</v>
      </c>
      <c r="M264" s="90" t="s">
        <v>1471</v>
      </c>
      <c r="N264" s="107">
        <v>3</v>
      </c>
    </row>
    <row r="265" spans="1:14">
      <c r="A265" s="329" t="s">
        <v>1472</v>
      </c>
      <c r="B265" s="338" t="s">
        <v>1473</v>
      </c>
      <c r="C265" s="339">
        <v>2.5</v>
      </c>
      <c r="D265" s="348">
        <v>0.26</v>
      </c>
      <c r="E265" s="329" t="s">
        <v>1474</v>
      </c>
      <c r="F265" s="344">
        <v>1110</v>
      </c>
      <c r="G265" s="329" t="s">
        <v>1474</v>
      </c>
      <c r="H265" s="343">
        <v>301</v>
      </c>
      <c r="I265" s="329" t="s">
        <v>1475</v>
      </c>
      <c r="J265" s="343">
        <v>438</v>
      </c>
      <c r="K265" s="329" t="s">
        <v>1476</v>
      </c>
      <c r="L265" s="343">
        <v>54</v>
      </c>
      <c r="M265" s="329" t="s">
        <v>1477</v>
      </c>
      <c r="N265" s="343">
        <v>42</v>
      </c>
    </row>
    <row r="266" spans="1:14">
      <c r="A266" s="90" t="s">
        <v>1478</v>
      </c>
      <c r="B266" s="98" t="s">
        <v>1479</v>
      </c>
      <c r="C266" s="90" t="s">
        <v>1480</v>
      </c>
      <c r="D266" s="114">
        <v>0.04</v>
      </c>
      <c r="E266" s="90" t="s">
        <v>1481</v>
      </c>
      <c r="F266" s="107">
        <v>5</v>
      </c>
      <c r="G266" s="90" t="s">
        <v>1481</v>
      </c>
      <c r="H266" s="107">
        <v>1</v>
      </c>
      <c r="I266" s="90" t="s">
        <v>1482</v>
      </c>
      <c r="J266" s="107">
        <v>1</v>
      </c>
      <c r="K266" s="90" t="s">
        <v>1483</v>
      </c>
      <c r="L266" s="109" t="s">
        <v>950</v>
      </c>
      <c r="M266" s="90" t="s">
        <v>1484</v>
      </c>
      <c r="N266" s="109" t="s">
        <v>950</v>
      </c>
    </row>
    <row r="267" spans="1:14">
      <c r="A267" s="329" t="s">
        <v>1485</v>
      </c>
      <c r="B267" s="338" t="s">
        <v>1486</v>
      </c>
      <c r="C267" s="339">
        <v>0.4</v>
      </c>
      <c r="D267" s="348">
        <v>0.13</v>
      </c>
      <c r="E267" s="329" t="s">
        <v>1212</v>
      </c>
      <c r="F267" s="343">
        <v>108</v>
      </c>
      <c r="G267" s="329" t="s">
        <v>1212</v>
      </c>
      <c r="H267" s="343">
        <v>29</v>
      </c>
      <c r="I267" s="329" t="s">
        <v>1487</v>
      </c>
      <c r="J267" s="343">
        <v>33</v>
      </c>
      <c r="K267" s="329" t="s">
        <v>1488</v>
      </c>
      <c r="L267" s="343">
        <v>5</v>
      </c>
      <c r="M267" s="329" t="s">
        <v>1489</v>
      </c>
      <c r="N267" s="343">
        <v>4</v>
      </c>
    </row>
    <row r="268" spans="1:14">
      <c r="A268" s="90" t="s">
        <v>1490</v>
      </c>
      <c r="B268" s="98" t="s">
        <v>1491</v>
      </c>
      <c r="C268" s="90" t="s">
        <v>1492</v>
      </c>
      <c r="D268" s="114">
        <v>0.02</v>
      </c>
      <c r="E268" s="90" t="s">
        <v>1493</v>
      </c>
      <c r="F268" s="107">
        <v>1</v>
      </c>
      <c r="G268" s="90" t="s">
        <v>1493</v>
      </c>
      <c r="H268" s="109" t="s">
        <v>950</v>
      </c>
      <c r="I268" s="90" t="s">
        <v>1494</v>
      </c>
      <c r="J268" s="109" t="s">
        <v>950</v>
      </c>
      <c r="K268" s="90" t="s">
        <v>1495</v>
      </c>
      <c r="L268" s="109" t="s">
        <v>950</v>
      </c>
      <c r="M268" s="90" t="s">
        <v>1092</v>
      </c>
      <c r="N268" s="109" t="s">
        <v>950</v>
      </c>
    </row>
    <row r="269" spans="1:14">
      <c r="A269" s="329" t="s">
        <v>1496</v>
      </c>
      <c r="B269" s="338" t="s">
        <v>1497</v>
      </c>
      <c r="C269" s="335">
        <v>22.5</v>
      </c>
      <c r="D269" s="348">
        <v>0.53</v>
      </c>
      <c r="E269" s="329" t="s">
        <v>1498</v>
      </c>
      <c r="F269" s="344">
        <v>6720</v>
      </c>
      <c r="G269" s="329" t="s">
        <v>1499</v>
      </c>
      <c r="H269" s="344">
        <v>3070</v>
      </c>
      <c r="I269" s="329" t="s">
        <v>1500</v>
      </c>
      <c r="J269" s="344">
        <v>6180</v>
      </c>
      <c r="K269" s="329" t="s">
        <v>1501</v>
      </c>
      <c r="L269" s="344">
        <v>2580</v>
      </c>
      <c r="M269" s="329" t="s">
        <v>1502</v>
      </c>
      <c r="N269" s="343">
        <v>718</v>
      </c>
    </row>
    <row r="270" spans="1:14">
      <c r="A270" s="101" t="s">
        <v>1503</v>
      </c>
      <c r="B270" s="100" t="s">
        <v>1504</v>
      </c>
      <c r="C270" s="126">
        <v>21.2</v>
      </c>
      <c r="D270" s="115">
        <v>0.44</v>
      </c>
      <c r="E270" s="101" t="s">
        <v>1505</v>
      </c>
      <c r="F270" s="122">
        <v>5940</v>
      </c>
      <c r="G270" s="101" t="s">
        <v>1506</v>
      </c>
      <c r="H270" s="122">
        <v>2620</v>
      </c>
      <c r="I270" s="101" t="s">
        <v>1507</v>
      </c>
      <c r="J270" s="122">
        <v>5410</v>
      </c>
      <c r="K270" s="101" t="s">
        <v>1508</v>
      </c>
      <c r="L270" s="122">
        <v>2130</v>
      </c>
      <c r="M270" s="101" t="s">
        <v>1509</v>
      </c>
      <c r="N270" s="127">
        <v>575</v>
      </c>
    </row>
    <row r="271" spans="1:14">
      <c r="A271" s="86" t="s">
        <v>1510</v>
      </c>
      <c r="B271" s="110" t="s">
        <v>1511</v>
      </c>
      <c r="C271" s="93">
        <v>7.5</v>
      </c>
      <c r="D271" s="111">
        <v>0.44</v>
      </c>
      <c r="E271" s="86" t="s">
        <v>1512</v>
      </c>
      <c r="F271" s="125">
        <v>3180</v>
      </c>
      <c r="G271" s="86" t="s">
        <v>1513</v>
      </c>
      <c r="H271" s="112">
        <v>929</v>
      </c>
      <c r="I271" s="86" t="s">
        <v>1514</v>
      </c>
      <c r="J271" s="125">
        <v>2120</v>
      </c>
      <c r="K271" s="86" t="s">
        <v>1515</v>
      </c>
      <c r="L271" s="112">
        <v>259</v>
      </c>
      <c r="M271" s="86" t="s">
        <v>1516</v>
      </c>
      <c r="N271" s="112">
        <v>131</v>
      </c>
    </row>
    <row r="272" spans="1:14">
      <c r="A272" s="329" t="s">
        <v>1517</v>
      </c>
      <c r="B272" s="338" t="s">
        <v>1518</v>
      </c>
      <c r="C272" s="339">
        <v>2.2000000000000002</v>
      </c>
      <c r="D272" s="348">
        <v>0.32</v>
      </c>
      <c r="E272" s="329" t="s">
        <v>1519</v>
      </c>
      <c r="F272" s="343">
        <v>795</v>
      </c>
      <c r="G272" s="329" t="s">
        <v>1519</v>
      </c>
      <c r="H272" s="343">
        <v>216</v>
      </c>
      <c r="I272" s="329" t="s">
        <v>1520</v>
      </c>
      <c r="J272" s="343">
        <v>302</v>
      </c>
      <c r="K272" s="329" t="s">
        <v>1521</v>
      </c>
      <c r="L272" s="343">
        <v>38</v>
      </c>
      <c r="M272" s="329" t="s">
        <v>1522</v>
      </c>
      <c r="N272" s="343">
        <v>30</v>
      </c>
    </row>
    <row r="273" spans="1:14">
      <c r="A273" s="90" t="s">
        <v>1523</v>
      </c>
      <c r="B273" s="98" t="s">
        <v>1524</v>
      </c>
      <c r="C273" s="99">
        <v>5</v>
      </c>
      <c r="D273" s="114">
        <v>0.35</v>
      </c>
      <c r="E273" s="90" t="s">
        <v>1525</v>
      </c>
      <c r="F273" s="108">
        <v>1910</v>
      </c>
      <c r="G273" s="90" t="s">
        <v>1526</v>
      </c>
      <c r="H273" s="107">
        <v>530</v>
      </c>
      <c r="I273" s="90" t="s">
        <v>1527</v>
      </c>
      <c r="J273" s="108">
        <v>1050</v>
      </c>
      <c r="K273" s="90" t="s">
        <v>1528</v>
      </c>
      <c r="L273" s="107">
        <v>111</v>
      </c>
      <c r="M273" s="90" t="s">
        <v>1529</v>
      </c>
      <c r="N273" s="107">
        <v>74</v>
      </c>
    </row>
    <row r="274" spans="1:14">
      <c r="A274" s="329" t="s">
        <v>1530</v>
      </c>
      <c r="B274" s="338" t="s">
        <v>1531</v>
      </c>
      <c r="C274" s="339">
        <v>6.6</v>
      </c>
      <c r="D274" s="348">
        <v>0.42</v>
      </c>
      <c r="E274" s="329" t="s">
        <v>1463</v>
      </c>
      <c r="F274" s="344">
        <v>2990</v>
      </c>
      <c r="G274" s="329" t="s">
        <v>1532</v>
      </c>
      <c r="H274" s="343">
        <v>854</v>
      </c>
      <c r="I274" s="329" t="s">
        <v>1533</v>
      </c>
      <c r="J274" s="344">
        <v>1880</v>
      </c>
      <c r="K274" s="329" t="s">
        <v>797</v>
      </c>
      <c r="L274" s="343">
        <v>212</v>
      </c>
      <c r="M274" s="329" t="s">
        <v>1534</v>
      </c>
      <c r="N274" s="343">
        <v>120</v>
      </c>
    </row>
    <row r="275" spans="1:14">
      <c r="A275" s="90" t="s">
        <v>1535</v>
      </c>
      <c r="B275" s="98" t="s">
        <v>1536</v>
      </c>
      <c r="C275" s="99">
        <v>6</v>
      </c>
      <c r="D275" s="98" t="s">
        <v>1537</v>
      </c>
      <c r="E275" s="90" t="s">
        <v>1538</v>
      </c>
      <c r="F275" s="108">
        <v>3150</v>
      </c>
      <c r="G275" s="90" t="s">
        <v>1539</v>
      </c>
      <c r="H275" s="107">
        <v>889</v>
      </c>
      <c r="I275" s="90" t="s">
        <v>1046</v>
      </c>
      <c r="J275" s="108">
        <v>1900</v>
      </c>
      <c r="K275" s="90" t="s">
        <v>1458</v>
      </c>
      <c r="L275" s="107">
        <v>206</v>
      </c>
      <c r="M275" s="90" t="s">
        <v>1540</v>
      </c>
      <c r="N275" s="107">
        <v>124</v>
      </c>
    </row>
    <row r="276" spans="1:14">
      <c r="A276" s="329" t="s">
        <v>1541</v>
      </c>
      <c r="B276" s="338" t="s">
        <v>1542</v>
      </c>
      <c r="C276" s="339">
        <v>3.7</v>
      </c>
      <c r="D276" s="348">
        <v>0.32</v>
      </c>
      <c r="E276" s="329" t="s">
        <v>1543</v>
      </c>
      <c r="F276" s="344">
        <v>1330</v>
      </c>
      <c r="G276" s="329" t="s">
        <v>1544</v>
      </c>
      <c r="H276" s="343">
        <v>363</v>
      </c>
      <c r="I276" s="329" t="s">
        <v>843</v>
      </c>
      <c r="J276" s="343">
        <v>624</v>
      </c>
      <c r="K276" s="329" t="s">
        <v>1545</v>
      </c>
      <c r="L276" s="343">
        <v>69</v>
      </c>
      <c r="M276" s="329" t="s">
        <v>1546</v>
      </c>
      <c r="N276" s="343">
        <v>51</v>
      </c>
    </row>
    <row r="277" spans="1:14">
      <c r="A277" s="90" t="s">
        <v>1547</v>
      </c>
      <c r="B277" s="98" t="s">
        <v>1548</v>
      </c>
      <c r="C277" s="99">
        <v>3.8</v>
      </c>
      <c r="D277" s="114">
        <v>0.3</v>
      </c>
      <c r="E277" s="90" t="s">
        <v>1549</v>
      </c>
      <c r="F277" s="108">
        <v>1410</v>
      </c>
      <c r="G277" s="90" t="s">
        <v>1550</v>
      </c>
      <c r="H277" s="107">
        <v>387</v>
      </c>
      <c r="I277" s="90" t="s">
        <v>1551</v>
      </c>
      <c r="J277" s="107">
        <v>673</v>
      </c>
      <c r="K277" s="90" t="s">
        <v>1552</v>
      </c>
      <c r="L277" s="107">
        <v>74</v>
      </c>
      <c r="M277" s="90" t="s">
        <v>1553</v>
      </c>
      <c r="N277" s="107">
        <v>54</v>
      </c>
    </row>
    <row r="278" spans="1:14" ht="18.75">
      <c r="A278" s="329" t="s">
        <v>1554</v>
      </c>
      <c r="B278" s="338" t="s">
        <v>1555</v>
      </c>
      <c r="C278" s="338" t="s">
        <v>1556</v>
      </c>
      <c r="D278" s="348">
        <v>0.17</v>
      </c>
      <c r="E278" s="329" t="s">
        <v>1557</v>
      </c>
      <c r="F278" s="343">
        <v>62</v>
      </c>
      <c r="G278" s="329" t="s">
        <v>1557</v>
      </c>
      <c r="H278" s="343">
        <v>17</v>
      </c>
      <c r="I278" s="329" t="s">
        <v>1558</v>
      </c>
      <c r="J278" s="343">
        <v>18</v>
      </c>
      <c r="K278" s="329" t="s">
        <v>1559</v>
      </c>
      <c r="L278" s="343">
        <v>3</v>
      </c>
      <c r="M278" s="329" t="s">
        <v>1560</v>
      </c>
      <c r="N278" s="343">
        <v>2</v>
      </c>
    </row>
    <row r="279" spans="1:14">
      <c r="A279" s="90" t="s">
        <v>1561</v>
      </c>
      <c r="B279" s="98" t="s">
        <v>1562</v>
      </c>
      <c r="C279" s="99">
        <v>5.7</v>
      </c>
      <c r="D279" s="114">
        <v>0.37</v>
      </c>
      <c r="E279" s="90" t="s">
        <v>1563</v>
      </c>
      <c r="F279" s="108">
        <v>2560</v>
      </c>
      <c r="G279" s="90" t="s">
        <v>1564</v>
      </c>
      <c r="H279" s="107">
        <v>719</v>
      </c>
      <c r="I279" s="90" t="s">
        <v>1565</v>
      </c>
      <c r="J279" s="108">
        <v>1500</v>
      </c>
      <c r="K279" s="90" t="s">
        <v>1566</v>
      </c>
      <c r="L279" s="107">
        <v>162</v>
      </c>
      <c r="M279" s="90" t="s">
        <v>1567</v>
      </c>
      <c r="N279" s="107">
        <v>101</v>
      </c>
    </row>
    <row r="280" spans="1:14">
      <c r="A280" s="329" t="s">
        <v>1568</v>
      </c>
      <c r="B280" s="338" t="s">
        <v>1569</v>
      </c>
      <c r="C280" s="339">
        <v>3.5</v>
      </c>
      <c r="D280" s="348">
        <v>0.38</v>
      </c>
      <c r="E280" s="329" t="s">
        <v>1570</v>
      </c>
      <c r="F280" s="344">
        <v>1640</v>
      </c>
      <c r="G280" s="329" t="s">
        <v>1571</v>
      </c>
      <c r="H280" s="343">
        <v>446</v>
      </c>
      <c r="I280" s="329" t="s">
        <v>1572</v>
      </c>
      <c r="J280" s="343">
        <v>747</v>
      </c>
      <c r="K280" s="329" t="s">
        <v>1573</v>
      </c>
      <c r="L280" s="343">
        <v>84</v>
      </c>
      <c r="M280" s="329" t="s">
        <v>1574</v>
      </c>
      <c r="N280" s="343">
        <v>62</v>
      </c>
    </row>
    <row r="281" spans="1:14">
      <c r="A281" s="90" t="s">
        <v>1575</v>
      </c>
      <c r="B281" s="98" t="s">
        <v>1576</v>
      </c>
      <c r="C281" s="99">
        <v>3.8</v>
      </c>
      <c r="D281" s="114">
        <v>0.32</v>
      </c>
      <c r="E281" s="90" t="s">
        <v>1577</v>
      </c>
      <c r="F281" s="108">
        <v>1510</v>
      </c>
      <c r="G281" s="90" t="s">
        <v>1578</v>
      </c>
      <c r="H281" s="107">
        <v>413</v>
      </c>
      <c r="I281" s="90" t="s">
        <v>1579</v>
      </c>
      <c r="J281" s="107">
        <v>718</v>
      </c>
      <c r="K281" s="90" t="s">
        <v>1580</v>
      </c>
      <c r="L281" s="107">
        <v>79</v>
      </c>
      <c r="M281" s="90" t="s">
        <v>1581</v>
      </c>
      <c r="N281" s="107">
        <v>57</v>
      </c>
    </row>
    <row r="282" spans="1:14">
      <c r="A282" s="329" t="s">
        <v>1582</v>
      </c>
      <c r="B282" s="338" t="s">
        <v>1583</v>
      </c>
      <c r="C282" s="329" t="s">
        <v>1584</v>
      </c>
      <c r="D282" s="348">
        <v>0.15</v>
      </c>
      <c r="E282" s="329" t="s">
        <v>1457</v>
      </c>
      <c r="F282" s="343">
        <v>50</v>
      </c>
      <c r="G282" s="329" t="s">
        <v>1457</v>
      </c>
      <c r="H282" s="343">
        <v>14</v>
      </c>
      <c r="I282" s="329" t="s">
        <v>1585</v>
      </c>
      <c r="J282" s="343">
        <v>15</v>
      </c>
      <c r="K282" s="329" t="s">
        <v>1586</v>
      </c>
      <c r="L282" s="343">
        <v>2</v>
      </c>
      <c r="M282" s="329" t="s">
        <v>1587</v>
      </c>
      <c r="N282" s="343">
        <v>2</v>
      </c>
    </row>
    <row r="283" spans="1:14">
      <c r="A283" s="90" t="s">
        <v>1588</v>
      </c>
      <c r="B283" s="98" t="s">
        <v>1589</v>
      </c>
      <c r="C283" s="90" t="s">
        <v>1590</v>
      </c>
      <c r="D283" s="114">
        <v>0.05</v>
      </c>
      <c r="E283" s="90" t="s">
        <v>1591</v>
      </c>
      <c r="F283" s="107">
        <v>3</v>
      </c>
      <c r="G283" s="90" t="s">
        <v>1591</v>
      </c>
      <c r="H283" s="109" t="s">
        <v>950</v>
      </c>
      <c r="I283" s="90" t="s">
        <v>1592</v>
      </c>
      <c r="J283" s="109" t="s">
        <v>950</v>
      </c>
      <c r="K283" s="90" t="s">
        <v>1593</v>
      </c>
      <c r="L283" s="109" t="s">
        <v>950</v>
      </c>
      <c r="M283" s="90" t="s">
        <v>1594</v>
      </c>
      <c r="N283" s="109" t="s">
        <v>950</v>
      </c>
    </row>
    <row r="284" spans="1:14">
      <c r="A284" s="329" t="s">
        <v>1595</v>
      </c>
      <c r="B284" s="338" t="s">
        <v>1596</v>
      </c>
      <c r="C284" s="339">
        <v>0.6</v>
      </c>
      <c r="D284" s="338" t="s">
        <v>1597</v>
      </c>
      <c r="E284" s="329" t="s">
        <v>1598</v>
      </c>
      <c r="F284" s="343">
        <v>215</v>
      </c>
      <c r="G284" s="329" t="s">
        <v>1598</v>
      </c>
      <c r="H284" s="343">
        <v>58</v>
      </c>
      <c r="I284" s="329" t="s">
        <v>1599</v>
      </c>
      <c r="J284" s="343">
        <v>66</v>
      </c>
      <c r="K284" s="329" t="s">
        <v>1600</v>
      </c>
      <c r="L284" s="343">
        <v>10</v>
      </c>
      <c r="M284" s="329" t="s">
        <v>1601</v>
      </c>
      <c r="N284" s="343">
        <v>8</v>
      </c>
    </row>
    <row r="285" spans="1:14">
      <c r="A285" s="90" t="s">
        <v>1602</v>
      </c>
      <c r="B285" s="98" t="s">
        <v>1603</v>
      </c>
      <c r="C285" s="99">
        <v>5</v>
      </c>
      <c r="D285" s="114">
        <v>0.3</v>
      </c>
      <c r="E285" s="90" t="s">
        <v>1604</v>
      </c>
      <c r="F285" s="108">
        <v>2260</v>
      </c>
      <c r="G285" s="90" t="s">
        <v>1605</v>
      </c>
      <c r="H285" s="107">
        <v>627</v>
      </c>
      <c r="I285" s="90" t="s">
        <v>1606</v>
      </c>
      <c r="J285" s="108">
        <v>1240</v>
      </c>
      <c r="K285" s="90" t="s">
        <v>1607</v>
      </c>
      <c r="L285" s="107">
        <v>132</v>
      </c>
      <c r="M285" s="90" t="s">
        <v>1608</v>
      </c>
      <c r="N285" s="107">
        <v>88</v>
      </c>
    </row>
    <row r="286" spans="1:14">
      <c r="A286" s="329" t="s">
        <v>1609</v>
      </c>
      <c r="B286" s="338" t="s">
        <v>1610</v>
      </c>
      <c r="C286" s="329" t="s">
        <v>1059</v>
      </c>
      <c r="D286" s="348">
        <v>0.01</v>
      </c>
      <c r="E286" s="329" t="s">
        <v>1611</v>
      </c>
      <c r="F286" s="345" t="s">
        <v>950</v>
      </c>
      <c r="G286" s="329" t="s">
        <v>1611</v>
      </c>
      <c r="H286" s="345" t="s">
        <v>950</v>
      </c>
      <c r="I286" s="329" t="s">
        <v>1612</v>
      </c>
      <c r="J286" s="345" t="s">
        <v>950</v>
      </c>
      <c r="K286" s="329" t="s">
        <v>1613</v>
      </c>
      <c r="L286" s="345" t="s">
        <v>950</v>
      </c>
      <c r="M286" s="329" t="s">
        <v>1614</v>
      </c>
      <c r="N286" s="345" t="s">
        <v>950</v>
      </c>
    </row>
    <row r="287" spans="1:14">
      <c r="A287" s="90" t="s">
        <v>1615</v>
      </c>
      <c r="B287" s="98" t="s">
        <v>1616</v>
      </c>
      <c r="C287" s="99">
        <v>0.3</v>
      </c>
      <c r="D287" s="114">
        <v>0.16</v>
      </c>
      <c r="E287" s="90" t="s">
        <v>1617</v>
      </c>
      <c r="F287" s="107">
        <v>47</v>
      </c>
      <c r="G287" s="90" t="s">
        <v>1617</v>
      </c>
      <c r="H287" s="107">
        <v>13</v>
      </c>
      <c r="I287" s="90" t="s">
        <v>1618</v>
      </c>
      <c r="J287" s="107">
        <v>14</v>
      </c>
      <c r="K287" s="90" t="s">
        <v>1619</v>
      </c>
      <c r="L287" s="107">
        <v>2</v>
      </c>
      <c r="M287" s="90" t="s">
        <v>1620</v>
      </c>
      <c r="N287" s="107">
        <v>2</v>
      </c>
    </row>
    <row r="288" spans="1:14" ht="18.75">
      <c r="A288" s="329" t="s">
        <v>1621</v>
      </c>
      <c r="B288" s="338" t="s">
        <v>1622</v>
      </c>
      <c r="C288" s="335">
        <v>13.5</v>
      </c>
      <c r="D288" s="348">
        <v>1.02</v>
      </c>
      <c r="E288" s="329" t="s">
        <v>1623</v>
      </c>
      <c r="F288" s="344">
        <v>8010</v>
      </c>
      <c r="G288" s="329" t="s">
        <v>1624</v>
      </c>
      <c r="H288" s="344">
        <v>2820</v>
      </c>
      <c r="I288" s="329" t="s">
        <v>1348</v>
      </c>
      <c r="J288" s="344">
        <v>6600</v>
      </c>
      <c r="K288" s="329" t="s">
        <v>1625</v>
      </c>
      <c r="L288" s="344">
        <v>1530</v>
      </c>
      <c r="M288" s="329" t="s">
        <v>1626</v>
      </c>
      <c r="N288" s="343">
        <v>436</v>
      </c>
    </row>
    <row r="289" spans="1:14">
      <c r="A289" s="90" t="s">
        <v>1627</v>
      </c>
      <c r="B289" s="98" t="s">
        <v>1628</v>
      </c>
      <c r="C289" s="99">
        <v>4.7</v>
      </c>
      <c r="D289" s="114">
        <v>0.36</v>
      </c>
      <c r="E289" s="90" t="s">
        <v>1629</v>
      </c>
      <c r="F289" s="108">
        <v>1530</v>
      </c>
      <c r="G289" s="90" t="s">
        <v>1630</v>
      </c>
      <c r="H289" s="107">
        <v>421</v>
      </c>
      <c r="I289" s="90" t="s">
        <v>1631</v>
      </c>
      <c r="J289" s="107">
        <v>809</v>
      </c>
      <c r="K289" s="90" t="s">
        <v>1632</v>
      </c>
      <c r="L289" s="107">
        <v>86</v>
      </c>
      <c r="M289" s="90" t="s">
        <v>1633</v>
      </c>
      <c r="N289" s="107">
        <v>59</v>
      </c>
    </row>
    <row r="290" spans="1:14">
      <c r="A290" s="329" t="s">
        <v>1634</v>
      </c>
      <c r="B290" s="338" t="s">
        <v>1635</v>
      </c>
      <c r="C290" s="339">
        <v>4.7</v>
      </c>
      <c r="D290" s="348">
        <v>0.42</v>
      </c>
      <c r="E290" s="329" t="s">
        <v>1636</v>
      </c>
      <c r="F290" s="344">
        <v>1760</v>
      </c>
      <c r="G290" s="329" t="s">
        <v>1637</v>
      </c>
      <c r="H290" s="343">
        <v>486</v>
      </c>
      <c r="I290" s="329" t="s">
        <v>1638</v>
      </c>
      <c r="J290" s="343">
        <v>934</v>
      </c>
      <c r="K290" s="329" t="s">
        <v>1639</v>
      </c>
      <c r="L290" s="343">
        <v>99</v>
      </c>
      <c r="M290" s="329" t="s">
        <v>1640</v>
      </c>
      <c r="N290" s="343">
        <v>68</v>
      </c>
    </row>
    <row r="291" spans="1:14">
      <c r="A291" s="90" t="s">
        <v>1641</v>
      </c>
      <c r="B291" s="98" t="s">
        <v>1642</v>
      </c>
      <c r="C291" s="99">
        <v>4.7</v>
      </c>
      <c r="D291" s="114">
        <v>0.35</v>
      </c>
      <c r="E291" s="90" t="s">
        <v>1643</v>
      </c>
      <c r="F291" s="108">
        <v>1480</v>
      </c>
      <c r="G291" s="90" t="s">
        <v>1644</v>
      </c>
      <c r="H291" s="107">
        <v>407</v>
      </c>
      <c r="I291" s="90" t="s">
        <v>1645</v>
      </c>
      <c r="J291" s="107">
        <v>783</v>
      </c>
      <c r="K291" s="90" t="s">
        <v>1646</v>
      </c>
      <c r="L291" s="107">
        <v>83</v>
      </c>
      <c r="M291" s="90" t="s">
        <v>1647</v>
      </c>
      <c r="N291" s="107">
        <v>57</v>
      </c>
    </row>
    <row r="292" spans="1:14">
      <c r="A292" s="329" t="s">
        <v>1648</v>
      </c>
      <c r="B292" s="338" t="s">
        <v>1649</v>
      </c>
      <c r="C292" s="339">
        <v>0.8</v>
      </c>
      <c r="D292" s="348">
        <v>0.3</v>
      </c>
      <c r="E292" s="329" t="s">
        <v>1650</v>
      </c>
      <c r="F292" s="343">
        <v>209</v>
      </c>
      <c r="G292" s="329" t="s">
        <v>1650</v>
      </c>
      <c r="H292" s="343">
        <v>57</v>
      </c>
      <c r="I292" s="329" t="s">
        <v>1651</v>
      </c>
      <c r="J292" s="343">
        <v>66</v>
      </c>
      <c r="K292" s="329" t="s">
        <v>1652</v>
      </c>
      <c r="L292" s="343">
        <v>10</v>
      </c>
      <c r="M292" s="329" t="s">
        <v>1653</v>
      </c>
      <c r="N292" s="343">
        <v>8</v>
      </c>
    </row>
    <row r="293" spans="1:14">
      <c r="A293" s="90" t="s">
        <v>1654</v>
      </c>
      <c r="B293" s="98" t="s">
        <v>1655</v>
      </c>
      <c r="C293" s="99">
        <v>0.8</v>
      </c>
      <c r="D293" s="98" t="s">
        <v>1656</v>
      </c>
      <c r="E293" s="90" t="s">
        <v>1657</v>
      </c>
      <c r="F293" s="107">
        <v>237</v>
      </c>
      <c r="G293" s="90" t="s">
        <v>1657</v>
      </c>
      <c r="H293" s="107">
        <v>65</v>
      </c>
      <c r="I293" s="90" t="s">
        <v>1646</v>
      </c>
      <c r="J293" s="107">
        <v>75</v>
      </c>
      <c r="K293" s="90" t="s">
        <v>1171</v>
      </c>
      <c r="L293" s="107">
        <v>11</v>
      </c>
      <c r="M293" s="90" t="s">
        <v>1658</v>
      </c>
      <c r="N293" s="107">
        <v>9</v>
      </c>
    </row>
    <row r="294" spans="1:14">
      <c r="A294" s="329" t="s">
        <v>1659</v>
      </c>
      <c r="B294" s="338" t="s">
        <v>1660</v>
      </c>
      <c r="C294" s="339">
        <v>0.8</v>
      </c>
      <c r="D294" s="348">
        <v>0.24</v>
      </c>
      <c r="E294" s="329" t="s">
        <v>1661</v>
      </c>
      <c r="F294" s="343">
        <v>163</v>
      </c>
      <c r="G294" s="329" t="s">
        <v>1661</v>
      </c>
      <c r="H294" s="343">
        <v>44</v>
      </c>
      <c r="I294" s="329" t="s">
        <v>1662</v>
      </c>
      <c r="J294" s="343">
        <v>52</v>
      </c>
      <c r="K294" s="329" t="s">
        <v>1663</v>
      </c>
      <c r="L294" s="343">
        <v>8</v>
      </c>
      <c r="M294" s="329" t="s">
        <v>1664</v>
      </c>
      <c r="N294" s="343">
        <v>6</v>
      </c>
    </row>
    <row r="295" spans="1:14">
      <c r="A295" s="90" t="s">
        <v>1665</v>
      </c>
      <c r="B295" s="98" t="s">
        <v>1666</v>
      </c>
      <c r="C295" s="95">
        <v>25</v>
      </c>
      <c r="D295" s="114">
        <v>0.65</v>
      </c>
      <c r="E295" s="90" t="s">
        <v>1667</v>
      </c>
      <c r="F295" s="118">
        <v>11000</v>
      </c>
      <c r="G295" s="90" t="s">
        <v>1668</v>
      </c>
      <c r="H295" s="108">
        <v>5350</v>
      </c>
      <c r="I295" s="90" t="s">
        <v>1669</v>
      </c>
      <c r="J295" s="118">
        <v>10300</v>
      </c>
      <c r="K295" s="90" t="s">
        <v>1040</v>
      </c>
      <c r="L295" s="108">
        <v>4770</v>
      </c>
      <c r="M295" s="90" t="s">
        <v>1670</v>
      </c>
      <c r="N295" s="107">
        <v>1420</v>
      </c>
    </row>
    <row r="296" spans="1:14" ht="14.65">
      <c r="A296" s="329" t="s">
        <v>1671</v>
      </c>
      <c r="B296" s="338" t="s">
        <v>1672</v>
      </c>
      <c r="C296" s="335">
        <v>12.9</v>
      </c>
      <c r="D296" s="348">
        <v>0.86</v>
      </c>
      <c r="E296" s="329" t="s">
        <v>1673</v>
      </c>
      <c r="F296" s="344">
        <v>8430</v>
      </c>
      <c r="G296" s="329" t="s">
        <v>1674</v>
      </c>
      <c r="H296" s="344">
        <v>2910</v>
      </c>
      <c r="I296" s="329" t="s">
        <v>1316</v>
      </c>
      <c r="J296" s="344">
        <v>6860</v>
      </c>
      <c r="K296" s="329" t="s">
        <v>1675</v>
      </c>
      <c r="L296" s="344">
        <v>1500</v>
      </c>
      <c r="M296" s="329" t="s">
        <v>1676</v>
      </c>
      <c r="N296" s="343">
        <v>442</v>
      </c>
    </row>
    <row r="297" spans="1:14">
      <c r="A297" s="90" t="s">
        <v>1677</v>
      </c>
      <c r="B297" s="98" t="s">
        <v>1678</v>
      </c>
      <c r="C297" s="99">
        <v>1.9</v>
      </c>
      <c r="D297" s="114">
        <v>0.26</v>
      </c>
      <c r="E297" s="90" t="s">
        <v>1679</v>
      </c>
      <c r="F297" s="107">
        <v>668</v>
      </c>
      <c r="G297" s="90" t="s">
        <v>1679</v>
      </c>
      <c r="H297" s="107">
        <v>182</v>
      </c>
      <c r="I297" s="90" t="s">
        <v>1243</v>
      </c>
      <c r="J297" s="107">
        <v>243</v>
      </c>
      <c r="K297" s="90" t="s">
        <v>1680</v>
      </c>
      <c r="L297" s="107">
        <v>32</v>
      </c>
      <c r="M297" s="90" t="s">
        <v>863</v>
      </c>
      <c r="N297" s="107">
        <v>25</v>
      </c>
    </row>
    <row r="298" spans="1:14" ht="18.75">
      <c r="A298" s="329" t="s">
        <v>1681</v>
      </c>
      <c r="B298" s="338" t="s">
        <v>1682</v>
      </c>
      <c r="C298" s="335">
        <v>12.9</v>
      </c>
      <c r="D298" s="338" t="s">
        <v>1683</v>
      </c>
      <c r="E298" s="329" t="s">
        <v>1684</v>
      </c>
      <c r="F298" s="344">
        <v>7900</v>
      </c>
      <c r="G298" s="329" t="s">
        <v>1685</v>
      </c>
      <c r="H298" s="344">
        <v>2730</v>
      </c>
      <c r="I298" s="329" t="s">
        <v>1274</v>
      </c>
      <c r="J298" s="344">
        <v>6430</v>
      </c>
      <c r="K298" s="329" t="s">
        <v>1686</v>
      </c>
      <c r="L298" s="344">
        <v>1410</v>
      </c>
      <c r="M298" s="329" t="s">
        <v>1687</v>
      </c>
      <c r="N298" s="343">
        <v>415</v>
      </c>
    </row>
    <row r="299" spans="1:14" ht="18.75">
      <c r="A299" s="90" t="s">
        <v>1688</v>
      </c>
      <c r="B299" s="98" t="s">
        <v>1689</v>
      </c>
      <c r="C299" s="95">
        <v>12.9</v>
      </c>
      <c r="D299" s="98" t="s">
        <v>1690</v>
      </c>
      <c r="E299" s="90" t="s">
        <v>1691</v>
      </c>
      <c r="F299" s="108">
        <v>8270</v>
      </c>
      <c r="G299" s="90" t="s">
        <v>1692</v>
      </c>
      <c r="H299" s="108">
        <v>2850</v>
      </c>
      <c r="I299" s="90" t="s">
        <v>777</v>
      </c>
      <c r="J299" s="108">
        <v>6730</v>
      </c>
      <c r="K299" s="90" t="s">
        <v>1693</v>
      </c>
      <c r="L299" s="108">
        <v>1480</v>
      </c>
      <c r="M299" s="90" t="s">
        <v>1694</v>
      </c>
      <c r="N299" s="107">
        <v>434</v>
      </c>
    </row>
    <row r="300" spans="1:14" ht="18.75">
      <c r="A300" s="329" t="s">
        <v>1695</v>
      </c>
      <c r="B300" s="338" t="s">
        <v>1696</v>
      </c>
      <c r="C300" s="335">
        <v>25</v>
      </c>
      <c r="D300" s="338" t="s">
        <v>1697</v>
      </c>
      <c r="E300" s="329" t="s">
        <v>1698</v>
      </c>
      <c r="F300" s="353">
        <v>10900</v>
      </c>
      <c r="G300" s="329" t="s">
        <v>1699</v>
      </c>
      <c r="H300" s="344">
        <v>5300</v>
      </c>
      <c r="I300" s="329" t="s">
        <v>1700</v>
      </c>
      <c r="J300" s="353">
        <v>10200</v>
      </c>
      <c r="K300" s="329" t="s">
        <v>1701</v>
      </c>
      <c r="L300" s="344">
        <v>4730</v>
      </c>
      <c r="M300" s="329" t="s">
        <v>1702</v>
      </c>
      <c r="N300" s="343">
        <v>1400</v>
      </c>
    </row>
    <row r="301" spans="1:14" ht="18.75">
      <c r="A301" s="101" t="s">
        <v>1703</v>
      </c>
      <c r="B301" s="100" t="s">
        <v>1704</v>
      </c>
      <c r="C301" s="126">
        <v>13.5</v>
      </c>
      <c r="D301" s="100" t="s">
        <v>1705</v>
      </c>
      <c r="E301" s="101" t="s">
        <v>1706</v>
      </c>
      <c r="F301" s="123">
        <v>11100</v>
      </c>
      <c r="G301" s="101" t="s">
        <v>1707</v>
      </c>
      <c r="H301" s="122">
        <v>3890</v>
      </c>
      <c r="I301" s="101" t="s">
        <v>1708</v>
      </c>
      <c r="J301" s="122">
        <v>9110</v>
      </c>
      <c r="K301" s="101" t="s">
        <v>1508</v>
      </c>
      <c r="L301" s="122">
        <v>2120</v>
      </c>
      <c r="M301" s="101" t="s">
        <v>1709</v>
      </c>
      <c r="N301" s="127">
        <v>602</v>
      </c>
    </row>
    <row r="302" spans="1:14" ht="18.75">
      <c r="A302" s="86" t="s">
        <v>1710</v>
      </c>
      <c r="B302" s="110" t="s">
        <v>1711</v>
      </c>
      <c r="C302" s="105">
        <v>25</v>
      </c>
      <c r="D302" s="110" t="s">
        <v>1712</v>
      </c>
      <c r="E302" s="86" t="s">
        <v>1713</v>
      </c>
      <c r="F302" s="106">
        <v>15100</v>
      </c>
      <c r="G302" s="86" t="s">
        <v>1714</v>
      </c>
      <c r="H302" s="125">
        <v>7330</v>
      </c>
      <c r="I302" s="86" t="s">
        <v>1715</v>
      </c>
      <c r="J302" s="106">
        <v>14100</v>
      </c>
      <c r="K302" s="86" t="s">
        <v>1716</v>
      </c>
      <c r="L302" s="125">
        <v>6530</v>
      </c>
      <c r="M302" s="86" t="s">
        <v>1717</v>
      </c>
      <c r="N302" s="112">
        <v>1940</v>
      </c>
    </row>
    <row r="303" spans="1:14">
      <c r="A303" s="329" t="s">
        <v>1718</v>
      </c>
      <c r="B303" s="338" t="s">
        <v>1719</v>
      </c>
      <c r="C303" s="339">
        <v>0.8</v>
      </c>
      <c r="D303" s="338" t="s">
        <v>1720</v>
      </c>
      <c r="E303" s="329" t="s">
        <v>785</v>
      </c>
      <c r="F303" s="343">
        <v>223</v>
      </c>
      <c r="G303" s="329" t="s">
        <v>785</v>
      </c>
      <c r="H303" s="343">
        <v>61</v>
      </c>
      <c r="I303" s="329" t="s">
        <v>1721</v>
      </c>
      <c r="J303" s="343">
        <v>70</v>
      </c>
      <c r="K303" s="329" t="s">
        <v>1722</v>
      </c>
      <c r="L303" s="343">
        <v>10</v>
      </c>
      <c r="M303" s="329" t="s">
        <v>1723</v>
      </c>
      <c r="N303" s="343">
        <v>8</v>
      </c>
    </row>
    <row r="304" spans="1:14">
      <c r="A304" s="90" t="s">
        <v>1724</v>
      </c>
      <c r="B304" s="98" t="s">
        <v>1725</v>
      </c>
      <c r="C304" s="90" t="s">
        <v>1726</v>
      </c>
      <c r="D304" s="98" t="s">
        <v>1727</v>
      </c>
      <c r="E304" s="90" t="s">
        <v>1728</v>
      </c>
      <c r="F304" s="109" t="s">
        <v>950</v>
      </c>
      <c r="G304" s="90" t="s">
        <v>1728</v>
      </c>
      <c r="H304" s="109" t="s">
        <v>950</v>
      </c>
      <c r="I304" s="90" t="s">
        <v>1729</v>
      </c>
      <c r="J304" s="109" t="s">
        <v>950</v>
      </c>
      <c r="K304" s="90" t="s">
        <v>1730</v>
      </c>
      <c r="L304" s="109" t="s">
        <v>950</v>
      </c>
      <c r="M304" s="90" t="s">
        <v>1731</v>
      </c>
      <c r="N304" s="109" t="s">
        <v>950</v>
      </c>
    </row>
    <row r="305" spans="1:14">
      <c r="A305" s="329" t="s">
        <v>1732</v>
      </c>
      <c r="B305" s="338" t="s">
        <v>1733</v>
      </c>
      <c r="C305" s="339">
        <v>6.2</v>
      </c>
      <c r="D305" s="338" t="s">
        <v>1734</v>
      </c>
      <c r="E305" s="329" t="s">
        <v>1735</v>
      </c>
      <c r="F305" s="344">
        <v>3080</v>
      </c>
      <c r="G305" s="329" t="s">
        <v>1736</v>
      </c>
      <c r="H305" s="343">
        <v>871</v>
      </c>
      <c r="I305" s="329" t="s">
        <v>1533</v>
      </c>
      <c r="J305" s="344">
        <v>1880</v>
      </c>
      <c r="K305" s="329" t="s">
        <v>751</v>
      </c>
      <c r="L305" s="343">
        <v>207</v>
      </c>
      <c r="M305" s="329" t="s">
        <v>1737</v>
      </c>
      <c r="N305" s="343">
        <v>122</v>
      </c>
    </row>
    <row r="306" spans="1:14" ht="18.75">
      <c r="A306" s="90" t="s">
        <v>1738</v>
      </c>
      <c r="B306" s="98" t="s">
        <v>1739</v>
      </c>
      <c r="C306" s="99">
        <v>1</v>
      </c>
      <c r="D306" s="98" t="s">
        <v>1740</v>
      </c>
      <c r="E306" s="90" t="s">
        <v>1741</v>
      </c>
      <c r="F306" s="107">
        <v>204</v>
      </c>
      <c r="G306" s="90" t="s">
        <v>1741</v>
      </c>
      <c r="H306" s="107">
        <v>56</v>
      </c>
      <c r="I306" s="90" t="s">
        <v>1599</v>
      </c>
      <c r="J306" s="107">
        <v>66</v>
      </c>
      <c r="K306" s="90" t="s">
        <v>1742</v>
      </c>
      <c r="L306" s="107">
        <v>10</v>
      </c>
      <c r="M306" s="90" t="s">
        <v>1743</v>
      </c>
      <c r="N306" s="107">
        <v>8</v>
      </c>
    </row>
    <row r="307" spans="1:14">
      <c r="A307" s="329" t="s">
        <v>1744</v>
      </c>
      <c r="B307" s="338" t="s">
        <v>1745</v>
      </c>
      <c r="C307" s="329" t="s">
        <v>1746</v>
      </c>
      <c r="D307" s="338" t="s">
        <v>1747</v>
      </c>
      <c r="E307" s="329" t="s">
        <v>1464</v>
      </c>
      <c r="F307" s="343">
        <v>46</v>
      </c>
      <c r="G307" s="329" t="s">
        <v>1464</v>
      </c>
      <c r="H307" s="343">
        <v>13</v>
      </c>
      <c r="I307" s="329" t="s">
        <v>1748</v>
      </c>
      <c r="J307" s="343">
        <v>14</v>
      </c>
      <c r="K307" s="329" t="s">
        <v>1384</v>
      </c>
      <c r="L307" s="343">
        <v>2</v>
      </c>
      <c r="M307" s="329" t="s">
        <v>1749</v>
      </c>
      <c r="N307" s="343">
        <v>2</v>
      </c>
    </row>
    <row r="308" spans="1:14">
      <c r="A308" s="90" t="s">
        <v>1750</v>
      </c>
      <c r="B308" s="98" t="s">
        <v>1751</v>
      </c>
      <c r="C308" s="99">
        <v>1.1000000000000001</v>
      </c>
      <c r="D308" s="98" t="s">
        <v>1752</v>
      </c>
      <c r="E308" s="90" t="s">
        <v>1032</v>
      </c>
      <c r="F308" s="107">
        <v>528</v>
      </c>
      <c r="G308" s="90" t="s">
        <v>1032</v>
      </c>
      <c r="H308" s="107">
        <v>144</v>
      </c>
      <c r="I308" s="90" t="s">
        <v>1753</v>
      </c>
      <c r="J308" s="107">
        <v>173</v>
      </c>
      <c r="K308" s="90" t="s">
        <v>1754</v>
      </c>
      <c r="L308" s="107">
        <v>25</v>
      </c>
      <c r="M308" s="90" t="s">
        <v>1755</v>
      </c>
      <c r="N308" s="107">
        <v>20</v>
      </c>
    </row>
    <row r="309" spans="1:14">
      <c r="A309" s="329" t="s">
        <v>1756</v>
      </c>
      <c r="B309" s="338" t="s">
        <v>1757</v>
      </c>
      <c r="C309" s="339">
        <v>0.9</v>
      </c>
      <c r="D309" s="338" t="s">
        <v>1758</v>
      </c>
      <c r="E309" s="329" t="s">
        <v>1759</v>
      </c>
      <c r="F309" s="343">
        <v>479</v>
      </c>
      <c r="G309" s="329" t="s">
        <v>1759</v>
      </c>
      <c r="H309" s="343">
        <v>130</v>
      </c>
      <c r="I309" s="329" t="s">
        <v>1760</v>
      </c>
      <c r="J309" s="343">
        <v>153</v>
      </c>
      <c r="K309" s="329" t="s">
        <v>1118</v>
      </c>
      <c r="L309" s="343">
        <v>22</v>
      </c>
      <c r="M309" s="329" t="s">
        <v>1761</v>
      </c>
      <c r="N309" s="343">
        <v>18</v>
      </c>
    </row>
    <row r="310" spans="1:14">
      <c r="A310" s="90" t="s">
        <v>1762</v>
      </c>
      <c r="B310" s="98" t="s">
        <v>1763</v>
      </c>
      <c r="C310" s="99">
        <v>3.3</v>
      </c>
      <c r="D310" s="98" t="s">
        <v>1764</v>
      </c>
      <c r="E310" s="90" t="s">
        <v>1604</v>
      </c>
      <c r="F310" s="108">
        <v>2260</v>
      </c>
      <c r="G310" s="90" t="s">
        <v>1765</v>
      </c>
      <c r="H310" s="107">
        <v>617</v>
      </c>
      <c r="I310" s="90" t="s">
        <v>1766</v>
      </c>
      <c r="J310" s="108">
        <v>1010</v>
      </c>
      <c r="K310" s="90" t="s">
        <v>1767</v>
      </c>
      <c r="L310" s="107">
        <v>115</v>
      </c>
      <c r="M310" s="90" t="s">
        <v>1768</v>
      </c>
      <c r="N310" s="107">
        <v>86</v>
      </c>
    </row>
    <row r="311" spans="1:14">
      <c r="A311" s="329" t="s">
        <v>1769</v>
      </c>
      <c r="B311" s="338" t="s">
        <v>1770</v>
      </c>
      <c r="C311" s="339">
        <v>4.4000000000000004</v>
      </c>
      <c r="D311" s="338" t="s">
        <v>1771</v>
      </c>
      <c r="E311" s="329" t="s">
        <v>1772</v>
      </c>
      <c r="F311" s="344">
        <v>2730</v>
      </c>
      <c r="G311" s="329" t="s">
        <v>1773</v>
      </c>
      <c r="H311" s="343">
        <v>751</v>
      </c>
      <c r="I311" s="329" t="s">
        <v>1774</v>
      </c>
      <c r="J311" s="344">
        <v>1400</v>
      </c>
      <c r="K311" s="329" t="s">
        <v>1775</v>
      </c>
      <c r="L311" s="343">
        <v>150</v>
      </c>
      <c r="M311" s="329" t="s">
        <v>1425</v>
      </c>
      <c r="N311" s="343">
        <v>105</v>
      </c>
    </row>
    <row r="312" spans="1:14">
      <c r="A312" s="90" t="s">
        <v>1776</v>
      </c>
      <c r="B312" s="98" t="s">
        <v>1777</v>
      </c>
      <c r="C312" s="99">
        <v>2</v>
      </c>
      <c r="D312" s="114">
        <v>0.28999999999999998</v>
      </c>
      <c r="E312" s="90" t="s">
        <v>1778</v>
      </c>
      <c r="F312" s="107">
        <v>815</v>
      </c>
      <c r="G312" s="90" t="s">
        <v>1778</v>
      </c>
      <c r="H312" s="107">
        <v>222</v>
      </c>
      <c r="I312" s="90" t="s">
        <v>1520</v>
      </c>
      <c r="J312" s="107">
        <v>301</v>
      </c>
      <c r="K312" s="90" t="s">
        <v>1779</v>
      </c>
      <c r="L312" s="107">
        <v>39</v>
      </c>
      <c r="M312" s="90" t="s">
        <v>1780</v>
      </c>
      <c r="N312" s="107">
        <v>31</v>
      </c>
    </row>
    <row r="313" spans="1:14" ht="14.65">
      <c r="A313" s="329" t="s">
        <v>1781</v>
      </c>
      <c r="B313" s="338" t="s">
        <v>1782</v>
      </c>
      <c r="C313" s="339">
        <v>2</v>
      </c>
      <c r="D313" s="348">
        <v>0.56000000000000005</v>
      </c>
      <c r="E313" s="329" t="s">
        <v>1005</v>
      </c>
      <c r="F313" s="343">
        <v>868</v>
      </c>
      <c r="G313" s="329" t="s">
        <v>1005</v>
      </c>
      <c r="H313" s="343">
        <v>236</v>
      </c>
      <c r="I313" s="329" t="s">
        <v>1783</v>
      </c>
      <c r="J313" s="343">
        <v>320</v>
      </c>
      <c r="K313" s="329" t="s">
        <v>1784</v>
      </c>
      <c r="L313" s="343">
        <v>42</v>
      </c>
      <c r="M313" s="329" t="s">
        <v>1008</v>
      </c>
      <c r="N313" s="343">
        <v>33</v>
      </c>
    </row>
    <row r="314" spans="1:14" ht="14.65">
      <c r="A314" s="90" t="s">
        <v>1785</v>
      </c>
      <c r="B314" s="98" t="s">
        <v>1786</v>
      </c>
      <c r="C314" s="99">
        <v>2</v>
      </c>
      <c r="D314" s="114">
        <v>0.76</v>
      </c>
      <c r="E314" s="90" t="s">
        <v>1778</v>
      </c>
      <c r="F314" s="107">
        <v>812</v>
      </c>
      <c r="G314" s="90" t="s">
        <v>1778</v>
      </c>
      <c r="H314" s="107">
        <v>221</v>
      </c>
      <c r="I314" s="90" t="s">
        <v>1787</v>
      </c>
      <c r="J314" s="107">
        <v>299</v>
      </c>
      <c r="K314" s="90" t="s">
        <v>1788</v>
      </c>
      <c r="L314" s="107">
        <v>39</v>
      </c>
      <c r="M314" s="90" t="s">
        <v>1789</v>
      </c>
      <c r="N314" s="107">
        <v>31</v>
      </c>
    </row>
    <row r="315" spans="1:14">
      <c r="A315" s="329" t="s">
        <v>1790</v>
      </c>
      <c r="B315" s="338" t="s">
        <v>1791</v>
      </c>
      <c r="C315" s="335">
        <v>40</v>
      </c>
      <c r="D315" s="348">
        <v>0.48</v>
      </c>
      <c r="E315" s="329" t="s">
        <v>1792</v>
      </c>
      <c r="F315" s="344">
        <v>7170</v>
      </c>
      <c r="G315" s="329" t="s">
        <v>1793</v>
      </c>
      <c r="H315" s="344">
        <v>4550</v>
      </c>
      <c r="I315" s="329" t="s">
        <v>1794</v>
      </c>
      <c r="J315" s="344">
        <v>7090</v>
      </c>
      <c r="K315" s="329" t="s">
        <v>1795</v>
      </c>
      <c r="L315" s="344">
        <v>4690</v>
      </c>
      <c r="M315" s="329" t="s">
        <v>1163</v>
      </c>
      <c r="N315" s="343">
        <v>2040</v>
      </c>
    </row>
    <row r="316" spans="1:14" ht="18.75">
      <c r="A316" s="90" t="s">
        <v>1796</v>
      </c>
      <c r="B316" s="98" t="s">
        <v>1797</v>
      </c>
      <c r="C316" s="90" t="s">
        <v>1798</v>
      </c>
      <c r="D316" s="114">
        <v>0.06</v>
      </c>
      <c r="E316" s="90" t="s">
        <v>1799</v>
      </c>
      <c r="F316" s="107">
        <v>2</v>
      </c>
      <c r="G316" s="90" t="s">
        <v>1799</v>
      </c>
      <c r="H316" s="109" t="s">
        <v>950</v>
      </c>
      <c r="I316" s="90" t="s">
        <v>1800</v>
      </c>
      <c r="J316" s="109" t="s">
        <v>950</v>
      </c>
      <c r="K316" s="90" t="s">
        <v>1801</v>
      </c>
      <c r="L316" s="109" t="s">
        <v>950</v>
      </c>
      <c r="M316" s="90" t="s">
        <v>1802</v>
      </c>
      <c r="N316" s="109" t="s">
        <v>950</v>
      </c>
    </row>
    <row r="317" spans="1:14" ht="18.75">
      <c r="A317" s="329" t="s">
        <v>1803</v>
      </c>
      <c r="B317" s="338" t="s">
        <v>1804</v>
      </c>
      <c r="C317" s="329" t="s">
        <v>1798</v>
      </c>
      <c r="D317" s="348">
        <v>7.0000000000000007E-2</v>
      </c>
      <c r="E317" s="329" t="s">
        <v>1805</v>
      </c>
      <c r="F317" s="343">
        <v>1</v>
      </c>
      <c r="G317" s="329" t="s">
        <v>1805</v>
      </c>
      <c r="H317" s="345" t="s">
        <v>950</v>
      </c>
      <c r="I317" s="329" t="s">
        <v>1806</v>
      </c>
      <c r="J317" s="345" t="s">
        <v>950</v>
      </c>
      <c r="K317" s="329" t="s">
        <v>1807</v>
      </c>
      <c r="L317" s="345" t="s">
        <v>950</v>
      </c>
      <c r="M317" s="329" t="s">
        <v>1808</v>
      </c>
      <c r="N317" s="345" t="s">
        <v>950</v>
      </c>
    </row>
    <row r="318" spans="1:14" ht="18.75">
      <c r="A318" s="98" t="s">
        <v>1809</v>
      </c>
      <c r="B318" s="98" t="s">
        <v>1810</v>
      </c>
      <c r="C318" s="90" t="s">
        <v>1798</v>
      </c>
      <c r="D318" s="114">
        <v>0.05</v>
      </c>
      <c r="E318" s="90" t="s">
        <v>1811</v>
      </c>
      <c r="F318" s="109" t="s">
        <v>950</v>
      </c>
      <c r="G318" s="90" t="s">
        <v>1811</v>
      </c>
      <c r="H318" s="109" t="s">
        <v>950</v>
      </c>
      <c r="I318" s="90" t="s">
        <v>1483</v>
      </c>
      <c r="J318" s="109" t="s">
        <v>950</v>
      </c>
      <c r="K318" s="90" t="s">
        <v>1812</v>
      </c>
      <c r="L318" s="109" t="s">
        <v>950</v>
      </c>
      <c r="M318" s="90" t="s">
        <v>1813</v>
      </c>
      <c r="N318" s="109" t="s">
        <v>950</v>
      </c>
    </row>
    <row r="319" spans="1:14">
      <c r="A319" s="329" t="s">
        <v>1814</v>
      </c>
      <c r="B319" s="338" t="s">
        <v>1815</v>
      </c>
      <c r="C319" s="339">
        <v>1.4</v>
      </c>
      <c r="D319" s="348">
        <v>0.21</v>
      </c>
      <c r="E319" s="329" t="s">
        <v>1816</v>
      </c>
      <c r="F319" s="343">
        <v>449</v>
      </c>
      <c r="G319" s="329" t="s">
        <v>1816</v>
      </c>
      <c r="H319" s="343">
        <v>122</v>
      </c>
      <c r="I319" s="329" t="s">
        <v>1760</v>
      </c>
      <c r="J319" s="343">
        <v>153</v>
      </c>
      <c r="K319" s="329" t="s">
        <v>897</v>
      </c>
      <c r="L319" s="343">
        <v>21</v>
      </c>
      <c r="M319" s="329" t="s">
        <v>1817</v>
      </c>
      <c r="N319" s="343">
        <v>17</v>
      </c>
    </row>
    <row r="320" spans="1:14" ht="18.75">
      <c r="A320" s="90" t="s">
        <v>1818</v>
      </c>
      <c r="B320" s="98" t="s">
        <v>1819</v>
      </c>
      <c r="C320" s="95">
        <v>800</v>
      </c>
      <c r="D320" s="114">
        <v>0.65</v>
      </c>
      <c r="E320" s="90" t="s">
        <v>1820</v>
      </c>
      <c r="F320" s="108">
        <v>7500</v>
      </c>
      <c r="G320" s="90" t="s">
        <v>1821</v>
      </c>
      <c r="H320" s="108">
        <v>9710</v>
      </c>
      <c r="I320" s="90" t="s">
        <v>1822</v>
      </c>
      <c r="J320" s="108">
        <v>8070</v>
      </c>
      <c r="K320" s="90" t="s">
        <v>1823</v>
      </c>
      <c r="L320" s="108">
        <v>9910</v>
      </c>
      <c r="M320" s="90" t="s">
        <v>1411</v>
      </c>
      <c r="N320" s="118">
        <v>11300</v>
      </c>
    </row>
    <row r="321" spans="1:14">
      <c r="A321" s="329" t="s">
        <v>1824</v>
      </c>
      <c r="B321" s="338" t="s">
        <v>1825</v>
      </c>
      <c r="C321" s="329" t="s">
        <v>1826</v>
      </c>
      <c r="D321" s="348">
        <v>0.02</v>
      </c>
      <c r="E321" s="329" t="s">
        <v>1827</v>
      </c>
      <c r="F321" s="345" t="s">
        <v>950</v>
      </c>
      <c r="G321" s="329" t="s">
        <v>1827</v>
      </c>
      <c r="H321" s="345" t="s">
        <v>950</v>
      </c>
      <c r="I321" s="329" t="s">
        <v>1828</v>
      </c>
      <c r="J321" s="345" t="s">
        <v>950</v>
      </c>
      <c r="K321" s="329" t="s">
        <v>1829</v>
      </c>
      <c r="L321" s="345" t="s">
        <v>950</v>
      </c>
      <c r="M321" s="329" t="s">
        <v>1830</v>
      </c>
      <c r="N321" s="345" t="s">
        <v>950</v>
      </c>
    </row>
    <row r="322" spans="1:14">
      <c r="A322" s="90" t="s">
        <v>1831</v>
      </c>
      <c r="B322" s="98" t="s">
        <v>1832</v>
      </c>
      <c r="C322" s="99">
        <v>3.5</v>
      </c>
      <c r="D322" s="98" t="s">
        <v>1833</v>
      </c>
      <c r="E322" s="90" t="s">
        <v>1834</v>
      </c>
      <c r="F322" s="108">
        <v>2150</v>
      </c>
      <c r="G322" s="90" t="s">
        <v>1835</v>
      </c>
      <c r="H322" s="107">
        <v>588</v>
      </c>
      <c r="I322" s="90" t="s">
        <v>1836</v>
      </c>
      <c r="J322" s="107">
        <v>984</v>
      </c>
      <c r="K322" s="90" t="s">
        <v>1837</v>
      </c>
      <c r="L322" s="107">
        <v>111</v>
      </c>
      <c r="M322" s="90" t="s">
        <v>1838</v>
      </c>
      <c r="N322" s="107">
        <v>82</v>
      </c>
    </row>
    <row r="323" spans="1:14">
      <c r="A323" s="329" t="s">
        <v>1839</v>
      </c>
      <c r="B323" s="338" t="s">
        <v>1840</v>
      </c>
      <c r="C323" s="339">
        <v>3.5</v>
      </c>
      <c r="D323" s="338" t="s">
        <v>1841</v>
      </c>
      <c r="E323" s="329" t="s">
        <v>1416</v>
      </c>
      <c r="F323" s="344">
        <v>2130</v>
      </c>
      <c r="G323" s="329" t="s">
        <v>1842</v>
      </c>
      <c r="H323" s="343">
        <v>580</v>
      </c>
      <c r="I323" s="329" t="s">
        <v>1843</v>
      </c>
      <c r="J323" s="343">
        <v>971</v>
      </c>
      <c r="K323" s="329" t="s">
        <v>1844</v>
      </c>
      <c r="L323" s="343">
        <v>110</v>
      </c>
      <c r="M323" s="329" t="s">
        <v>1845</v>
      </c>
      <c r="N323" s="343">
        <v>81</v>
      </c>
    </row>
    <row r="324" spans="1:14">
      <c r="A324" s="90" t="s">
        <v>1846</v>
      </c>
      <c r="B324" s="98" t="s">
        <v>1847</v>
      </c>
      <c r="C324" s="99">
        <v>2.6</v>
      </c>
      <c r="D324" s="98" t="s">
        <v>1848</v>
      </c>
      <c r="E324" s="90" t="s">
        <v>1199</v>
      </c>
      <c r="F324" s="108">
        <v>1380</v>
      </c>
      <c r="G324" s="90" t="s">
        <v>1199</v>
      </c>
      <c r="H324" s="107">
        <v>376</v>
      </c>
      <c r="I324" s="90" t="s">
        <v>1849</v>
      </c>
      <c r="J324" s="107">
        <v>555</v>
      </c>
      <c r="K324" s="90" t="s">
        <v>1850</v>
      </c>
      <c r="L324" s="107">
        <v>68</v>
      </c>
      <c r="M324" s="90" t="s">
        <v>1851</v>
      </c>
      <c r="N324" s="107">
        <v>52</v>
      </c>
    </row>
    <row r="325" spans="1:14" ht="14.65">
      <c r="A325" s="329" t="s">
        <v>1852</v>
      </c>
      <c r="B325" s="338" t="s">
        <v>1853</v>
      </c>
      <c r="C325" s="339">
        <v>3</v>
      </c>
      <c r="D325" s="338" t="s">
        <v>1854</v>
      </c>
      <c r="E325" s="329" t="s">
        <v>1855</v>
      </c>
      <c r="F325" s="344">
        <v>1440</v>
      </c>
      <c r="G325" s="329" t="s">
        <v>1855</v>
      </c>
      <c r="H325" s="343">
        <v>392</v>
      </c>
      <c r="I325" s="329" t="s">
        <v>1856</v>
      </c>
      <c r="J325" s="343">
        <v>613</v>
      </c>
      <c r="K325" s="329" t="s">
        <v>1857</v>
      </c>
      <c r="L325" s="343">
        <v>72</v>
      </c>
      <c r="M325" s="329" t="s">
        <v>1858</v>
      </c>
      <c r="N325" s="343">
        <v>54</v>
      </c>
    </row>
    <row r="326" spans="1:14">
      <c r="A326" s="90" t="s">
        <v>1859</v>
      </c>
      <c r="B326" s="98" t="s">
        <v>1860</v>
      </c>
      <c r="C326" s="99">
        <v>0.4</v>
      </c>
      <c r="D326" s="98" t="s">
        <v>1861</v>
      </c>
      <c r="E326" s="90" t="s">
        <v>1862</v>
      </c>
      <c r="F326" s="107">
        <v>123</v>
      </c>
      <c r="G326" s="90" t="s">
        <v>1862</v>
      </c>
      <c r="H326" s="107">
        <v>33</v>
      </c>
      <c r="I326" s="90" t="s">
        <v>1863</v>
      </c>
      <c r="J326" s="107">
        <v>37</v>
      </c>
      <c r="K326" s="90" t="s">
        <v>1864</v>
      </c>
      <c r="L326" s="107">
        <v>6</v>
      </c>
      <c r="M326" s="90" t="s">
        <v>1865</v>
      </c>
      <c r="N326" s="107">
        <v>5</v>
      </c>
    </row>
    <row r="327" spans="1:14">
      <c r="A327" s="329" t="s">
        <v>1866</v>
      </c>
      <c r="B327" s="338" t="s">
        <v>1867</v>
      </c>
      <c r="C327" s="339">
        <v>0.3</v>
      </c>
      <c r="D327" s="338" t="s">
        <v>1868</v>
      </c>
      <c r="E327" s="329" t="s">
        <v>1869</v>
      </c>
      <c r="F327" s="343">
        <v>64</v>
      </c>
      <c r="G327" s="329" t="s">
        <v>1869</v>
      </c>
      <c r="H327" s="343">
        <v>17</v>
      </c>
      <c r="I327" s="329" t="s">
        <v>897</v>
      </c>
      <c r="J327" s="343">
        <v>19</v>
      </c>
      <c r="K327" s="329" t="s">
        <v>1870</v>
      </c>
      <c r="L327" s="343">
        <v>3</v>
      </c>
      <c r="M327" s="329" t="s">
        <v>1871</v>
      </c>
      <c r="N327" s="343">
        <v>2</v>
      </c>
    </row>
    <row r="328" spans="1:14">
      <c r="A328" s="90" t="s">
        <v>1872</v>
      </c>
      <c r="B328" s="98" t="s">
        <v>1873</v>
      </c>
      <c r="C328" s="99">
        <v>3.2</v>
      </c>
      <c r="D328" s="98" t="s">
        <v>1656</v>
      </c>
      <c r="E328" s="90" t="s">
        <v>1874</v>
      </c>
      <c r="F328" s="108">
        <v>1720</v>
      </c>
      <c r="G328" s="90" t="s">
        <v>1875</v>
      </c>
      <c r="H328" s="107">
        <v>470</v>
      </c>
      <c r="I328" s="90" t="s">
        <v>1200</v>
      </c>
      <c r="J328" s="107">
        <v>755</v>
      </c>
      <c r="K328" s="90" t="s">
        <v>1876</v>
      </c>
      <c r="L328" s="107">
        <v>87</v>
      </c>
      <c r="M328" s="90" t="s">
        <v>1493</v>
      </c>
      <c r="N328" s="107">
        <v>65</v>
      </c>
    </row>
    <row r="329" spans="1:14">
      <c r="A329" s="329" t="s">
        <v>1877</v>
      </c>
      <c r="B329" s="338" t="s">
        <v>1878</v>
      </c>
      <c r="C329" s="339">
        <v>3.2</v>
      </c>
      <c r="D329" s="338" t="s">
        <v>1879</v>
      </c>
      <c r="E329" s="329" t="s">
        <v>1880</v>
      </c>
      <c r="F329" s="344">
        <v>1220</v>
      </c>
      <c r="G329" s="329" t="s">
        <v>1880</v>
      </c>
      <c r="H329" s="343">
        <v>333</v>
      </c>
      <c r="I329" s="329" t="s">
        <v>1881</v>
      </c>
      <c r="J329" s="343">
        <v>535</v>
      </c>
      <c r="K329" s="329" t="s">
        <v>1882</v>
      </c>
      <c r="L329" s="343">
        <v>62</v>
      </c>
      <c r="M329" s="329" t="s">
        <v>1883</v>
      </c>
      <c r="N329" s="343">
        <v>46</v>
      </c>
    </row>
    <row r="330" spans="1:14" ht="18.75">
      <c r="A330" s="90" t="s">
        <v>1884</v>
      </c>
      <c r="B330" s="98" t="s">
        <v>1885</v>
      </c>
      <c r="C330" s="90" t="s">
        <v>1886</v>
      </c>
      <c r="D330" s="98" t="s">
        <v>1887</v>
      </c>
      <c r="E330" s="90" t="s">
        <v>1888</v>
      </c>
      <c r="F330" s="107">
        <v>6</v>
      </c>
      <c r="G330" s="90" t="s">
        <v>1888</v>
      </c>
      <c r="H330" s="107">
        <v>2</v>
      </c>
      <c r="I330" s="90" t="s">
        <v>1889</v>
      </c>
      <c r="J330" s="107">
        <v>2</v>
      </c>
      <c r="K330" s="90" t="s">
        <v>1890</v>
      </c>
      <c r="L330" s="109" t="s">
        <v>950</v>
      </c>
      <c r="M330" s="90" t="s">
        <v>1891</v>
      </c>
      <c r="N330" s="109" t="s">
        <v>950</v>
      </c>
    </row>
    <row r="331" spans="1:14">
      <c r="A331" s="329" t="s">
        <v>1892</v>
      </c>
      <c r="B331" s="338" t="s">
        <v>1893</v>
      </c>
      <c r="C331" s="329" t="s">
        <v>1886</v>
      </c>
      <c r="D331" s="338" t="s">
        <v>1894</v>
      </c>
      <c r="E331" s="329" t="s">
        <v>1895</v>
      </c>
      <c r="F331" s="343">
        <v>6</v>
      </c>
      <c r="G331" s="329" t="s">
        <v>1895</v>
      </c>
      <c r="H331" s="343">
        <v>2</v>
      </c>
      <c r="I331" s="329" t="s">
        <v>1896</v>
      </c>
      <c r="J331" s="343">
        <v>2</v>
      </c>
      <c r="K331" s="329" t="s">
        <v>1190</v>
      </c>
      <c r="L331" s="345" t="s">
        <v>950</v>
      </c>
      <c r="M331" s="329" t="s">
        <v>1897</v>
      </c>
      <c r="N331" s="345" t="s">
        <v>950</v>
      </c>
    </row>
    <row r="332" spans="1:14">
      <c r="A332" s="90" t="s">
        <v>1898</v>
      </c>
      <c r="B332" s="98" t="s">
        <v>1899</v>
      </c>
      <c r="C332" s="90" t="s">
        <v>1886</v>
      </c>
      <c r="D332" s="98" t="s">
        <v>1900</v>
      </c>
      <c r="E332" s="90" t="s">
        <v>749</v>
      </c>
      <c r="F332" s="107">
        <v>8</v>
      </c>
      <c r="G332" s="90" t="s">
        <v>749</v>
      </c>
      <c r="H332" s="107">
        <v>2</v>
      </c>
      <c r="I332" s="90" t="s">
        <v>1901</v>
      </c>
      <c r="J332" s="107">
        <v>2</v>
      </c>
      <c r="K332" s="90" t="s">
        <v>1902</v>
      </c>
      <c r="L332" s="109" t="s">
        <v>950</v>
      </c>
      <c r="M332" s="90" t="s">
        <v>1903</v>
      </c>
      <c r="N332" s="109" t="s">
        <v>950</v>
      </c>
    </row>
    <row r="333" spans="1:14">
      <c r="A333" s="332" t="s">
        <v>1904</v>
      </c>
      <c r="B333" s="340" t="s">
        <v>1905</v>
      </c>
      <c r="C333" s="332" t="s">
        <v>1886</v>
      </c>
      <c r="D333" s="340" t="s">
        <v>1906</v>
      </c>
      <c r="E333" s="332" t="s">
        <v>1907</v>
      </c>
      <c r="F333" s="346">
        <v>8</v>
      </c>
      <c r="G333" s="332" t="s">
        <v>1907</v>
      </c>
      <c r="H333" s="346">
        <v>2</v>
      </c>
      <c r="I333" s="332" t="s">
        <v>1908</v>
      </c>
      <c r="J333" s="346">
        <v>2</v>
      </c>
      <c r="K333" s="332" t="s">
        <v>1909</v>
      </c>
      <c r="L333" s="347" t="s">
        <v>950</v>
      </c>
      <c r="M333" s="332" t="s">
        <v>1910</v>
      </c>
      <c r="N333" s="347" t="s">
        <v>950</v>
      </c>
    </row>
    <row r="334" spans="1:14">
      <c r="A334" s="86" t="s">
        <v>1911</v>
      </c>
      <c r="B334" s="110" t="s">
        <v>1912</v>
      </c>
      <c r="C334" s="93">
        <v>1.8</v>
      </c>
      <c r="D334" s="110" t="s">
        <v>1906</v>
      </c>
      <c r="E334" s="86" t="s">
        <v>1913</v>
      </c>
      <c r="F334" s="112">
        <v>350</v>
      </c>
      <c r="G334" s="86" t="s">
        <v>1913</v>
      </c>
      <c r="H334" s="112">
        <v>95</v>
      </c>
      <c r="I334" s="86" t="s">
        <v>1914</v>
      </c>
      <c r="J334" s="112">
        <v>126</v>
      </c>
      <c r="K334" s="86" t="s">
        <v>1915</v>
      </c>
      <c r="L334" s="112">
        <v>17</v>
      </c>
      <c r="M334" s="86" t="s">
        <v>1916</v>
      </c>
      <c r="N334" s="112">
        <v>13</v>
      </c>
    </row>
    <row r="335" spans="1:14">
      <c r="A335" s="329" t="s">
        <v>1917</v>
      </c>
      <c r="B335" s="338" t="s">
        <v>1918</v>
      </c>
      <c r="C335" s="339">
        <v>0.3</v>
      </c>
      <c r="D335" s="338" t="s">
        <v>1919</v>
      </c>
      <c r="E335" s="329" t="s">
        <v>1920</v>
      </c>
      <c r="F335" s="343">
        <v>99</v>
      </c>
      <c r="G335" s="329" t="s">
        <v>1920</v>
      </c>
      <c r="H335" s="343">
        <v>27</v>
      </c>
      <c r="I335" s="329" t="s">
        <v>1921</v>
      </c>
      <c r="J335" s="343">
        <v>30</v>
      </c>
      <c r="K335" s="329" t="s">
        <v>1922</v>
      </c>
      <c r="L335" s="343">
        <v>5</v>
      </c>
      <c r="M335" s="329" t="s">
        <v>1923</v>
      </c>
      <c r="N335" s="343">
        <v>4</v>
      </c>
    </row>
    <row r="336" spans="1:14">
      <c r="A336" s="90" t="s">
        <v>1924</v>
      </c>
      <c r="B336" s="98" t="s">
        <v>1925</v>
      </c>
      <c r="C336" s="99">
        <v>0.3</v>
      </c>
      <c r="D336" s="98" t="s">
        <v>1926</v>
      </c>
      <c r="E336" s="90" t="s">
        <v>1927</v>
      </c>
      <c r="F336" s="107">
        <v>113</v>
      </c>
      <c r="G336" s="90" t="s">
        <v>1927</v>
      </c>
      <c r="H336" s="107">
        <v>31</v>
      </c>
      <c r="I336" s="90" t="s">
        <v>1928</v>
      </c>
      <c r="J336" s="107">
        <v>34</v>
      </c>
      <c r="K336" s="90" t="s">
        <v>1929</v>
      </c>
      <c r="L336" s="107">
        <v>5</v>
      </c>
      <c r="M336" s="90" t="s">
        <v>1930</v>
      </c>
      <c r="N336" s="107">
        <v>4</v>
      </c>
    </row>
    <row r="337" spans="1:14">
      <c r="A337" s="329" t="s">
        <v>1931</v>
      </c>
      <c r="B337" s="338" t="s">
        <v>1932</v>
      </c>
      <c r="C337" s="329" t="s">
        <v>1886</v>
      </c>
      <c r="D337" s="338" t="s">
        <v>1933</v>
      </c>
      <c r="E337" s="329" t="s">
        <v>1934</v>
      </c>
      <c r="F337" s="343">
        <v>5</v>
      </c>
      <c r="G337" s="329" t="s">
        <v>1934</v>
      </c>
      <c r="H337" s="343">
        <v>1</v>
      </c>
      <c r="I337" s="329" t="s">
        <v>1935</v>
      </c>
      <c r="J337" s="343">
        <v>1</v>
      </c>
      <c r="K337" s="329" t="s">
        <v>1936</v>
      </c>
      <c r="L337" s="345" t="s">
        <v>950</v>
      </c>
      <c r="M337" s="329" t="s">
        <v>1937</v>
      </c>
      <c r="N337" s="345" t="s">
        <v>950</v>
      </c>
    </row>
    <row r="338" spans="1:14">
      <c r="A338" s="90" t="s">
        <v>1938</v>
      </c>
      <c r="B338" s="98" t="s">
        <v>1939</v>
      </c>
      <c r="C338" s="90" t="s">
        <v>1940</v>
      </c>
      <c r="D338" s="98" t="s">
        <v>1941</v>
      </c>
      <c r="E338" s="90" t="s">
        <v>1942</v>
      </c>
      <c r="F338" s="107">
        <v>25</v>
      </c>
      <c r="G338" s="90" t="s">
        <v>1942</v>
      </c>
      <c r="H338" s="107">
        <v>7</v>
      </c>
      <c r="I338" s="90" t="s">
        <v>1943</v>
      </c>
      <c r="J338" s="107">
        <v>7</v>
      </c>
      <c r="K338" s="90" t="s">
        <v>1944</v>
      </c>
      <c r="L338" s="107">
        <v>1</v>
      </c>
      <c r="M338" s="90" t="s">
        <v>1945</v>
      </c>
      <c r="N338" s="109" t="s">
        <v>950</v>
      </c>
    </row>
    <row r="339" spans="1:14">
      <c r="A339" s="329" t="s">
        <v>1946</v>
      </c>
      <c r="B339" s="338" t="s">
        <v>1947</v>
      </c>
      <c r="C339" s="339">
        <v>0.6</v>
      </c>
      <c r="D339" s="338" t="s">
        <v>1948</v>
      </c>
      <c r="E339" s="329" t="s">
        <v>1949</v>
      </c>
      <c r="F339" s="343">
        <v>192</v>
      </c>
      <c r="G339" s="329" t="s">
        <v>1949</v>
      </c>
      <c r="H339" s="343">
        <v>52</v>
      </c>
      <c r="I339" s="329" t="s">
        <v>1950</v>
      </c>
      <c r="J339" s="343">
        <v>60</v>
      </c>
      <c r="K339" s="329" t="s">
        <v>1951</v>
      </c>
      <c r="L339" s="343">
        <v>9</v>
      </c>
      <c r="M339" s="329" t="s">
        <v>1952</v>
      </c>
      <c r="N339" s="343">
        <v>7</v>
      </c>
    </row>
    <row r="340" spans="1:14">
      <c r="A340" s="90" t="s">
        <v>1953</v>
      </c>
      <c r="B340" s="98" t="s">
        <v>1954</v>
      </c>
      <c r="C340" s="90" t="s">
        <v>1955</v>
      </c>
      <c r="D340" s="98" t="s">
        <v>1933</v>
      </c>
      <c r="E340" s="90" t="s">
        <v>1956</v>
      </c>
      <c r="F340" s="107">
        <v>12</v>
      </c>
      <c r="G340" s="90" t="s">
        <v>1956</v>
      </c>
      <c r="H340" s="107">
        <v>3</v>
      </c>
      <c r="I340" s="90" t="s">
        <v>1957</v>
      </c>
      <c r="J340" s="107">
        <v>4</v>
      </c>
      <c r="K340" s="90" t="s">
        <v>1958</v>
      </c>
      <c r="L340" s="109" t="s">
        <v>950</v>
      </c>
      <c r="M340" s="90" t="s">
        <v>1189</v>
      </c>
      <c r="N340" s="109" t="s">
        <v>950</v>
      </c>
    </row>
    <row r="341" spans="1:14">
      <c r="A341" s="329" t="s">
        <v>1959</v>
      </c>
      <c r="B341" s="338" t="s">
        <v>1960</v>
      </c>
      <c r="C341" s="339">
        <v>0.3</v>
      </c>
      <c r="D341" s="338" t="s">
        <v>1961</v>
      </c>
      <c r="E341" s="329" t="s">
        <v>1962</v>
      </c>
      <c r="F341" s="343">
        <v>99</v>
      </c>
      <c r="G341" s="329" t="s">
        <v>1962</v>
      </c>
      <c r="H341" s="343">
        <v>27</v>
      </c>
      <c r="I341" s="329" t="s">
        <v>1963</v>
      </c>
      <c r="J341" s="343">
        <v>30</v>
      </c>
      <c r="K341" s="329" t="s">
        <v>1964</v>
      </c>
      <c r="L341" s="343">
        <v>5</v>
      </c>
      <c r="M341" s="329" t="s">
        <v>1965</v>
      </c>
      <c r="N341" s="343">
        <v>4</v>
      </c>
    </row>
    <row r="342" spans="1:14">
      <c r="A342" s="90" t="s">
        <v>1966</v>
      </c>
      <c r="B342" s="98" t="s">
        <v>1967</v>
      </c>
      <c r="C342" s="99">
        <v>0.6</v>
      </c>
      <c r="D342" s="114">
        <v>0.2</v>
      </c>
      <c r="E342" s="90" t="s">
        <v>1968</v>
      </c>
      <c r="F342" s="107">
        <v>124</v>
      </c>
      <c r="G342" s="90" t="s">
        <v>1968</v>
      </c>
      <c r="H342" s="107">
        <v>34</v>
      </c>
      <c r="I342" s="90" t="s">
        <v>1090</v>
      </c>
      <c r="J342" s="107">
        <v>38</v>
      </c>
      <c r="K342" s="90" t="s">
        <v>1969</v>
      </c>
      <c r="L342" s="107">
        <v>6</v>
      </c>
      <c r="M342" s="90" t="s">
        <v>1970</v>
      </c>
      <c r="N342" s="107">
        <v>5</v>
      </c>
    </row>
    <row r="343" spans="1:14">
      <c r="A343" s="329" t="s">
        <v>1971</v>
      </c>
      <c r="B343" s="338" t="s">
        <v>1972</v>
      </c>
      <c r="C343" s="339">
        <v>9.8000000000000007</v>
      </c>
      <c r="D343" s="348">
        <v>0.35</v>
      </c>
      <c r="E343" s="329" t="s">
        <v>1973</v>
      </c>
      <c r="F343" s="344">
        <v>3970</v>
      </c>
      <c r="G343" s="329" t="s">
        <v>1974</v>
      </c>
      <c r="H343" s="344">
        <v>1240</v>
      </c>
      <c r="I343" s="329" t="s">
        <v>1975</v>
      </c>
      <c r="J343" s="344">
        <v>2960</v>
      </c>
      <c r="K343" s="329" t="s">
        <v>1976</v>
      </c>
      <c r="L343" s="343">
        <v>467</v>
      </c>
      <c r="M343" s="329" t="s">
        <v>1977</v>
      </c>
      <c r="N343" s="343">
        <v>178</v>
      </c>
    </row>
    <row r="344" spans="1:14" ht="14.65">
      <c r="A344" s="90" t="s">
        <v>1978</v>
      </c>
      <c r="B344" s="98" t="s">
        <v>1979</v>
      </c>
      <c r="C344" s="99">
        <v>0.4</v>
      </c>
      <c r="D344" s="114">
        <v>0.19</v>
      </c>
      <c r="E344" s="90" t="s">
        <v>1980</v>
      </c>
      <c r="F344" s="107">
        <v>86</v>
      </c>
      <c r="G344" s="90" t="s">
        <v>1980</v>
      </c>
      <c r="H344" s="107">
        <v>23</v>
      </c>
      <c r="I344" s="90" t="s">
        <v>1981</v>
      </c>
      <c r="J344" s="107">
        <v>26</v>
      </c>
      <c r="K344" s="90" t="s">
        <v>1982</v>
      </c>
      <c r="L344" s="107">
        <v>4</v>
      </c>
      <c r="M344" s="90" t="s">
        <v>1983</v>
      </c>
      <c r="N344" s="107">
        <v>3</v>
      </c>
    </row>
    <row r="345" spans="1:14" ht="18.75">
      <c r="A345" s="338" t="s">
        <v>1984</v>
      </c>
      <c r="B345" s="338" t="s">
        <v>1985</v>
      </c>
      <c r="C345" s="335">
        <v>67</v>
      </c>
      <c r="D345" s="348">
        <v>0.57999999999999996</v>
      </c>
      <c r="E345" s="329" t="s">
        <v>1986</v>
      </c>
      <c r="F345" s="344">
        <v>7940</v>
      </c>
      <c r="G345" s="329" t="s">
        <v>1987</v>
      </c>
      <c r="H345" s="344">
        <v>6490</v>
      </c>
      <c r="I345" s="329" t="s">
        <v>1988</v>
      </c>
      <c r="J345" s="344">
        <v>8140</v>
      </c>
      <c r="K345" s="329" t="s">
        <v>1989</v>
      </c>
      <c r="L345" s="344">
        <v>6960</v>
      </c>
      <c r="M345" s="329" t="s">
        <v>1990</v>
      </c>
      <c r="N345" s="343">
        <v>4380</v>
      </c>
    </row>
    <row r="346" spans="1:14">
      <c r="A346" s="90" t="s">
        <v>1991</v>
      </c>
      <c r="B346" s="98" t="s">
        <v>1992</v>
      </c>
      <c r="C346" s="90" t="s">
        <v>1993</v>
      </c>
      <c r="D346" s="114">
        <v>0.11</v>
      </c>
      <c r="E346" s="90" t="s">
        <v>1994</v>
      </c>
      <c r="F346" s="107">
        <v>48</v>
      </c>
      <c r="G346" s="90" t="s">
        <v>1994</v>
      </c>
      <c r="H346" s="107">
        <v>13</v>
      </c>
      <c r="I346" s="90" t="s">
        <v>1995</v>
      </c>
      <c r="J346" s="107">
        <v>14</v>
      </c>
      <c r="K346" s="90" t="s">
        <v>1996</v>
      </c>
      <c r="L346" s="107">
        <v>2</v>
      </c>
      <c r="M346" s="90" t="s">
        <v>1997</v>
      </c>
      <c r="N346" s="107">
        <v>2</v>
      </c>
    </row>
    <row r="347" spans="1:14">
      <c r="A347" s="329" t="s">
        <v>1998</v>
      </c>
      <c r="B347" s="338" t="s">
        <v>1999</v>
      </c>
      <c r="C347" s="329" t="s">
        <v>2000</v>
      </c>
      <c r="D347" s="348">
        <v>0.19</v>
      </c>
      <c r="E347" s="329" t="s">
        <v>2001</v>
      </c>
      <c r="F347" s="343">
        <v>63</v>
      </c>
      <c r="G347" s="329" t="s">
        <v>2001</v>
      </c>
      <c r="H347" s="343">
        <v>17</v>
      </c>
      <c r="I347" s="329" t="s">
        <v>2002</v>
      </c>
      <c r="J347" s="343">
        <v>19</v>
      </c>
      <c r="K347" s="329" t="s">
        <v>1983</v>
      </c>
      <c r="L347" s="343">
        <v>3</v>
      </c>
      <c r="M347" s="329" t="s">
        <v>2003</v>
      </c>
      <c r="N347" s="343">
        <v>2</v>
      </c>
    </row>
    <row r="348" spans="1:14">
      <c r="A348" s="90" t="s">
        <v>2004</v>
      </c>
      <c r="B348" s="98" t="s">
        <v>2005</v>
      </c>
      <c r="C348" s="99">
        <v>0.3</v>
      </c>
      <c r="D348" s="114">
        <v>0.16</v>
      </c>
      <c r="E348" s="90" t="s">
        <v>2006</v>
      </c>
      <c r="F348" s="107">
        <v>60</v>
      </c>
      <c r="G348" s="90" t="s">
        <v>2006</v>
      </c>
      <c r="H348" s="107">
        <v>16</v>
      </c>
      <c r="I348" s="90" t="s">
        <v>2007</v>
      </c>
      <c r="J348" s="107">
        <v>18</v>
      </c>
      <c r="K348" s="90" t="s">
        <v>2008</v>
      </c>
      <c r="L348" s="107">
        <v>3</v>
      </c>
      <c r="M348" s="90" t="s">
        <v>1112</v>
      </c>
      <c r="N348" s="107">
        <v>2</v>
      </c>
    </row>
    <row r="349" spans="1:14">
      <c r="A349" s="329" t="s">
        <v>2009</v>
      </c>
      <c r="B349" s="338" t="s">
        <v>2010</v>
      </c>
      <c r="C349" s="329" t="s">
        <v>2011</v>
      </c>
      <c r="D349" s="348">
        <v>0.03</v>
      </c>
      <c r="E349" s="329" t="s">
        <v>2012</v>
      </c>
      <c r="F349" s="343">
        <v>2</v>
      </c>
      <c r="G349" s="329" t="s">
        <v>2012</v>
      </c>
      <c r="H349" s="345" t="s">
        <v>950</v>
      </c>
      <c r="I349" s="329" t="s">
        <v>2013</v>
      </c>
      <c r="J349" s="345" t="s">
        <v>950</v>
      </c>
      <c r="K349" s="329" t="s">
        <v>2014</v>
      </c>
      <c r="L349" s="345" t="s">
        <v>950</v>
      </c>
      <c r="M349" s="329" t="s">
        <v>2015</v>
      </c>
      <c r="N349" s="345" t="s">
        <v>950</v>
      </c>
    </row>
    <row r="350" spans="1:14" ht="14.65">
      <c r="A350" s="90" t="s">
        <v>2016</v>
      </c>
      <c r="B350" s="98" t="s">
        <v>2017</v>
      </c>
      <c r="C350" s="90" t="s">
        <v>1117</v>
      </c>
      <c r="D350" s="114">
        <v>0.03</v>
      </c>
      <c r="E350" s="90" t="s">
        <v>2018</v>
      </c>
      <c r="F350" s="109" t="s">
        <v>950</v>
      </c>
      <c r="G350" s="90" t="s">
        <v>2018</v>
      </c>
      <c r="H350" s="109" t="s">
        <v>950</v>
      </c>
      <c r="I350" s="90" t="s">
        <v>2019</v>
      </c>
      <c r="J350" s="109" t="s">
        <v>950</v>
      </c>
      <c r="K350" s="90" t="s">
        <v>2020</v>
      </c>
      <c r="L350" s="109" t="s">
        <v>950</v>
      </c>
      <c r="M350" s="90" t="s">
        <v>2021</v>
      </c>
      <c r="N350" s="109" t="s">
        <v>950</v>
      </c>
    </row>
    <row r="351" spans="1:14">
      <c r="A351" s="329" t="s">
        <v>2022</v>
      </c>
      <c r="B351" s="338" t="s">
        <v>2023</v>
      </c>
      <c r="C351" s="329" t="s">
        <v>2024</v>
      </c>
      <c r="D351" s="354">
        <v>4.0000000000000001E-3</v>
      </c>
      <c r="E351" s="329" t="s">
        <v>2025</v>
      </c>
      <c r="F351" s="345" t="s">
        <v>950</v>
      </c>
      <c r="G351" s="329" t="s">
        <v>2025</v>
      </c>
      <c r="H351" s="345" t="s">
        <v>950</v>
      </c>
      <c r="I351" s="329" t="s">
        <v>2026</v>
      </c>
      <c r="J351" s="345" t="s">
        <v>950</v>
      </c>
      <c r="K351" s="329" t="s">
        <v>2027</v>
      </c>
      <c r="L351" s="345" t="s">
        <v>950</v>
      </c>
      <c r="M351" s="329" t="s">
        <v>2028</v>
      </c>
      <c r="N351" s="345" t="s">
        <v>950</v>
      </c>
    </row>
    <row r="352" spans="1:14">
      <c r="A352" s="90" t="s">
        <v>2029</v>
      </c>
      <c r="B352" s="98" t="s">
        <v>2030</v>
      </c>
      <c r="C352" s="90" t="s">
        <v>2031</v>
      </c>
      <c r="D352" s="114">
        <v>0.02</v>
      </c>
      <c r="E352" s="90" t="s">
        <v>2032</v>
      </c>
      <c r="F352" s="107">
        <v>3</v>
      </c>
      <c r="G352" s="90" t="s">
        <v>2032</v>
      </c>
      <c r="H352" s="109" t="s">
        <v>950</v>
      </c>
      <c r="I352" s="90" t="s">
        <v>2033</v>
      </c>
      <c r="J352" s="109" t="s">
        <v>950</v>
      </c>
      <c r="K352" s="90" t="s">
        <v>2034</v>
      </c>
      <c r="L352" s="109" t="s">
        <v>950</v>
      </c>
      <c r="M352" s="90" t="s">
        <v>2035</v>
      </c>
      <c r="N352" s="109" t="s">
        <v>950</v>
      </c>
    </row>
    <row r="353" spans="1:14">
      <c r="A353" s="329" t="s">
        <v>2036</v>
      </c>
      <c r="B353" s="338" t="s">
        <v>2037</v>
      </c>
      <c r="C353" s="329" t="s">
        <v>2038</v>
      </c>
      <c r="D353" s="348">
        <v>0.04</v>
      </c>
      <c r="E353" s="329" t="s">
        <v>2039</v>
      </c>
      <c r="F353" s="343">
        <v>11</v>
      </c>
      <c r="G353" s="329" t="s">
        <v>2039</v>
      </c>
      <c r="H353" s="343">
        <v>3</v>
      </c>
      <c r="I353" s="329" t="s">
        <v>2040</v>
      </c>
      <c r="J353" s="343">
        <v>3</v>
      </c>
      <c r="K353" s="329" t="s">
        <v>1800</v>
      </c>
      <c r="L353" s="345" t="s">
        <v>950</v>
      </c>
      <c r="M353" s="329" t="s">
        <v>2041</v>
      </c>
      <c r="N353" s="345" t="s">
        <v>950</v>
      </c>
    </row>
    <row r="354" spans="1:14">
      <c r="A354" s="90" t="s">
        <v>2042</v>
      </c>
      <c r="B354" s="98" t="s">
        <v>2043</v>
      </c>
      <c r="C354" s="99">
        <v>0.3</v>
      </c>
      <c r="D354" s="114">
        <v>0.1</v>
      </c>
      <c r="E354" s="90" t="s">
        <v>2044</v>
      </c>
      <c r="F354" s="107">
        <v>73</v>
      </c>
      <c r="G354" s="90" t="s">
        <v>2044</v>
      </c>
      <c r="H354" s="107">
        <v>20</v>
      </c>
      <c r="I354" s="90" t="s">
        <v>2045</v>
      </c>
      <c r="J354" s="107">
        <v>22</v>
      </c>
      <c r="K354" s="90" t="s">
        <v>2046</v>
      </c>
      <c r="L354" s="107">
        <v>3</v>
      </c>
      <c r="M354" s="90" t="s">
        <v>2047</v>
      </c>
      <c r="N354" s="107">
        <v>3</v>
      </c>
    </row>
    <row r="355" spans="1:14" ht="18.75">
      <c r="A355" s="329" t="s">
        <v>2048</v>
      </c>
      <c r="B355" s="338" t="s">
        <v>2049</v>
      </c>
      <c r="C355" s="335">
        <v>26</v>
      </c>
      <c r="D355" s="338" t="s">
        <v>2050</v>
      </c>
      <c r="E355" s="329" t="s">
        <v>2051</v>
      </c>
      <c r="F355" s="344">
        <v>9910</v>
      </c>
      <c r="G355" s="329" t="s">
        <v>2052</v>
      </c>
      <c r="H355" s="344">
        <v>4920</v>
      </c>
      <c r="I355" s="329" t="s">
        <v>2053</v>
      </c>
      <c r="J355" s="344">
        <v>9320</v>
      </c>
      <c r="K355" s="329" t="s">
        <v>2054</v>
      </c>
      <c r="L355" s="344">
        <v>4460</v>
      </c>
      <c r="M355" s="329" t="s">
        <v>2055</v>
      </c>
      <c r="N355" s="343">
        <v>1360</v>
      </c>
    </row>
    <row r="356" spans="1:14" ht="18.75">
      <c r="A356" s="98" t="s">
        <v>2056</v>
      </c>
      <c r="B356" s="98" t="s">
        <v>2057</v>
      </c>
      <c r="C356" s="95">
        <v>26</v>
      </c>
      <c r="D356" s="98" t="s">
        <v>2058</v>
      </c>
      <c r="E356" s="90" t="s">
        <v>2059</v>
      </c>
      <c r="F356" s="108">
        <v>9050</v>
      </c>
      <c r="G356" s="90" t="s">
        <v>2060</v>
      </c>
      <c r="H356" s="108">
        <v>4490</v>
      </c>
      <c r="I356" s="90" t="s">
        <v>1291</v>
      </c>
      <c r="J356" s="108">
        <v>8520</v>
      </c>
      <c r="K356" s="90" t="s">
        <v>2061</v>
      </c>
      <c r="L356" s="108">
        <v>4080</v>
      </c>
      <c r="M356" s="90" t="s">
        <v>2062</v>
      </c>
      <c r="N356" s="107">
        <v>1250</v>
      </c>
    </row>
    <row r="357" spans="1:14" ht="18.75">
      <c r="A357" s="340" t="s">
        <v>2063</v>
      </c>
      <c r="B357" s="340" t="s">
        <v>2064</v>
      </c>
      <c r="C357" s="350">
        <v>26</v>
      </c>
      <c r="D357" s="340" t="s">
        <v>2065</v>
      </c>
      <c r="E357" s="332" t="s">
        <v>2066</v>
      </c>
      <c r="F357" s="351">
        <v>7320</v>
      </c>
      <c r="G357" s="332" t="s">
        <v>2067</v>
      </c>
      <c r="H357" s="351">
        <v>3630</v>
      </c>
      <c r="I357" s="332" t="s">
        <v>756</v>
      </c>
      <c r="J357" s="351">
        <v>6880</v>
      </c>
      <c r="K357" s="332" t="s">
        <v>1975</v>
      </c>
      <c r="L357" s="351">
        <v>3300</v>
      </c>
      <c r="M357" s="332" t="s">
        <v>2068</v>
      </c>
      <c r="N357" s="346">
        <v>1010</v>
      </c>
    </row>
    <row r="358" spans="1:14">
      <c r="A358" s="139"/>
      <c r="B358" s="139"/>
      <c r="C358" s="139"/>
      <c r="D358" s="139"/>
      <c r="E358" s="139"/>
    </row>
    <row r="359" spans="1:14">
      <c r="A359" s="128"/>
      <c r="B359" s="129" t="s">
        <v>2069</v>
      </c>
      <c r="C359" s="129" t="s">
        <v>2070</v>
      </c>
      <c r="D359" s="130" t="s">
        <v>2071</v>
      </c>
      <c r="E359" s="139"/>
    </row>
    <row r="360" spans="1:14">
      <c r="A360" s="139" t="s">
        <v>2072</v>
      </c>
      <c r="B360" s="131">
        <v>1</v>
      </c>
      <c r="C360" s="131">
        <v>1</v>
      </c>
      <c r="D360" s="139" t="s">
        <v>2073</v>
      </c>
      <c r="E360" s="139"/>
    </row>
    <row r="361" spans="1:14">
      <c r="A361" s="139" t="s">
        <v>2074</v>
      </c>
      <c r="B361" s="131">
        <v>16.2</v>
      </c>
      <c r="C361" s="131">
        <v>5</v>
      </c>
      <c r="D361" s="139" t="s">
        <v>2075</v>
      </c>
      <c r="E361" s="139"/>
    </row>
    <row r="362" spans="1:14">
      <c r="A362" s="139" t="s">
        <v>548</v>
      </c>
      <c r="B362" s="131">
        <v>5.6</v>
      </c>
      <c r="C362" s="131">
        <v>1.8</v>
      </c>
      <c r="D362" s="139" t="s">
        <v>2076</v>
      </c>
      <c r="E362" s="139"/>
    </row>
    <row r="363" spans="1:14">
      <c r="A363" s="139" t="s">
        <v>2077</v>
      </c>
      <c r="B363" s="131">
        <v>-2.4</v>
      </c>
      <c r="C363" s="131">
        <v>-8.1999999999999993</v>
      </c>
      <c r="D363" s="139" t="s">
        <v>2078</v>
      </c>
      <c r="E363" s="139"/>
    </row>
    <row r="364" spans="1:14">
      <c r="A364" s="139" t="s">
        <v>2079</v>
      </c>
      <c r="B364" s="131">
        <v>0</v>
      </c>
      <c r="C364" s="131">
        <v>0</v>
      </c>
      <c r="D364" s="139" t="s">
        <v>2080</v>
      </c>
      <c r="E364" s="139"/>
    </row>
    <row r="365" spans="1:14">
      <c r="A365" s="139" t="s">
        <v>2081</v>
      </c>
      <c r="B365" s="131">
        <v>0</v>
      </c>
      <c r="C365" s="131">
        <v>0</v>
      </c>
      <c r="D365" s="139" t="s">
        <v>2080</v>
      </c>
      <c r="E365" s="139"/>
    </row>
    <row r="366" spans="1:14">
      <c r="A366" s="139" t="s">
        <v>2082</v>
      </c>
      <c r="B366" s="131">
        <v>0</v>
      </c>
      <c r="C366" s="131">
        <v>0</v>
      </c>
      <c r="D366" s="139" t="s">
        <v>2083</v>
      </c>
      <c r="E366" s="139"/>
    </row>
    <row r="367" spans="1:14">
      <c r="A367" s="139" t="s">
        <v>2084</v>
      </c>
      <c r="B367" s="131">
        <v>1200</v>
      </c>
      <c r="C367" s="131">
        <v>345</v>
      </c>
      <c r="D367" s="139" t="s">
        <v>2085</v>
      </c>
      <c r="E367" s="139"/>
    </row>
    <row r="368" spans="1:14">
      <c r="A368" s="139" t="s">
        <v>2086</v>
      </c>
      <c r="B368" s="131">
        <v>-160</v>
      </c>
      <c r="C368" s="131">
        <v>-46</v>
      </c>
      <c r="D368" s="139" t="s">
        <v>2087</v>
      </c>
      <c r="E368" s="139"/>
    </row>
    <row r="369" spans="1:5">
      <c r="A369" s="139" t="s">
        <v>2088</v>
      </c>
      <c r="B369" s="131">
        <v>84</v>
      </c>
      <c r="C369" s="131">
        <v>28</v>
      </c>
      <c r="D369" s="139" t="s">
        <v>2089</v>
      </c>
      <c r="E369" s="139"/>
    </row>
    <row r="370" spans="1:5">
      <c r="A370" s="139" t="s">
        <v>2090</v>
      </c>
      <c r="B370" s="131">
        <v>264</v>
      </c>
      <c r="C370" s="131">
        <v>265</v>
      </c>
      <c r="D370" s="139" t="s">
        <v>2091</v>
      </c>
      <c r="E370" s="139"/>
    </row>
    <row r="371" spans="1:5">
      <c r="A371" s="139" t="s">
        <v>2092</v>
      </c>
      <c r="B371" s="131">
        <v>1</v>
      </c>
      <c r="C371" s="131">
        <v>1</v>
      </c>
      <c r="D371" s="139" t="s">
        <v>2093</v>
      </c>
      <c r="E371" s="139"/>
    </row>
    <row r="372" spans="1:5">
      <c r="A372" s="139"/>
      <c r="B372" s="139"/>
      <c r="C372" s="139"/>
      <c r="D372" s="139" t="s">
        <v>2094</v>
      </c>
      <c r="E372" s="139"/>
    </row>
    <row r="373" spans="1:5">
      <c r="A373" s="139"/>
      <c r="B373" s="139"/>
      <c r="C373" s="139"/>
      <c r="D373" s="139" t="s">
        <v>2095</v>
      </c>
      <c r="E373" s="139"/>
    </row>
  </sheetData>
  <mergeCells count="34">
    <mergeCell ref="A4:B4"/>
    <mergeCell ref="A8:A9"/>
    <mergeCell ref="B9:H9"/>
    <mergeCell ref="A17:B17"/>
    <mergeCell ref="A20:A23"/>
    <mergeCell ref="B20:C20"/>
    <mergeCell ref="D20:F20"/>
    <mergeCell ref="G20:J20"/>
    <mergeCell ref="B21:C22"/>
    <mergeCell ref="D21:D22"/>
    <mergeCell ref="E21:E22"/>
    <mergeCell ref="F21:F22"/>
    <mergeCell ref="G21:G22"/>
    <mergeCell ref="H21:H22"/>
    <mergeCell ref="I21:I22"/>
    <mergeCell ref="A63:G63"/>
    <mergeCell ref="B68:D68"/>
    <mergeCell ref="E68:G68"/>
    <mergeCell ref="H68:M68"/>
    <mergeCell ref="E23:F23"/>
    <mergeCell ref="G23:J23"/>
    <mergeCell ref="A73:Q73"/>
    <mergeCell ref="W78:AC78"/>
    <mergeCell ref="AF78:AG78"/>
    <mergeCell ref="B89:G89"/>
    <mergeCell ref="A99:A100"/>
    <mergeCell ref="B100:G100"/>
    <mergeCell ref="A77:A78"/>
    <mergeCell ref="B78:R78"/>
    <mergeCell ref="A106:B106"/>
    <mergeCell ref="A110:A111"/>
    <mergeCell ref="B111:H111"/>
    <mergeCell ref="E138:I139"/>
    <mergeCell ref="U78:V7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4.25"/>
  <cols>
    <col min="1" max="1" width="64.86328125" style="139" customWidth="1"/>
    <col min="2" max="2" width="11.59765625" style="139" bestFit="1" customWidth="1"/>
    <col min="3" max="16384" width="9" style="139"/>
  </cols>
  <sheetData>
    <row r="1" spans="1:33">
      <c r="B1" s="139" t="s">
        <v>3358</v>
      </c>
    </row>
    <row r="2" spans="1:33">
      <c r="A2" s="139" t="s">
        <v>2088</v>
      </c>
      <c r="B2" s="139">
        <f>28</f>
        <v>28</v>
      </c>
    </row>
    <row r="3" spans="1:33">
      <c r="A3" s="139" t="s">
        <v>2090</v>
      </c>
      <c r="B3" s="139">
        <f>265</f>
        <v>265</v>
      </c>
    </row>
    <row r="10" spans="1:33">
      <c r="A10" s="160" t="s">
        <v>3359</v>
      </c>
      <c r="B10" s="139">
        <f t="shared" ref="B10:AG10" si="0">B29</f>
        <v>2019</v>
      </c>
      <c r="C10" s="139">
        <f t="shared" si="0"/>
        <v>2020</v>
      </c>
      <c r="D10" s="139">
        <f t="shared" si="0"/>
        <v>2021</v>
      </c>
      <c r="E10" s="139">
        <f t="shared" si="0"/>
        <v>2022</v>
      </c>
      <c r="F10" s="139">
        <f t="shared" si="0"/>
        <v>2023</v>
      </c>
      <c r="G10" s="139">
        <f t="shared" si="0"/>
        <v>2024</v>
      </c>
      <c r="H10" s="139">
        <f t="shared" si="0"/>
        <v>2025</v>
      </c>
      <c r="I10" s="139">
        <f t="shared" si="0"/>
        <v>2026</v>
      </c>
      <c r="J10" s="139">
        <f t="shared" si="0"/>
        <v>2027</v>
      </c>
      <c r="K10" s="139">
        <f t="shared" si="0"/>
        <v>2028</v>
      </c>
      <c r="L10" s="139">
        <f t="shared" si="0"/>
        <v>2029</v>
      </c>
      <c r="M10" s="139">
        <f t="shared" si="0"/>
        <v>2030</v>
      </c>
      <c r="N10" s="139">
        <f t="shared" si="0"/>
        <v>2031</v>
      </c>
      <c r="O10" s="139">
        <f t="shared" si="0"/>
        <v>2032</v>
      </c>
      <c r="P10" s="139">
        <f t="shared" si="0"/>
        <v>2033</v>
      </c>
      <c r="Q10" s="139">
        <f t="shared" si="0"/>
        <v>2034</v>
      </c>
      <c r="R10" s="139">
        <f t="shared" si="0"/>
        <v>2035</v>
      </c>
      <c r="S10" s="139">
        <f t="shared" si="0"/>
        <v>2036</v>
      </c>
      <c r="T10" s="139">
        <f t="shared" si="0"/>
        <v>2037</v>
      </c>
      <c r="U10" s="139">
        <f t="shared" si="0"/>
        <v>2038</v>
      </c>
      <c r="V10" s="139">
        <f t="shared" si="0"/>
        <v>2039</v>
      </c>
      <c r="W10" s="139">
        <f t="shared" si="0"/>
        <v>2040</v>
      </c>
      <c r="X10" s="139">
        <f t="shared" si="0"/>
        <v>2041</v>
      </c>
      <c r="Y10" s="139">
        <f t="shared" si="0"/>
        <v>2042</v>
      </c>
      <c r="Z10" s="139">
        <f t="shared" si="0"/>
        <v>2043</v>
      </c>
      <c r="AA10" s="139">
        <f t="shared" si="0"/>
        <v>2044</v>
      </c>
      <c r="AB10" s="139">
        <f t="shared" si="0"/>
        <v>2045</v>
      </c>
      <c r="AC10" s="139">
        <f t="shared" si="0"/>
        <v>2046</v>
      </c>
      <c r="AD10" s="139">
        <f t="shared" si="0"/>
        <v>2047</v>
      </c>
      <c r="AE10" s="139">
        <f t="shared" si="0"/>
        <v>2048</v>
      </c>
      <c r="AF10" s="139">
        <f t="shared" si="0"/>
        <v>2049</v>
      </c>
      <c r="AG10" s="139">
        <f t="shared" si="0"/>
        <v>2050</v>
      </c>
    </row>
    <row r="11" spans="1:33">
      <c r="A11" s="257" t="str">
        <f t="shared" ref="A11:AG11" si="1">A102</f>
        <v>Industrial Sector Pollutant Emissions[agriculture,CO2] : MostRecentRun</v>
      </c>
      <c r="B11" s="257">
        <f t="shared" si="1"/>
        <v>67013200000000</v>
      </c>
      <c r="C11" s="257">
        <f t="shared" si="1"/>
        <v>59752000000000</v>
      </c>
      <c r="D11" s="257">
        <f t="shared" si="1"/>
        <v>62754800000000</v>
      </c>
      <c r="E11" s="257">
        <f t="shared" si="1"/>
        <v>64765300000000</v>
      </c>
      <c r="F11" s="257">
        <f t="shared" si="1"/>
        <v>65863500000000</v>
      </c>
      <c r="G11" s="257">
        <f t="shared" si="1"/>
        <v>67148000000000</v>
      </c>
      <c r="H11" s="257">
        <f t="shared" si="1"/>
        <v>68556900000000</v>
      </c>
      <c r="I11" s="257">
        <f t="shared" si="1"/>
        <v>69881400000000</v>
      </c>
      <c r="J11" s="257">
        <f t="shared" si="1"/>
        <v>70942000000000</v>
      </c>
      <c r="K11" s="257">
        <f t="shared" si="1"/>
        <v>71948500000000</v>
      </c>
      <c r="L11" s="257">
        <f t="shared" si="1"/>
        <v>72746800000000</v>
      </c>
      <c r="M11" s="257">
        <f t="shared" si="1"/>
        <v>73539200000000</v>
      </c>
      <c r="N11" s="257">
        <f t="shared" si="1"/>
        <v>74630700000000</v>
      </c>
      <c r="O11" s="257">
        <f t="shared" si="1"/>
        <v>75721600000000</v>
      </c>
      <c r="P11" s="257">
        <f t="shared" si="1"/>
        <v>76518800000000</v>
      </c>
      <c r="Q11" s="257">
        <f t="shared" si="1"/>
        <v>77224100000000</v>
      </c>
      <c r="R11" s="257">
        <f t="shared" si="1"/>
        <v>77906900000000</v>
      </c>
      <c r="S11" s="257">
        <f t="shared" si="1"/>
        <v>78554900000000</v>
      </c>
      <c r="T11" s="257">
        <f t="shared" si="1"/>
        <v>79217200000000</v>
      </c>
      <c r="U11" s="257">
        <f t="shared" si="1"/>
        <v>79876800000000</v>
      </c>
      <c r="V11" s="257">
        <f t="shared" si="1"/>
        <v>80541100000000</v>
      </c>
      <c r="W11" s="257">
        <f t="shared" si="1"/>
        <v>81187000000000</v>
      </c>
      <c r="X11" s="257">
        <f t="shared" si="1"/>
        <v>81840500000000</v>
      </c>
      <c r="Y11" s="257">
        <f t="shared" si="1"/>
        <v>82472800000000</v>
      </c>
      <c r="Z11" s="257">
        <f t="shared" si="1"/>
        <v>83137400000000</v>
      </c>
      <c r="AA11" s="257">
        <f t="shared" si="1"/>
        <v>83824000000000</v>
      </c>
      <c r="AB11" s="257">
        <f t="shared" si="1"/>
        <v>84539300000000</v>
      </c>
      <c r="AC11" s="257">
        <f t="shared" si="1"/>
        <v>85242300000000</v>
      </c>
      <c r="AD11" s="257">
        <f t="shared" si="1"/>
        <v>85948900000000</v>
      </c>
      <c r="AE11" s="257">
        <f t="shared" si="1"/>
        <v>86689800000000</v>
      </c>
      <c r="AF11" s="257">
        <f t="shared" si="1"/>
        <v>87436500000000</v>
      </c>
      <c r="AG11" s="257">
        <f t="shared" si="1"/>
        <v>88182400000000</v>
      </c>
    </row>
    <row r="12" spans="1:33">
      <c r="A12" s="257" t="str">
        <f t="shared" ref="A12:AG13" si="2">A111</f>
        <v>Industrial Sector Pollutant Emissions[agriculture,CH4] : MostRecentRun</v>
      </c>
      <c r="B12" s="257">
        <f t="shared" si="2"/>
        <v>10623600000000</v>
      </c>
      <c r="C12" s="257">
        <f t="shared" si="2"/>
        <v>9730180000000</v>
      </c>
      <c r="D12" s="257">
        <f t="shared" si="2"/>
        <v>9992470000000</v>
      </c>
      <c r="E12" s="257">
        <f t="shared" si="2"/>
        <v>10159200000000</v>
      </c>
      <c r="F12" s="257">
        <f t="shared" si="2"/>
        <v>10245800000000</v>
      </c>
      <c r="G12" s="257">
        <f t="shared" si="2"/>
        <v>10351200000000</v>
      </c>
      <c r="H12" s="257">
        <f t="shared" si="2"/>
        <v>10471400000000</v>
      </c>
      <c r="I12" s="257">
        <f t="shared" si="2"/>
        <v>10560900000000</v>
      </c>
      <c r="J12" s="257">
        <f t="shared" si="2"/>
        <v>10633200000000</v>
      </c>
      <c r="K12" s="257">
        <f t="shared" si="2"/>
        <v>10690600000000</v>
      </c>
      <c r="L12" s="257">
        <f t="shared" si="2"/>
        <v>10714500000000</v>
      </c>
      <c r="M12" s="257">
        <f t="shared" si="2"/>
        <v>10729800000000</v>
      </c>
      <c r="N12" s="257">
        <f t="shared" si="2"/>
        <v>10778900000000</v>
      </c>
      <c r="O12" s="257">
        <f t="shared" si="2"/>
        <v>10808500000000</v>
      </c>
      <c r="P12" s="257">
        <f t="shared" si="2"/>
        <v>10827500000000</v>
      </c>
      <c r="Q12" s="257">
        <f t="shared" si="2"/>
        <v>10824000000000</v>
      </c>
      <c r="R12" s="257">
        <f t="shared" si="2"/>
        <v>10820400000000</v>
      </c>
      <c r="S12" s="257">
        <f t="shared" si="2"/>
        <v>10809700000000</v>
      </c>
      <c r="T12" s="257">
        <f t="shared" si="2"/>
        <v>10795500000000</v>
      </c>
      <c r="U12" s="257">
        <f t="shared" si="2"/>
        <v>10781200000000</v>
      </c>
      <c r="V12" s="257">
        <f t="shared" si="2"/>
        <v>10770500000000</v>
      </c>
      <c r="W12" s="257">
        <f t="shared" si="2"/>
        <v>10756200000000</v>
      </c>
      <c r="X12" s="257">
        <f t="shared" si="2"/>
        <v>10727700000000</v>
      </c>
      <c r="Y12" s="257">
        <f t="shared" si="2"/>
        <v>10699100000000</v>
      </c>
      <c r="Z12" s="257">
        <f t="shared" si="2"/>
        <v>10670600000000</v>
      </c>
      <c r="AA12" s="257">
        <f t="shared" si="2"/>
        <v>10642000000000</v>
      </c>
      <c r="AB12" s="257">
        <f t="shared" si="2"/>
        <v>10613500000000</v>
      </c>
      <c r="AC12" s="257">
        <f t="shared" si="2"/>
        <v>10577800000000</v>
      </c>
      <c r="AD12" s="257">
        <f t="shared" si="2"/>
        <v>10542100000000</v>
      </c>
      <c r="AE12" s="257">
        <f t="shared" si="2"/>
        <v>10506400000000</v>
      </c>
      <c r="AF12" s="257">
        <f t="shared" si="2"/>
        <v>10470800000000</v>
      </c>
      <c r="AG12" s="257">
        <f t="shared" si="2"/>
        <v>10435100000000</v>
      </c>
    </row>
    <row r="13" spans="1:33">
      <c r="A13" s="257" t="str">
        <f t="shared" si="2"/>
        <v>Industrial Sector Pollutant Emissions[agriculture,N2O] : MostRecentRun</v>
      </c>
      <c r="B13" s="257">
        <f t="shared" si="2"/>
        <v>1057770000000</v>
      </c>
      <c r="C13" s="257">
        <f t="shared" si="2"/>
        <v>978341000000</v>
      </c>
      <c r="D13" s="257">
        <f t="shared" si="2"/>
        <v>1015420000000</v>
      </c>
      <c r="E13" s="257">
        <f t="shared" si="2"/>
        <v>1043200000000</v>
      </c>
      <c r="F13" s="257">
        <f t="shared" si="2"/>
        <v>1062960000000</v>
      </c>
      <c r="G13" s="257">
        <f t="shared" si="2"/>
        <v>1085200000000</v>
      </c>
      <c r="H13" s="257">
        <f t="shared" si="2"/>
        <v>1108430000000</v>
      </c>
      <c r="I13" s="257">
        <f t="shared" si="2"/>
        <v>1130080000000</v>
      </c>
      <c r="J13" s="257">
        <f t="shared" si="2"/>
        <v>1149680000000</v>
      </c>
      <c r="K13" s="257">
        <f t="shared" si="2"/>
        <v>1167810000000</v>
      </c>
      <c r="L13" s="257">
        <f t="shared" si="2"/>
        <v>1182320000000</v>
      </c>
      <c r="M13" s="257">
        <f t="shared" si="2"/>
        <v>1196320000000</v>
      </c>
      <c r="N13" s="257">
        <f t="shared" si="2"/>
        <v>1206310000000</v>
      </c>
      <c r="O13" s="257">
        <f t="shared" si="2"/>
        <v>1213800000000</v>
      </c>
      <c r="P13" s="257">
        <f t="shared" si="2"/>
        <v>1220100000000</v>
      </c>
      <c r="Q13" s="257">
        <f t="shared" si="2"/>
        <v>1224260000000</v>
      </c>
      <c r="R13" s="257">
        <f t="shared" si="2"/>
        <v>1228040000000</v>
      </c>
      <c r="S13" s="257">
        <f t="shared" si="2"/>
        <v>1231820000000</v>
      </c>
      <c r="T13" s="257">
        <f t="shared" si="2"/>
        <v>1235590000000</v>
      </c>
      <c r="U13" s="257">
        <f t="shared" si="2"/>
        <v>1239370000000</v>
      </c>
      <c r="V13" s="257">
        <f t="shared" si="2"/>
        <v>1243150000000</v>
      </c>
      <c r="W13" s="257">
        <f t="shared" si="2"/>
        <v>1246930000000</v>
      </c>
      <c r="X13" s="257">
        <f t="shared" si="2"/>
        <v>1249950000000</v>
      </c>
      <c r="Y13" s="257">
        <f t="shared" si="2"/>
        <v>1252970000000</v>
      </c>
      <c r="Z13" s="257">
        <f t="shared" si="2"/>
        <v>1256000000000</v>
      </c>
      <c r="AA13" s="257">
        <f t="shared" si="2"/>
        <v>1259020000000</v>
      </c>
      <c r="AB13" s="257">
        <f t="shared" si="2"/>
        <v>1262050000000</v>
      </c>
      <c r="AC13" s="257">
        <f t="shared" si="2"/>
        <v>1265070000000</v>
      </c>
      <c r="AD13" s="257">
        <f t="shared" si="2"/>
        <v>1267720000000</v>
      </c>
      <c r="AE13" s="257">
        <f t="shared" si="2"/>
        <v>1270740000000</v>
      </c>
      <c r="AF13" s="257">
        <f t="shared" si="2"/>
        <v>1273390000000</v>
      </c>
      <c r="AG13" s="257">
        <f t="shared" si="2"/>
        <v>1276410000000</v>
      </c>
    </row>
    <row r="14" spans="1:33">
      <c r="A14" s="257"/>
    </row>
    <row r="15" spans="1:33">
      <c r="A15" s="258" t="s">
        <v>3363</v>
      </c>
    </row>
    <row r="16" spans="1:33">
      <c r="A16" s="139" t="str">
        <f t="shared" ref="A16:AG17" si="3">A99</f>
        <v>Industrial Sector Pollutant Emissions[waste management,CH4] : MostRecentRun</v>
      </c>
      <c r="B16" s="139">
        <f t="shared" si="3"/>
        <v>5317860000000</v>
      </c>
      <c r="C16" s="139">
        <f t="shared" si="3"/>
        <v>4890200000000</v>
      </c>
      <c r="D16" s="139">
        <f t="shared" si="3"/>
        <v>5060320000000</v>
      </c>
      <c r="E16" s="139">
        <f t="shared" si="3"/>
        <v>5183530000000</v>
      </c>
      <c r="F16" s="139">
        <f t="shared" si="3"/>
        <v>5266610000000</v>
      </c>
      <c r="G16" s="139">
        <f t="shared" si="3"/>
        <v>5359960000000</v>
      </c>
      <c r="H16" s="139">
        <f t="shared" si="3"/>
        <v>5456290000000</v>
      </c>
      <c r="I16" s="139">
        <f t="shared" si="3"/>
        <v>5558630000000</v>
      </c>
      <c r="J16" s="139">
        <f t="shared" si="3"/>
        <v>5650850000000</v>
      </c>
      <c r="K16" s="139">
        <f t="shared" si="3"/>
        <v>5734070000000</v>
      </c>
      <c r="L16" s="139">
        <f t="shared" si="3"/>
        <v>5801210000000</v>
      </c>
      <c r="M16" s="139">
        <f t="shared" si="3"/>
        <v>5862260000000</v>
      </c>
      <c r="N16" s="139">
        <f t="shared" si="3"/>
        <v>5954930000000</v>
      </c>
      <c r="O16" s="139">
        <f t="shared" si="3"/>
        <v>6037410000000</v>
      </c>
      <c r="P16" s="139">
        <f t="shared" si="3"/>
        <v>6114290000000</v>
      </c>
      <c r="Q16" s="139">
        <f t="shared" si="3"/>
        <v>6178570000000</v>
      </c>
      <c r="R16" s="139">
        <f t="shared" si="3"/>
        <v>6242860000000</v>
      </c>
      <c r="S16" s="139">
        <f t="shared" si="3"/>
        <v>6310710000000</v>
      </c>
      <c r="T16" s="139">
        <f t="shared" si="3"/>
        <v>6378570000000</v>
      </c>
      <c r="U16" s="139">
        <f t="shared" si="3"/>
        <v>6446430000000</v>
      </c>
      <c r="V16" s="139">
        <f t="shared" si="3"/>
        <v>6514290000000</v>
      </c>
      <c r="W16" s="139">
        <f t="shared" si="3"/>
        <v>6582140000000</v>
      </c>
      <c r="X16" s="139">
        <f t="shared" si="3"/>
        <v>6650000000000</v>
      </c>
      <c r="Y16" s="139">
        <f t="shared" si="3"/>
        <v>6717860000000</v>
      </c>
      <c r="Z16" s="139">
        <f t="shared" si="3"/>
        <v>6789290000000</v>
      </c>
      <c r="AA16" s="139">
        <f t="shared" si="3"/>
        <v>6857140000000</v>
      </c>
      <c r="AB16" s="139">
        <f t="shared" si="3"/>
        <v>6925000000000</v>
      </c>
      <c r="AC16" s="139">
        <f t="shared" si="3"/>
        <v>6996430000000</v>
      </c>
      <c r="AD16" s="139">
        <f t="shared" si="3"/>
        <v>7064290000000</v>
      </c>
      <c r="AE16" s="139">
        <f t="shared" si="3"/>
        <v>7132140000000</v>
      </c>
      <c r="AF16" s="139">
        <f t="shared" si="3"/>
        <v>7203570000000</v>
      </c>
      <c r="AG16" s="139">
        <f t="shared" si="3"/>
        <v>7271430000000</v>
      </c>
    </row>
    <row r="17" spans="1:33">
      <c r="A17" s="139" t="str">
        <f t="shared" si="3"/>
        <v>Industrial Sector Pollutant Emissions[waste management,N2O] : MostRecentRun</v>
      </c>
      <c r="B17" s="139">
        <f t="shared" si="3"/>
        <v>22667900000</v>
      </c>
      <c r="C17" s="139">
        <f t="shared" si="3"/>
        <v>20788500000</v>
      </c>
      <c r="D17" s="139">
        <f t="shared" si="3"/>
        <v>21408200000</v>
      </c>
      <c r="E17" s="139">
        <f t="shared" si="3"/>
        <v>21825500000</v>
      </c>
      <c r="F17" s="139">
        <f t="shared" si="3"/>
        <v>22075300000</v>
      </c>
      <c r="G17" s="139">
        <f t="shared" si="3"/>
        <v>22363200000</v>
      </c>
      <c r="H17" s="139">
        <f t="shared" si="3"/>
        <v>22679900000</v>
      </c>
      <c r="I17" s="139">
        <f t="shared" si="3"/>
        <v>22965500000</v>
      </c>
      <c r="J17" s="139">
        <f t="shared" si="3"/>
        <v>23207500000</v>
      </c>
      <c r="K17" s="139">
        <f t="shared" si="3"/>
        <v>23425500000</v>
      </c>
      <c r="L17" s="139">
        <f t="shared" si="3"/>
        <v>23562700000</v>
      </c>
      <c r="M17" s="139">
        <f t="shared" si="3"/>
        <v>23689200000</v>
      </c>
      <c r="N17" s="139">
        <f t="shared" si="3"/>
        <v>23902800000</v>
      </c>
      <c r="O17" s="139">
        <f t="shared" si="3"/>
        <v>24070600000</v>
      </c>
      <c r="P17" s="139">
        <f t="shared" si="3"/>
        <v>24218900000</v>
      </c>
      <c r="Q17" s="139">
        <f t="shared" si="3"/>
        <v>24317000000</v>
      </c>
      <c r="R17" s="139">
        <f t="shared" si="3"/>
        <v>24415100000</v>
      </c>
      <c r="S17" s="139">
        <f t="shared" si="3"/>
        <v>24501900000</v>
      </c>
      <c r="T17" s="139">
        <f t="shared" si="3"/>
        <v>24588700000</v>
      </c>
      <c r="U17" s="139">
        <f t="shared" si="3"/>
        <v>24675500000</v>
      </c>
      <c r="V17" s="139">
        <f t="shared" si="3"/>
        <v>24762300000</v>
      </c>
      <c r="W17" s="139">
        <f t="shared" si="3"/>
        <v>24849100000</v>
      </c>
      <c r="X17" s="139">
        <f t="shared" si="3"/>
        <v>24928300000</v>
      </c>
      <c r="Y17" s="139">
        <f t="shared" si="3"/>
        <v>25007500000</v>
      </c>
      <c r="Z17" s="139">
        <f t="shared" si="3"/>
        <v>25086800000</v>
      </c>
      <c r="AA17" s="139">
        <f t="shared" si="3"/>
        <v>25166000000</v>
      </c>
      <c r="AB17" s="139">
        <f t="shared" si="3"/>
        <v>25245300000</v>
      </c>
      <c r="AC17" s="139">
        <f t="shared" si="3"/>
        <v>25320800000</v>
      </c>
      <c r="AD17" s="139">
        <f t="shared" si="3"/>
        <v>25396200000</v>
      </c>
      <c r="AE17" s="139">
        <f t="shared" si="3"/>
        <v>25471700000</v>
      </c>
      <c r="AF17" s="139">
        <f t="shared" si="3"/>
        <v>25550900000</v>
      </c>
      <c r="AG17" s="139">
        <f t="shared" si="3"/>
        <v>25626400000</v>
      </c>
    </row>
    <row r="19" spans="1:33">
      <c r="A19" s="160" t="s">
        <v>3366</v>
      </c>
      <c r="B19" s="139">
        <v>2019</v>
      </c>
      <c r="C19" s="139">
        <v>2020</v>
      </c>
      <c r="D19" s="139">
        <v>2021</v>
      </c>
      <c r="E19" s="139">
        <v>2022</v>
      </c>
      <c r="F19" s="139">
        <v>2023</v>
      </c>
      <c r="G19" s="139">
        <v>2024</v>
      </c>
      <c r="H19" s="139">
        <v>2025</v>
      </c>
      <c r="I19" s="139">
        <v>2026</v>
      </c>
      <c r="J19" s="139">
        <v>2027</v>
      </c>
      <c r="K19" s="139">
        <v>2028</v>
      </c>
      <c r="L19" s="139">
        <v>2029</v>
      </c>
      <c r="M19" s="139">
        <v>2030</v>
      </c>
      <c r="N19" s="139">
        <v>2031</v>
      </c>
      <c r="O19" s="139">
        <v>2032</v>
      </c>
      <c r="P19" s="139">
        <v>2033</v>
      </c>
      <c r="Q19" s="139">
        <v>2034</v>
      </c>
      <c r="R19" s="139">
        <v>2035</v>
      </c>
      <c r="S19" s="139">
        <v>2036</v>
      </c>
      <c r="T19" s="139">
        <v>2037</v>
      </c>
      <c r="U19" s="139">
        <v>2038</v>
      </c>
      <c r="V19" s="139">
        <v>2039</v>
      </c>
      <c r="W19" s="139">
        <v>2040</v>
      </c>
      <c r="X19" s="139">
        <v>2041</v>
      </c>
      <c r="Y19" s="139">
        <v>2042</v>
      </c>
      <c r="Z19" s="139">
        <v>2043</v>
      </c>
      <c r="AA19" s="139">
        <v>2044</v>
      </c>
      <c r="AB19" s="139">
        <v>2045</v>
      </c>
      <c r="AC19" s="139">
        <v>2046</v>
      </c>
      <c r="AD19" s="139">
        <v>2047</v>
      </c>
      <c r="AE19" s="139">
        <v>2048</v>
      </c>
      <c r="AF19" s="139">
        <v>2049</v>
      </c>
      <c r="AG19" s="139">
        <v>2050</v>
      </c>
    </row>
    <row r="20" spans="1:33">
      <c r="A20" s="257" t="s">
        <v>3360</v>
      </c>
      <c r="B20" s="257">
        <f t="shared" ref="B20:AG20" si="4">B11</f>
        <v>67013200000000</v>
      </c>
      <c r="C20" s="257">
        <f t="shared" si="4"/>
        <v>59752000000000</v>
      </c>
      <c r="D20" s="257">
        <f t="shared" si="4"/>
        <v>62754800000000</v>
      </c>
      <c r="E20" s="257">
        <f t="shared" si="4"/>
        <v>64765300000000</v>
      </c>
      <c r="F20" s="257">
        <f t="shared" si="4"/>
        <v>65863500000000</v>
      </c>
      <c r="G20" s="257">
        <f t="shared" si="4"/>
        <v>67148000000000</v>
      </c>
      <c r="H20" s="257">
        <f t="shared" si="4"/>
        <v>68556900000000</v>
      </c>
      <c r="I20" s="257">
        <f t="shared" si="4"/>
        <v>69881400000000</v>
      </c>
      <c r="J20" s="257">
        <f t="shared" si="4"/>
        <v>70942000000000</v>
      </c>
      <c r="K20" s="257">
        <f t="shared" si="4"/>
        <v>71948500000000</v>
      </c>
      <c r="L20" s="257">
        <f t="shared" si="4"/>
        <v>72746800000000</v>
      </c>
      <c r="M20" s="257">
        <f t="shared" si="4"/>
        <v>73539200000000</v>
      </c>
      <c r="N20" s="257">
        <f t="shared" si="4"/>
        <v>74630700000000</v>
      </c>
      <c r="O20" s="257">
        <f t="shared" si="4"/>
        <v>75721600000000</v>
      </c>
      <c r="P20" s="257">
        <f t="shared" si="4"/>
        <v>76518800000000</v>
      </c>
      <c r="Q20" s="257">
        <f t="shared" si="4"/>
        <v>77224100000000</v>
      </c>
      <c r="R20" s="257">
        <f t="shared" si="4"/>
        <v>77906900000000</v>
      </c>
      <c r="S20" s="257">
        <f t="shared" si="4"/>
        <v>78554900000000</v>
      </c>
      <c r="T20" s="257">
        <f t="shared" si="4"/>
        <v>79217200000000</v>
      </c>
      <c r="U20" s="257">
        <f t="shared" si="4"/>
        <v>79876800000000</v>
      </c>
      <c r="V20" s="257">
        <f t="shared" si="4"/>
        <v>80541100000000</v>
      </c>
      <c r="W20" s="257">
        <f t="shared" si="4"/>
        <v>81187000000000</v>
      </c>
      <c r="X20" s="257">
        <f t="shared" si="4"/>
        <v>81840500000000</v>
      </c>
      <c r="Y20" s="257">
        <f t="shared" si="4"/>
        <v>82472800000000</v>
      </c>
      <c r="Z20" s="257">
        <f t="shared" si="4"/>
        <v>83137400000000</v>
      </c>
      <c r="AA20" s="257">
        <f t="shared" si="4"/>
        <v>83824000000000</v>
      </c>
      <c r="AB20" s="257">
        <f t="shared" si="4"/>
        <v>84539300000000</v>
      </c>
      <c r="AC20" s="257">
        <f t="shared" si="4"/>
        <v>85242300000000</v>
      </c>
      <c r="AD20" s="257">
        <f t="shared" si="4"/>
        <v>85948900000000</v>
      </c>
      <c r="AE20" s="257">
        <f t="shared" si="4"/>
        <v>86689800000000</v>
      </c>
      <c r="AF20" s="257">
        <f t="shared" si="4"/>
        <v>87436500000000</v>
      </c>
      <c r="AG20" s="257">
        <f t="shared" si="4"/>
        <v>88182400000000</v>
      </c>
    </row>
    <row r="21" spans="1:33">
      <c r="A21" s="257" t="s">
        <v>3361</v>
      </c>
      <c r="B21" s="257">
        <f t="shared" ref="B21:AG21" si="5">B12*$B$2</f>
        <v>297460800000000</v>
      </c>
      <c r="C21" s="257">
        <f t="shared" si="5"/>
        <v>272445040000000</v>
      </c>
      <c r="D21" s="257">
        <f t="shared" si="5"/>
        <v>279789160000000</v>
      </c>
      <c r="E21" s="257">
        <f t="shared" si="5"/>
        <v>284457600000000</v>
      </c>
      <c r="F21" s="257">
        <f t="shared" si="5"/>
        <v>286882400000000</v>
      </c>
      <c r="G21" s="257">
        <f t="shared" si="5"/>
        <v>289833600000000</v>
      </c>
      <c r="H21" s="257">
        <f t="shared" si="5"/>
        <v>293199200000000</v>
      </c>
      <c r="I21" s="257">
        <f t="shared" si="5"/>
        <v>295705200000000</v>
      </c>
      <c r="J21" s="257">
        <f t="shared" si="5"/>
        <v>297729600000000</v>
      </c>
      <c r="K21" s="257">
        <f t="shared" si="5"/>
        <v>299336800000000</v>
      </c>
      <c r="L21" s="257">
        <f t="shared" si="5"/>
        <v>300006000000000</v>
      </c>
      <c r="M21" s="257">
        <f t="shared" si="5"/>
        <v>300434400000000</v>
      </c>
      <c r="N21" s="257">
        <f t="shared" si="5"/>
        <v>301809200000000</v>
      </c>
      <c r="O21" s="257">
        <f t="shared" si="5"/>
        <v>302638000000000</v>
      </c>
      <c r="P21" s="257">
        <f t="shared" si="5"/>
        <v>303170000000000</v>
      </c>
      <c r="Q21" s="257">
        <f t="shared" si="5"/>
        <v>303072000000000</v>
      </c>
      <c r="R21" s="257">
        <f t="shared" si="5"/>
        <v>302971200000000</v>
      </c>
      <c r="S21" s="257">
        <f t="shared" si="5"/>
        <v>302671600000000</v>
      </c>
      <c r="T21" s="257">
        <f t="shared" si="5"/>
        <v>302274000000000</v>
      </c>
      <c r="U21" s="257">
        <f t="shared" si="5"/>
        <v>301873600000000</v>
      </c>
      <c r="V21" s="257">
        <f t="shared" si="5"/>
        <v>301574000000000</v>
      </c>
      <c r="W21" s="257">
        <f t="shared" si="5"/>
        <v>301173600000000</v>
      </c>
      <c r="X21" s="257">
        <f t="shared" si="5"/>
        <v>300375600000000</v>
      </c>
      <c r="Y21" s="257">
        <f t="shared" si="5"/>
        <v>299574800000000</v>
      </c>
      <c r="Z21" s="257">
        <f t="shared" si="5"/>
        <v>298776800000000</v>
      </c>
      <c r="AA21" s="257">
        <f t="shared" si="5"/>
        <v>297976000000000</v>
      </c>
      <c r="AB21" s="257">
        <f t="shared" si="5"/>
        <v>297178000000000</v>
      </c>
      <c r="AC21" s="257">
        <f t="shared" si="5"/>
        <v>296178400000000</v>
      </c>
      <c r="AD21" s="257">
        <f t="shared" si="5"/>
        <v>295178800000000</v>
      </c>
      <c r="AE21" s="257">
        <f t="shared" si="5"/>
        <v>294179200000000</v>
      </c>
      <c r="AF21" s="257">
        <f t="shared" si="5"/>
        <v>293182400000000</v>
      </c>
      <c r="AG21" s="257">
        <f t="shared" si="5"/>
        <v>292182800000000</v>
      </c>
    </row>
    <row r="22" spans="1:33">
      <c r="A22" s="257" t="s">
        <v>3362</v>
      </c>
      <c r="B22" s="257">
        <f t="shared" ref="B22:AG22" si="6">B13*$B$3</f>
        <v>280309050000000</v>
      </c>
      <c r="C22" s="257">
        <f t="shared" si="6"/>
        <v>259260365000000</v>
      </c>
      <c r="D22" s="257">
        <f t="shared" si="6"/>
        <v>269086300000000</v>
      </c>
      <c r="E22" s="257">
        <f t="shared" si="6"/>
        <v>276448000000000</v>
      </c>
      <c r="F22" s="257">
        <f t="shared" si="6"/>
        <v>281684400000000</v>
      </c>
      <c r="G22" s="257">
        <f t="shared" si="6"/>
        <v>287578000000000</v>
      </c>
      <c r="H22" s="257">
        <f t="shared" si="6"/>
        <v>293733950000000</v>
      </c>
      <c r="I22" s="257">
        <f t="shared" si="6"/>
        <v>299471200000000</v>
      </c>
      <c r="J22" s="257">
        <f t="shared" si="6"/>
        <v>304665200000000</v>
      </c>
      <c r="K22" s="257">
        <f t="shared" si="6"/>
        <v>309469650000000</v>
      </c>
      <c r="L22" s="257">
        <f t="shared" si="6"/>
        <v>313314800000000</v>
      </c>
      <c r="M22" s="257">
        <f t="shared" si="6"/>
        <v>317024800000000</v>
      </c>
      <c r="N22" s="257">
        <f t="shared" si="6"/>
        <v>319672150000000</v>
      </c>
      <c r="O22" s="257">
        <f t="shared" si="6"/>
        <v>321657000000000</v>
      </c>
      <c r="P22" s="257">
        <f t="shared" si="6"/>
        <v>323326500000000</v>
      </c>
      <c r="Q22" s="257">
        <f t="shared" si="6"/>
        <v>324428900000000</v>
      </c>
      <c r="R22" s="257">
        <f t="shared" si="6"/>
        <v>325430600000000</v>
      </c>
      <c r="S22" s="257">
        <f t="shared" si="6"/>
        <v>326432300000000</v>
      </c>
      <c r="T22" s="257">
        <f t="shared" si="6"/>
        <v>327431350000000</v>
      </c>
      <c r="U22" s="257">
        <f t="shared" si="6"/>
        <v>328433050000000</v>
      </c>
      <c r="V22" s="257">
        <f t="shared" si="6"/>
        <v>329434750000000</v>
      </c>
      <c r="W22" s="257">
        <f t="shared" si="6"/>
        <v>330436450000000</v>
      </c>
      <c r="X22" s="257">
        <f t="shared" si="6"/>
        <v>331236750000000</v>
      </c>
      <c r="Y22" s="257">
        <f t="shared" si="6"/>
        <v>332037050000000</v>
      </c>
      <c r="Z22" s="257">
        <f t="shared" si="6"/>
        <v>332840000000000</v>
      </c>
      <c r="AA22" s="257">
        <f t="shared" si="6"/>
        <v>333640300000000</v>
      </c>
      <c r="AB22" s="257">
        <f t="shared" si="6"/>
        <v>334443250000000</v>
      </c>
      <c r="AC22" s="257">
        <f t="shared" si="6"/>
        <v>335243550000000</v>
      </c>
      <c r="AD22" s="257">
        <f t="shared" si="6"/>
        <v>335945800000000</v>
      </c>
      <c r="AE22" s="257">
        <f t="shared" si="6"/>
        <v>336746100000000</v>
      </c>
      <c r="AF22" s="257">
        <f t="shared" si="6"/>
        <v>337448350000000</v>
      </c>
      <c r="AG22" s="257">
        <f t="shared" si="6"/>
        <v>338248650000000</v>
      </c>
    </row>
    <row r="23" spans="1:33">
      <c r="A23" s="257"/>
    </row>
    <row r="24" spans="1:33">
      <c r="A24" s="258" t="s">
        <v>3367</v>
      </c>
    </row>
    <row r="25" spans="1:33">
      <c r="A25" s="139" t="s">
        <v>3364</v>
      </c>
      <c r="B25" s="139">
        <f t="shared" ref="B25:AG25" si="7">B16*$B$2</f>
        <v>148900080000000</v>
      </c>
      <c r="C25" s="139">
        <f t="shared" si="7"/>
        <v>136925600000000</v>
      </c>
      <c r="D25" s="139">
        <f t="shared" si="7"/>
        <v>141688960000000</v>
      </c>
      <c r="E25" s="139">
        <f t="shared" si="7"/>
        <v>145138840000000</v>
      </c>
      <c r="F25" s="139">
        <f t="shared" si="7"/>
        <v>147465080000000</v>
      </c>
      <c r="G25" s="139">
        <f t="shared" si="7"/>
        <v>150078880000000</v>
      </c>
      <c r="H25" s="139">
        <f t="shared" si="7"/>
        <v>152776120000000</v>
      </c>
      <c r="I25" s="139">
        <f t="shared" si="7"/>
        <v>155641640000000</v>
      </c>
      <c r="J25" s="139">
        <f t="shared" si="7"/>
        <v>158223800000000</v>
      </c>
      <c r="K25" s="139">
        <f t="shared" si="7"/>
        <v>160553960000000</v>
      </c>
      <c r="L25" s="139">
        <f t="shared" si="7"/>
        <v>162433880000000</v>
      </c>
      <c r="M25" s="139">
        <f t="shared" si="7"/>
        <v>164143280000000</v>
      </c>
      <c r="N25" s="139">
        <f t="shared" si="7"/>
        <v>166738040000000</v>
      </c>
      <c r="O25" s="139">
        <f t="shared" si="7"/>
        <v>169047480000000</v>
      </c>
      <c r="P25" s="139">
        <f t="shared" si="7"/>
        <v>171200120000000</v>
      </c>
      <c r="Q25" s="139">
        <f t="shared" si="7"/>
        <v>172999960000000</v>
      </c>
      <c r="R25" s="139">
        <f t="shared" si="7"/>
        <v>174800080000000</v>
      </c>
      <c r="S25" s="139">
        <f t="shared" si="7"/>
        <v>176699880000000</v>
      </c>
      <c r="T25" s="139">
        <f t="shared" si="7"/>
        <v>178599960000000</v>
      </c>
      <c r="U25" s="139">
        <f t="shared" si="7"/>
        <v>180500040000000</v>
      </c>
      <c r="V25" s="139">
        <f t="shared" si="7"/>
        <v>182400120000000</v>
      </c>
      <c r="W25" s="139">
        <f t="shared" si="7"/>
        <v>184299920000000</v>
      </c>
      <c r="X25" s="139">
        <f t="shared" si="7"/>
        <v>186200000000000</v>
      </c>
      <c r="Y25" s="139">
        <f t="shared" si="7"/>
        <v>188100080000000</v>
      </c>
      <c r="Z25" s="139">
        <f t="shared" si="7"/>
        <v>190100120000000</v>
      </c>
      <c r="AA25" s="139">
        <f t="shared" si="7"/>
        <v>191999920000000</v>
      </c>
      <c r="AB25" s="139">
        <f t="shared" si="7"/>
        <v>193900000000000</v>
      </c>
      <c r="AC25" s="139">
        <f t="shared" si="7"/>
        <v>195900040000000</v>
      </c>
      <c r="AD25" s="139">
        <f t="shared" si="7"/>
        <v>197800120000000</v>
      </c>
      <c r="AE25" s="139">
        <f t="shared" si="7"/>
        <v>199699920000000</v>
      </c>
      <c r="AF25" s="139">
        <f t="shared" si="7"/>
        <v>201699960000000</v>
      </c>
      <c r="AG25" s="139">
        <f t="shared" si="7"/>
        <v>203600040000000</v>
      </c>
    </row>
    <row r="26" spans="1:33">
      <c r="A26" s="139" t="s">
        <v>3365</v>
      </c>
      <c r="B26" s="139">
        <f t="shared" ref="B26:AG26" si="8">B17*$B$3</f>
        <v>6006993500000</v>
      </c>
      <c r="C26" s="139">
        <f t="shared" si="8"/>
        <v>5508952500000</v>
      </c>
      <c r="D26" s="139">
        <f t="shared" si="8"/>
        <v>5673173000000</v>
      </c>
      <c r="E26" s="139">
        <f t="shared" si="8"/>
        <v>5783757500000</v>
      </c>
      <c r="F26" s="139">
        <f t="shared" si="8"/>
        <v>5849954500000</v>
      </c>
      <c r="G26" s="139">
        <f t="shared" si="8"/>
        <v>5926248000000</v>
      </c>
      <c r="H26" s="139">
        <f t="shared" si="8"/>
        <v>6010173500000</v>
      </c>
      <c r="I26" s="139">
        <f t="shared" si="8"/>
        <v>6085857500000</v>
      </c>
      <c r="J26" s="139">
        <f t="shared" si="8"/>
        <v>6149987500000</v>
      </c>
      <c r="K26" s="139">
        <f t="shared" si="8"/>
        <v>6207757500000</v>
      </c>
      <c r="L26" s="139">
        <f t="shared" si="8"/>
        <v>6244115500000</v>
      </c>
      <c r="M26" s="139">
        <f t="shared" si="8"/>
        <v>6277638000000</v>
      </c>
      <c r="N26" s="139">
        <f t="shared" si="8"/>
        <v>6334242000000</v>
      </c>
      <c r="O26" s="139">
        <f t="shared" si="8"/>
        <v>6378709000000</v>
      </c>
      <c r="P26" s="139">
        <f t="shared" si="8"/>
        <v>6418008500000</v>
      </c>
      <c r="Q26" s="139">
        <f t="shared" si="8"/>
        <v>6444005000000</v>
      </c>
      <c r="R26" s="139">
        <f t="shared" si="8"/>
        <v>6470001500000</v>
      </c>
      <c r="S26" s="139">
        <f t="shared" si="8"/>
        <v>6493003500000</v>
      </c>
      <c r="T26" s="139">
        <f t="shared" si="8"/>
        <v>6516005500000</v>
      </c>
      <c r="U26" s="139">
        <f t="shared" si="8"/>
        <v>6539007500000</v>
      </c>
      <c r="V26" s="139">
        <f t="shared" si="8"/>
        <v>6562009500000</v>
      </c>
      <c r="W26" s="139">
        <f t="shared" si="8"/>
        <v>6585011500000</v>
      </c>
      <c r="X26" s="139">
        <f t="shared" si="8"/>
        <v>6605999500000</v>
      </c>
      <c r="Y26" s="139">
        <f t="shared" si="8"/>
        <v>6626987500000</v>
      </c>
      <c r="Z26" s="139">
        <f t="shared" si="8"/>
        <v>6648002000000</v>
      </c>
      <c r="AA26" s="139">
        <f t="shared" si="8"/>
        <v>6668990000000</v>
      </c>
      <c r="AB26" s="139">
        <f t="shared" si="8"/>
        <v>6690004500000</v>
      </c>
      <c r="AC26" s="139">
        <f t="shared" si="8"/>
        <v>6710012000000</v>
      </c>
      <c r="AD26" s="139">
        <f t="shared" si="8"/>
        <v>6729993000000</v>
      </c>
      <c r="AE26" s="139">
        <f t="shared" si="8"/>
        <v>6750000500000</v>
      </c>
      <c r="AF26" s="139">
        <f t="shared" si="8"/>
        <v>6770988500000</v>
      </c>
      <c r="AG26" s="139">
        <f t="shared" si="8"/>
        <v>6790996000000</v>
      </c>
    </row>
    <row r="29" spans="1:33">
      <c r="A29" s="139" t="s">
        <v>3368</v>
      </c>
      <c r="B29" s="139">
        <v>2019</v>
      </c>
      <c r="C29" s="139">
        <v>2020</v>
      </c>
      <c r="D29" s="139">
        <v>2021</v>
      </c>
      <c r="E29" s="139">
        <v>2022</v>
      </c>
      <c r="F29" s="139">
        <v>2023</v>
      </c>
      <c r="G29" s="139">
        <v>2024</v>
      </c>
      <c r="H29" s="139">
        <v>2025</v>
      </c>
      <c r="I29" s="139">
        <v>2026</v>
      </c>
      <c r="J29" s="139">
        <v>2027</v>
      </c>
      <c r="K29" s="139">
        <v>2028</v>
      </c>
      <c r="L29" s="139">
        <v>2029</v>
      </c>
      <c r="M29" s="139">
        <v>2030</v>
      </c>
      <c r="N29" s="139">
        <v>2031</v>
      </c>
      <c r="O29" s="139">
        <v>2032</v>
      </c>
      <c r="P29" s="139">
        <v>2033</v>
      </c>
      <c r="Q29" s="139">
        <v>2034</v>
      </c>
      <c r="R29" s="139">
        <v>2035</v>
      </c>
      <c r="S29" s="139">
        <v>2036</v>
      </c>
      <c r="T29" s="139">
        <v>2037</v>
      </c>
      <c r="U29" s="139">
        <v>2038</v>
      </c>
      <c r="V29" s="139">
        <v>2039</v>
      </c>
      <c r="W29" s="139">
        <v>2040</v>
      </c>
      <c r="X29" s="139">
        <v>2041</v>
      </c>
      <c r="Y29" s="139">
        <v>2042</v>
      </c>
      <c r="Z29" s="139">
        <v>2043</v>
      </c>
      <c r="AA29" s="139">
        <v>2044</v>
      </c>
      <c r="AB29" s="139">
        <v>2045</v>
      </c>
      <c r="AC29" s="139">
        <v>2046</v>
      </c>
      <c r="AD29" s="139">
        <v>2047</v>
      </c>
      <c r="AE29" s="139">
        <v>2048</v>
      </c>
      <c r="AF29" s="139">
        <v>2049</v>
      </c>
      <c r="AG29" s="139">
        <v>2050</v>
      </c>
    </row>
    <row r="30" spans="1:33">
      <c r="A30" s="139" t="s">
        <v>3369</v>
      </c>
      <c r="B30" s="257">
        <v>87133900000000</v>
      </c>
      <c r="C30" s="257">
        <v>78485700000000</v>
      </c>
      <c r="D30" s="257">
        <v>81544200000000</v>
      </c>
      <c r="E30" s="257">
        <v>84099700000000</v>
      </c>
      <c r="F30" s="257">
        <v>85678000000000</v>
      </c>
      <c r="G30" s="257">
        <v>87397300000000</v>
      </c>
      <c r="H30" s="257">
        <v>89172200000000</v>
      </c>
      <c r="I30" s="257">
        <v>90837500000000</v>
      </c>
      <c r="J30" s="257">
        <v>92139000000000</v>
      </c>
      <c r="K30" s="257">
        <v>93350000000000</v>
      </c>
      <c r="L30" s="257">
        <v>94213100000000</v>
      </c>
      <c r="M30" s="257">
        <v>95001600000000</v>
      </c>
      <c r="N30" s="257">
        <v>96050000000000</v>
      </c>
      <c r="O30" s="257">
        <v>96910700000000</v>
      </c>
      <c r="P30" s="257">
        <v>97709500000000</v>
      </c>
      <c r="Q30" s="257">
        <v>98355200000000</v>
      </c>
      <c r="R30" s="257">
        <v>98765800000000</v>
      </c>
      <c r="S30" s="257">
        <v>99784500000000</v>
      </c>
      <c r="T30" s="257">
        <v>100785000000000</v>
      </c>
      <c r="U30" s="257">
        <v>101798000000000</v>
      </c>
      <c r="V30" s="257">
        <v>102790000000000</v>
      </c>
      <c r="W30" s="257">
        <v>103856000000000</v>
      </c>
      <c r="X30" s="257">
        <v>104943000000000</v>
      </c>
      <c r="Y30" s="257">
        <v>105994000000000</v>
      </c>
      <c r="Z30" s="257">
        <v>107068000000000</v>
      </c>
      <c r="AA30" s="257">
        <v>108183000000000</v>
      </c>
      <c r="AB30" s="257">
        <v>109315000000000</v>
      </c>
      <c r="AC30" s="257">
        <v>110440000000000</v>
      </c>
      <c r="AD30" s="257">
        <v>111534000000000</v>
      </c>
      <c r="AE30" s="257">
        <v>112650000000000</v>
      </c>
      <c r="AF30" s="257">
        <v>113796000000000</v>
      </c>
      <c r="AG30" s="257">
        <v>114909000000000</v>
      </c>
    </row>
    <row r="31" spans="1:33">
      <c r="A31" s="139" t="s">
        <v>3370</v>
      </c>
      <c r="B31" s="257">
        <v>160331000</v>
      </c>
      <c r="C31" s="257">
        <v>135099000</v>
      </c>
      <c r="D31" s="257">
        <v>137544000</v>
      </c>
      <c r="E31" s="257">
        <v>142129000</v>
      </c>
      <c r="F31" s="257">
        <v>144130000</v>
      </c>
      <c r="G31" s="257">
        <v>146479000</v>
      </c>
      <c r="H31" s="257">
        <v>148729000</v>
      </c>
      <c r="I31" s="257">
        <v>150904000</v>
      </c>
      <c r="J31" s="257">
        <v>151706000</v>
      </c>
      <c r="K31" s="257">
        <v>152934000</v>
      </c>
      <c r="L31" s="257">
        <v>153923000</v>
      </c>
      <c r="M31" s="257">
        <v>154949000</v>
      </c>
      <c r="N31" s="257">
        <v>156604000</v>
      </c>
      <c r="O31" s="257">
        <v>157869000</v>
      </c>
      <c r="P31" s="257">
        <v>159349000</v>
      </c>
      <c r="Q31" s="257">
        <v>161168000</v>
      </c>
      <c r="R31" s="257">
        <v>161195000</v>
      </c>
      <c r="S31" s="257">
        <v>164637000</v>
      </c>
      <c r="T31" s="257">
        <v>167686000</v>
      </c>
      <c r="U31" s="257">
        <v>170559000</v>
      </c>
      <c r="V31" s="257">
        <v>172988000</v>
      </c>
      <c r="W31" s="257">
        <v>175963000</v>
      </c>
      <c r="X31" s="257">
        <v>179259000</v>
      </c>
      <c r="Y31" s="257">
        <v>181978000</v>
      </c>
      <c r="Z31" s="257">
        <v>184937000</v>
      </c>
      <c r="AA31" s="257">
        <v>188528000</v>
      </c>
      <c r="AB31" s="257">
        <v>192283000</v>
      </c>
      <c r="AC31" s="257">
        <v>195845000</v>
      </c>
      <c r="AD31" s="257">
        <v>199022000</v>
      </c>
      <c r="AE31" s="257">
        <v>202471000</v>
      </c>
      <c r="AF31" s="257">
        <v>205778000</v>
      </c>
      <c r="AG31" s="257">
        <v>208813000</v>
      </c>
    </row>
    <row r="32" spans="1:33">
      <c r="A32" s="139" t="s">
        <v>3371</v>
      </c>
      <c r="B32" s="257">
        <v>5304580000</v>
      </c>
      <c r="C32" s="257">
        <v>4296210000</v>
      </c>
      <c r="D32" s="257">
        <v>4455220000</v>
      </c>
      <c r="E32" s="257">
        <v>4635240000</v>
      </c>
      <c r="F32" s="257">
        <v>4693370000</v>
      </c>
      <c r="G32" s="257">
        <v>4754580000</v>
      </c>
      <c r="H32" s="257">
        <v>4809840000</v>
      </c>
      <c r="I32" s="257">
        <v>4851130000</v>
      </c>
      <c r="J32" s="257">
        <v>4835390000</v>
      </c>
      <c r="K32" s="257">
        <v>4812910000</v>
      </c>
      <c r="L32" s="257">
        <v>4766640000</v>
      </c>
      <c r="M32" s="257">
        <v>4713180000</v>
      </c>
      <c r="N32" s="257">
        <v>4646810000</v>
      </c>
      <c r="O32" s="257">
        <v>4567860000</v>
      </c>
      <c r="P32" s="257">
        <v>4489730000</v>
      </c>
      <c r="Q32" s="257">
        <v>4414550000</v>
      </c>
      <c r="R32" s="257">
        <v>4278730000</v>
      </c>
      <c r="S32" s="257">
        <v>4296090000</v>
      </c>
      <c r="T32" s="257">
        <v>4307580000</v>
      </c>
      <c r="U32" s="257">
        <v>4320580000</v>
      </c>
      <c r="V32" s="257">
        <v>4331030000</v>
      </c>
      <c r="W32" s="257">
        <v>4356900000</v>
      </c>
      <c r="X32" s="257">
        <v>4389110000</v>
      </c>
      <c r="Y32" s="257">
        <v>4413290000</v>
      </c>
      <c r="Z32" s="257">
        <v>4441770000</v>
      </c>
      <c r="AA32" s="257">
        <v>4485800000</v>
      </c>
      <c r="AB32" s="257">
        <v>4532260000</v>
      </c>
      <c r="AC32" s="257">
        <v>4576570000</v>
      </c>
      <c r="AD32" s="257">
        <v>4613590000</v>
      </c>
      <c r="AE32" s="257">
        <v>4654810000</v>
      </c>
      <c r="AF32" s="257">
        <v>4697360000</v>
      </c>
      <c r="AG32" s="257">
        <v>4736690000</v>
      </c>
    </row>
    <row r="33" spans="1:33">
      <c r="A33" s="139" t="s">
        <v>3372</v>
      </c>
      <c r="B33" s="257">
        <v>22699500000</v>
      </c>
      <c r="C33" s="257">
        <v>18480400000</v>
      </c>
      <c r="D33" s="257">
        <v>19287300000</v>
      </c>
      <c r="E33" s="257">
        <v>20145800000</v>
      </c>
      <c r="F33" s="257">
        <v>20408200000</v>
      </c>
      <c r="G33" s="257">
        <v>20665400000</v>
      </c>
      <c r="H33" s="257">
        <v>20897400000</v>
      </c>
      <c r="I33" s="257">
        <v>21045800000</v>
      </c>
      <c r="J33" s="257">
        <v>20898200000</v>
      </c>
      <c r="K33" s="257">
        <v>20709200000</v>
      </c>
      <c r="L33" s="257">
        <v>20393400000</v>
      </c>
      <c r="M33" s="257">
        <v>20031800000</v>
      </c>
      <c r="N33" s="257">
        <v>19562000000</v>
      </c>
      <c r="O33" s="257">
        <v>19043500000</v>
      </c>
      <c r="P33" s="257">
        <v>18516400000</v>
      </c>
      <c r="Q33" s="257">
        <v>17994100000</v>
      </c>
      <c r="R33" s="257">
        <v>17228500000</v>
      </c>
      <c r="S33" s="257">
        <v>17161700000</v>
      </c>
      <c r="T33" s="257">
        <v>17089700000</v>
      </c>
      <c r="U33" s="257">
        <v>17032900000</v>
      </c>
      <c r="V33" s="257">
        <v>16977500000</v>
      </c>
      <c r="W33" s="257">
        <v>16987500000</v>
      </c>
      <c r="X33" s="257">
        <v>17023200000</v>
      </c>
      <c r="Y33" s="257">
        <v>17036400000</v>
      </c>
      <c r="Z33" s="257">
        <v>17069600000</v>
      </c>
      <c r="AA33" s="257">
        <v>17155800000</v>
      </c>
      <c r="AB33" s="257">
        <v>17257100000</v>
      </c>
      <c r="AC33" s="257">
        <v>17349600000</v>
      </c>
      <c r="AD33" s="257">
        <v>17420600000</v>
      </c>
      <c r="AE33" s="257">
        <v>17506000000</v>
      </c>
      <c r="AF33" s="257">
        <v>17600900000</v>
      </c>
      <c r="AG33" s="257">
        <v>17691300000</v>
      </c>
    </row>
    <row r="34" spans="1:33">
      <c r="A34" s="139" t="s">
        <v>3373</v>
      </c>
      <c r="B34" s="257">
        <v>1090710000</v>
      </c>
      <c r="C34" s="257">
        <v>815649000</v>
      </c>
      <c r="D34" s="257">
        <v>852348000</v>
      </c>
      <c r="E34" s="257">
        <v>895740000</v>
      </c>
      <c r="F34" s="257">
        <v>913242000</v>
      </c>
      <c r="G34" s="257">
        <v>935248000</v>
      </c>
      <c r="H34" s="257">
        <v>953938000</v>
      </c>
      <c r="I34" s="257">
        <v>974411000</v>
      </c>
      <c r="J34" s="257">
        <v>982849000</v>
      </c>
      <c r="K34" s="257">
        <v>994000000</v>
      </c>
      <c r="L34" s="257">
        <v>1001650000</v>
      </c>
      <c r="M34" s="257">
        <v>1008910000</v>
      </c>
      <c r="N34" s="257">
        <v>1015160000</v>
      </c>
      <c r="O34" s="257">
        <v>1018200000</v>
      </c>
      <c r="P34" s="257">
        <v>1022040000</v>
      </c>
      <c r="Q34" s="257">
        <v>1025940000</v>
      </c>
      <c r="R34" s="257">
        <v>1011590000</v>
      </c>
      <c r="S34" s="257">
        <v>1031120000</v>
      </c>
      <c r="T34" s="257">
        <v>1043060000</v>
      </c>
      <c r="U34" s="257">
        <v>1057420000</v>
      </c>
      <c r="V34" s="257">
        <v>1073740000</v>
      </c>
      <c r="W34" s="257">
        <v>1089920000</v>
      </c>
      <c r="X34" s="257">
        <v>1106960000</v>
      </c>
      <c r="Y34" s="257">
        <v>1122410000</v>
      </c>
      <c r="Z34" s="257">
        <v>1137870000</v>
      </c>
      <c r="AA34" s="257">
        <v>1159720000</v>
      </c>
      <c r="AB34" s="257">
        <v>1180840000</v>
      </c>
      <c r="AC34" s="257">
        <v>1202230000</v>
      </c>
      <c r="AD34" s="257">
        <v>1219150000</v>
      </c>
      <c r="AE34" s="257">
        <v>1236720000</v>
      </c>
      <c r="AF34" s="257">
        <v>1257230000</v>
      </c>
      <c r="AG34" s="257">
        <v>1274440000</v>
      </c>
    </row>
    <row r="35" spans="1:33">
      <c r="A35" s="139" t="s">
        <v>3374</v>
      </c>
      <c r="B35" s="257">
        <v>822308000</v>
      </c>
      <c r="C35" s="257">
        <v>637968000</v>
      </c>
      <c r="D35" s="257">
        <v>661131000</v>
      </c>
      <c r="E35" s="257">
        <v>689510000</v>
      </c>
      <c r="F35" s="257">
        <v>700077000</v>
      </c>
      <c r="G35" s="257">
        <v>712822000</v>
      </c>
      <c r="H35" s="257">
        <v>723866000</v>
      </c>
      <c r="I35" s="257">
        <v>734867000</v>
      </c>
      <c r="J35" s="257">
        <v>737567000</v>
      </c>
      <c r="K35" s="257">
        <v>741214000</v>
      </c>
      <c r="L35" s="257">
        <v>742068000</v>
      </c>
      <c r="M35" s="257">
        <v>742449000</v>
      </c>
      <c r="N35" s="257">
        <v>742241000</v>
      </c>
      <c r="O35" s="257">
        <v>739743000</v>
      </c>
      <c r="P35" s="257">
        <v>737799000</v>
      </c>
      <c r="Q35" s="257">
        <v>736181000</v>
      </c>
      <c r="R35" s="257">
        <v>722639000</v>
      </c>
      <c r="S35" s="257">
        <v>733173000</v>
      </c>
      <c r="T35" s="257">
        <v>740117000</v>
      </c>
      <c r="U35" s="257">
        <v>747949000</v>
      </c>
      <c r="V35" s="257">
        <v>756179000</v>
      </c>
      <c r="W35" s="257">
        <v>765531000</v>
      </c>
      <c r="X35" s="257">
        <v>775700000</v>
      </c>
      <c r="Y35" s="257">
        <v>784514000</v>
      </c>
      <c r="Z35" s="257">
        <v>793575000</v>
      </c>
      <c r="AA35" s="257">
        <v>806458000</v>
      </c>
      <c r="AB35" s="257">
        <v>819091000</v>
      </c>
      <c r="AC35" s="257">
        <v>831720000</v>
      </c>
      <c r="AD35" s="257">
        <v>841970000</v>
      </c>
      <c r="AE35" s="257">
        <v>852807000</v>
      </c>
      <c r="AF35" s="257">
        <v>864827000</v>
      </c>
      <c r="AG35" s="257">
        <v>875289000</v>
      </c>
    </row>
    <row r="36" spans="1:33">
      <c r="A36" s="139" t="s">
        <v>3375</v>
      </c>
      <c r="B36" s="257">
        <v>86241100000</v>
      </c>
      <c r="C36" s="257">
        <v>70741200000</v>
      </c>
      <c r="D36" s="257">
        <v>74623000000</v>
      </c>
      <c r="E36" s="257">
        <v>78494500000</v>
      </c>
      <c r="F36" s="257">
        <v>79693000000</v>
      </c>
      <c r="G36" s="257">
        <v>80824500000</v>
      </c>
      <c r="H36" s="257">
        <v>81846100000</v>
      </c>
      <c r="I36" s="257">
        <v>82476100000</v>
      </c>
      <c r="J36" s="257">
        <v>81761900000</v>
      </c>
      <c r="K36" s="257">
        <v>80817200000</v>
      </c>
      <c r="L36" s="257">
        <v>79293600000</v>
      </c>
      <c r="M36" s="257">
        <v>77536100000</v>
      </c>
      <c r="N36" s="257">
        <v>75149400000</v>
      </c>
      <c r="O36" s="257">
        <v>72607400000</v>
      </c>
      <c r="P36" s="257">
        <v>69979700000</v>
      </c>
      <c r="Q36" s="257">
        <v>67347300000</v>
      </c>
      <c r="R36" s="257">
        <v>63852900000</v>
      </c>
      <c r="S36" s="257">
        <v>63185300000</v>
      </c>
      <c r="T36" s="257">
        <v>62537800000</v>
      </c>
      <c r="U36" s="257">
        <v>62001900000</v>
      </c>
      <c r="V36" s="257">
        <v>61529900000</v>
      </c>
      <c r="W36" s="257">
        <v>61285900000</v>
      </c>
      <c r="X36" s="257">
        <v>61140000000</v>
      </c>
      <c r="Y36" s="257">
        <v>60946300000</v>
      </c>
      <c r="Z36" s="257">
        <v>60849500000</v>
      </c>
      <c r="AA36" s="257">
        <v>60913600000</v>
      </c>
      <c r="AB36" s="257">
        <v>61075800000</v>
      </c>
      <c r="AC36" s="257">
        <v>61190300000</v>
      </c>
      <c r="AD36" s="257">
        <v>61239400000</v>
      </c>
      <c r="AE36" s="257">
        <v>61337800000</v>
      </c>
      <c r="AF36" s="257">
        <v>61499600000</v>
      </c>
      <c r="AG36" s="257">
        <v>61647900000</v>
      </c>
    </row>
    <row r="37" spans="1:33">
      <c r="A37" s="139" t="s">
        <v>3376</v>
      </c>
      <c r="B37" s="257">
        <v>60840500</v>
      </c>
      <c r="C37" s="257">
        <v>47421200</v>
      </c>
      <c r="D37" s="257">
        <v>48391900</v>
      </c>
      <c r="E37" s="257">
        <v>49982400</v>
      </c>
      <c r="F37" s="257">
        <v>50649400</v>
      </c>
      <c r="G37" s="257">
        <v>51534700</v>
      </c>
      <c r="H37" s="257">
        <v>52314000</v>
      </c>
      <c r="I37" s="257">
        <v>53170700</v>
      </c>
      <c r="J37" s="257">
        <v>53625600</v>
      </c>
      <c r="K37" s="257">
        <v>54236200</v>
      </c>
      <c r="L37" s="257">
        <v>54758000</v>
      </c>
      <c r="M37" s="257">
        <v>55312300</v>
      </c>
      <c r="N37" s="257">
        <v>56082900</v>
      </c>
      <c r="O37" s="257">
        <v>56663800</v>
      </c>
      <c r="P37" s="257">
        <v>57342900</v>
      </c>
      <c r="Q37" s="257">
        <v>58090900</v>
      </c>
      <c r="R37" s="257">
        <v>57932200</v>
      </c>
      <c r="S37" s="257">
        <v>59298500</v>
      </c>
      <c r="T37" s="257">
        <v>60355900</v>
      </c>
      <c r="U37" s="257">
        <v>61415100</v>
      </c>
      <c r="V37" s="257">
        <v>62416100</v>
      </c>
      <c r="W37" s="257">
        <v>63532800</v>
      </c>
      <c r="X37" s="257">
        <v>64722700</v>
      </c>
      <c r="Y37" s="257">
        <v>65749100</v>
      </c>
      <c r="Z37" s="257">
        <v>66795200</v>
      </c>
      <c r="AA37" s="257">
        <v>68164000</v>
      </c>
      <c r="AB37" s="257">
        <v>69502300</v>
      </c>
      <c r="AC37" s="257">
        <v>70831700</v>
      </c>
      <c r="AD37" s="257">
        <v>71961600</v>
      </c>
      <c r="AE37" s="257">
        <v>73155400</v>
      </c>
      <c r="AF37" s="257">
        <v>74392100</v>
      </c>
      <c r="AG37" s="257">
        <v>75491200</v>
      </c>
    </row>
    <row r="38" spans="1:33">
      <c r="A38" s="139" t="s">
        <v>3377</v>
      </c>
      <c r="B38" s="257">
        <v>132891000</v>
      </c>
      <c r="C38" s="257">
        <v>105543000</v>
      </c>
      <c r="D38" s="257">
        <v>106155000</v>
      </c>
      <c r="E38" s="257">
        <v>108319000</v>
      </c>
      <c r="F38" s="257">
        <v>109174000</v>
      </c>
      <c r="G38" s="257">
        <v>110407000</v>
      </c>
      <c r="H38" s="257">
        <v>111524000</v>
      </c>
      <c r="I38" s="257">
        <v>112719000</v>
      </c>
      <c r="J38" s="257">
        <v>113413000</v>
      </c>
      <c r="K38" s="257">
        <v>114376000</v>
      </c>
      <c r="L38" s="257">
        <v>115237000</v>
      </c>
      <c r="M38" s="257">
        <v>116217000</v>
      </c>
      <c r="N38" s="257">
        <v>117943000</v>
      </c>
      <c r="O38" s="257">
        <v>119232000</v>
      </c>
      <c r="P38" s="257">
        <v>120793000</v>
      </c>
      <c r="Q38" s="257">
        <v>122563000</v>
      </c>
      <c r="R38" s="257">
        <v>122503000</v>
      </c>
      <c r="S38" s="257">
        <v>125405000</v>
      </c>
      <c r="T38" s="257">
        <v>127855000</v>
      </c>
      <c r="U38" s="257">
        <v>130128000</v>
      </c>
      <c r="V38" s="257">
        <v>132071000</v>
      </c>
      <c r="W38" s="257">
        <v>134449000</v>
      </c>
      <c r="X38" s="257">
        <v>137001000</v>
      </c>
      <c r="Y38" s="257">
        <v>139138000</v>
      </c>
      <c r="Z38" s="257">
        <v>141320000</v>
      </c>
      <c r="AA38" s="257">
        <v>144128000</v>
      </c>
      <c r="AB38" s="257">
        <v>146852000</v>
      </c>
      <c r="AC38" s="257">
        <v>149553000</v>
      </c>
      <c r="AD38" s="257">
        <v>151928000</v>
      </c>
      <c r="AE38" s="257">
        <v>154457000</v>
      </c>
      <c r="AF38" s="257">
        <v>156918000</v>
      </c>
      <c r="AG38" s="257">
        <v>159194000</v>
      </c>
    </row>
    <row r="39" spans="1:33">
      <c r="A39" s="139" t="s">
        <v>3378</v>
      </c>
      <c r="B39" s="257">
        <v>1981450000</v>
      </c>
      <c r="C39" s="257">
        <v>1627690000</v>
      </c>
      <c r="D39" s="257">
        <v>1699850000</v>
      </c>
      <c r="E39" s="257">
        <v>1773850000</v>
      </c>
      <c r="F39" s="257">
        <v>1794650000</v>
      </c>
      <c r="G39" s="257">
        <v>1813430000</v>
      </c>
      <c r="H39" s="257">
        <v>1830560000</v>
      </c>
      <c r="I39" s="257">
        <v>1838440000</v>
      </c>
      <c r="J39" s="257">
        <v>1819810000</v>
      </c>
      <c r="K39" s="257">
        <v>1795720000</v>
      </c>
      <c r="L39" s="257">
        <v>1759500000</v>
      </c>
      <c r="M39" s="257">
        <v>1718610000</v>
      </c>
      <c r="N39" s="257">
        <v>1666420000</v>
      </c>
      <c r="O39" s="257">
        <v>1610190000</v>
      </c>
      <c r="P39" s="257">
        <v>1552750000</v>
      </c>
      <c r="Q39" s="257">
        <v>1495590000</v>
      </c>
      <c r="R39" s="257">
        <v>1419020000</v>
      </c>
      <c r="S39" s="257">
        <v>1404240000</v>
      </c>
      <c r="T39" s="257">
        <v>1391320000</v>
      </c>
      <c r="U39" s="257">
        <v>1379360000</v>
      </c>
      <c r="V39" s="257">
        <v>1367180000</v>
      </c>
      <c r="W39" s="257">
        <v>1361690000</v>
      </c>
      <c r="X39" s="257">
        <v>1358400000</v>
      </c>
      <c r="Y39" s="257">
        <v>1353560000</v>
      </c>
      <c r="Z39" s="257">
        <v>1350630000</v>
      </c>
      <c r="AA39" s="257">
        <v>1351070000</v>
      </c>
      <c r="AB39" s="257">
        <v>1353120000</v>
      </c>
      <c r="AC39" s="257">
        <v>1354330000</v>
      </c>
      <c r="AD39" s="257">
        <v>1354840000</v>
      </c>
      <c r="AE39" s="257">
        <v>1356480000</v>
      </c>
      <c r="AF39" s="257">
        <v>1358320000</v>
      </c>
      <c r="AG39" s="257">
        <v>1360850000</v>
      </c>
    </row>
    <row r="40" spans="1:33">
      <c r="A40" s="139" t="s">
        <v>3379</v>
      </c>
      <c r="B40" s="257">
        <v>297997000</v>
      </c>
      <c r="C40" s="257">
        <v>243409000</v>
      </c>
      <c r="D40" s="257">
        <v>253907000</v>
      </c>
      <c r="E40" s="257">
        <v>264745000</v>
      </c>
      <c r="F40" s="257">
        <v>267770000</v>
      </c>
      <c r="G40" s="257">
        <v>270537000</v>
      </c>
      <c r="H40" s="257">
        <v>273042000</v>
      </c>
      <c r="I40" s="257">
        <v>274223000</v>
      </c>
      <c r="J40" s="257">
        <v>271511000</v>
      </c>
      <c r="K40" s="257">
        <v>268044000</v>
      </c>
      <c r="L40" s="257">
        <v>262794000</v>
      </c>
      <c r="M40" s="257">
        <v>256874000</v>
      </c>
      <c r="N40" s="257">
        <v>249340000</v>
      </c>
      <c r="O40" s="257">
        <v>241175000</v>
      </c>
      <c r="P40" s="257">
        <v>232855000</v>
      </c>
      <c r="Q40" s="257">
        <v>224568000</v>
      </c>
      <c r="R40" s="257">
        <v>213266000</v>
      </c>
      <c r="S40" s="257">
        <v>211250000</v>
      </c>
      <c r="T40" s="257">
        <v>209445000</v>
      </c>
      <c r="U40" s="257">
        <v>207783000</v>
      </c>
      <c r="V40" s="257">
        <v>206100000</v>
      </c>
      <c r="W40" s="257">
        <v>205399000</v>
      </c>
      <c r="X40" s="257">
        <v>205015000</v>
      </c>
      <c r="Y40" s="257">
        <v>204399000</v>
      </c>
      <c r="Z40" s="257">
        <v>204039000</v>
      </c>
      <c r="AA40" s="257">
        <v>204231000</v>
      </c>
      <c r="AB40" s="257">
        <v>204620000</v>
      </c>
      <c r="AC40" s="257">
        <v>204908000</v>
      </c>
      <c r="AD40" s="257">
        <v>205064000</v>
      </c>
      <c r="AE40" s="257">
        <v>205381000</v>
      </c>
      <c r="AF40" s="257">
        <v>205749000</v>
      </c>
      <c r="AG40" s="257">
        <v>206204000</v>
      </c>
    </row>
    <row r="41" spans="1:33">
      <c r="A41" s="139" t="s">
        <v>3380</v>
      </c>
      <c r="B41" s="139">
        <v>0</v>
      </c>
      <c r="C41" s="139">
        <v>0</v>
      </c>
      <c r="D41" s="139">
        <v>0</v>
      </c>
      <c r="E41" s="139">
        <v>0</v>
      </c>
      <c r="F41" s="139">
        <v>0</v>
      </c>
      <c r="G41" s="139">
        <v>0</v>
      </c>
      <c r="H41" s="139">
        <v>0</v>
      </c>
      <c r="I41" s="139">
        <v>0</v>
      </c>
      <c r="J41" s="139">
        <v>0</v>
      </c>
      <c r="K41" s="139">
        <v>0</v>
      </c>
      <c r="L41" s="139">
        <v>0</v>
      </c>
      <c r="M41" s="139">
        <v>0</v>
      </c>
      <c r="N41" s="139">
        <v>0</v>
      </c>
      <c r="O41" s="139">
        <v>0</v>
      </c>
      <c r="P41" s="139">
        <v>0</v>
      </c>
      <c r="Q41" s="139">
        <v>0</v>
      </c>
      <c r="R41" s="139">
        <v>0</v>
      </c>
      <c r="S41" s="139">
        <v>0</v>
      </c>
      <c r="T41" s="139">
        <v>0</v>
      </c>
      <c r="U41" s="139">
        <v>0</v>
      </c>
      <c r="V41" s="139">
        <v>0</v>
      </c>
      <c r="W41" s="139">
        <v>0</v>
      </c>
      <c r="X41" s="139">
        <v>0</v>
      </c>
      <c r="Y41" s="139">
        <v>0</v>
      </c>
      <c r="Z41" s="139">
        <v>0</v>
      </c>
      <c r="AA41" s="139">
        <v>0</v>
      </c>
      <c r="AB41" s="139">
        <v>0</v>
      </c>
      <c r="AC41" s="139">
        <v>0</v>
      </c>
      <c r="AD41" s="139">
        <v>0</v>
      </c>
      <c r="AE41" s="139">
        <v>0</v>
      </c>
      <c r="AF41" s="139">
        <v>0</v>
      </c>
      <c r="AG41" s="139">
        <v>0</v>
      </c>
    </row>
    <row r="42" spans="1:33">
      <c r="A42" s="139" t="s">
        <v>3381</v>
      </c>
      <c r="B42" s="257">
        <v>410401000000000</v>
      </c>
      <c r="C42" s="257">
        <v>387368000000000</v>
      </c>
      <c r="D42" s="257">
        <v>398396000000000</v>
      </c>
      <c r="E42" s="257">
        <v>411459000000000</v>
      </c>
      <c r="F42" s="257">
        <v>415080000000000</v>
      </c>
      <c r="G42" s="257">
        <v>421724000000000</v>
      </c>
      <c r="H42" s="257">
        <v>428387000000000</v>
      </c>
      <c r="I42" s="257">
        <v>434953000000000</v>
      </c>
      <c r="J42" s="257">
        <v>434496000000000</v>
      </c>
      <c r="K42" s="257">
        <v>438229000000000</v>
      </c>
      <c r="L42" s="257">
        <v>439046000000000</v>
      </c>
      <c r="M42" s="257">
        <v>435048000000000</v>
      </c>
      <c r="N42" s="257">
        <v>436718000000000</v>
      </c>
      <c r="O42" s="257">
        <v>439967000000000</v>
      </c>
      <c r="P42" s="257">
        <v>439304000000000</v>
      </c>
      <c r="Q42" s="257">
        <v>443885000000000</v>
      </c>
      <c r="R42" s="257">
        <v>444702000000000</v>
      </c>
      <c r="S42" s="257">
        <v>444087000000000</v>
      </c>
      <c r="T42" s="257">
        <v>449185000000000</v>
      </c>
      <c r="U42" s="257">
        <v>450136000000000</v>
      </c>
      <c r="V42" s="257">
        <v>451813000000000</v>
      </c>
      <c r="W42" s="257">
        <v>454082000000000</v>
      </c>
      <c r="X42" s="257">
        <v>456414000000000</v>
      </c>
      <c r="Y42" s="257">
        <v>457562000000000</v>
      </c>
      <c r="Z42" s="257">
        <v>458742000000000</v>
      </c>
      <c r="AA42" s="257">
        <v>460071000000000</v>
      </c>
      <c r="AB42" s="257">
        <v>461750000000000</v>
      </c>
      <c r="AC42" s="257">
        <v>461351000000000</v>
      </c>
      <c r="AD42" s="257">
        <v>464655000000000</v>
      </c>
      <c r="AE42" s="257">
        <v>467149000000000</v>
      </c>
      <c r="AF42" s="257">
        <v>468695000000000</v>
      </c>
      <c r="AG42" s="257">
        <v>468795000000000</v>
      </c>
    </row>
    <row r="43" spans="1:33">
      <c r="A43" s="139" t="s">
        <v>3382</v>
      </c>
      <c r="B43" s="257">
        <v>11298300000</v>
      </c>
      <c r="C43" s="257">
        <v>10567500000</v>
      </c>
      <c r="D43" s="257">
        <v>10945100000</v>
      </c>
      <c r="E43" s="257">
        <v>11343200000</v>
      </c>
      <c r="F43" s="257">
        <v>11474900000</v>
      </c>
      <c r="G43" s="257">
        <v>11703400000</v>
      </c>
      <c r="H43" s="257">
        <v>11900000000</v>
      </c>
      <c r="I43" s="257">
        <v>12134100000</v>
      </c>
      <c r="J43" s="257">
        <v>12140700000</v>
      </c>
      <c r="K43" s="257">
        <v>12268900000</v>
      </c>
      <c r="L43" s="257">
        <v>12298300000</v>
      </c>
      <c r="M43" s="257">
        <v>12125000000</v>
      </c>
      <c r="N43" s="257">
        <v>12178500000</v>
      </c>
      <c r="O43" s="257">
        <v>12312000000</v>
      </c>
      <c r="P43" s="257">
        <v>12318500000</v>
      </c>
      <c r="Q43" s="257">
        <v>12496600000</v>
      </c>
      <c r="R43" s="257">
        <v>12541700000</v>
      </c>
      <c r="S43" s="257">
        <v>12522400000</v>
      </c>
      <c r="T43" s="257">
        <v>12715900000</v>
      </c>
      <c r="U43" s="257">
        <v>12757700000</v>
      </c>
      <c r="V43" s="257">
        <v>12805700000</v>
      </c>
      <c r="W43" s="257">
        <v>12943100000</v>
      </c>
      <c r="X43" s="257">
        <v>13029100000</v>
      </c>
      <c r="Y43" s="257">
        <v>13094300000</v>
      </c>
      <c r="Z43" s="257">
        <v>13156400000</v>
      </c>
      <c r="AA43" s="257">
        <v>13221300000</v>
      </c>
      <c r="AB43" s="257">
        <v>13298400000</v>
      </c>
      <c r="AC43" s="257">
        <v>13292400000</v>
      </c>
      <c r="AD43" s="257">
        <v>13472100000</v>
      </c>
      <c r="AE43" s="257">
        <v>13590800000</v>
      </c>
      <c r="AF43" s="257">
        <v>13669900000</v>
      </c>
      <c r="AG43" s="257">
        <v>13653600000</v>
      </c>
    </row>
    <row r="44" spans="1:33">
      <c r="A44" s="139" t="s">
        <v>3383</v>
      </c>
      <c r="B44" s="257">
        <v>134310000000</v>
      </c>
      <c r="C44" s="257">
        <v>126290000000</v>
      </c>
      <c r="D44" s="257">
        <v>129947000000</v>
      </c>
      <c r="E44" s="257">
        <v>134372000000</v>
      </c>
      <c r="F44" s="257">
        <v>135522000000</v>
      </c>
      <c r="G44" s="257">
        <v>137775000000</v>
      </c>
      <c r="H44" s="257">
        <v>139945000000</v>
      </c>
      <c r="I44" s="257">
        <v>142299000000</v>
      </c>
      <c r="J44" s="257">
        <v>142179000000</v>
      </c>
      <c r="K44" s="257">
        <v>143557000000</v>
      </c>
      <c r="L44" s="257">
        <v>143845000000</v>
      </c>
      <c r="M44" s="257">
        <v>142329000000</v>
      </c>
      <c r="N44" s="257">
        <v>142975000000</v>
      </c>
      <c r="O44" s="257">
        <v>144267000000</v>
      </c>
      <c r="P44" s="257">
        <v>144166000000</v>
      </c>
      <c r="Q44" s="257">
        <v>145958000000</v>
      </c>
      <c r="R44" s="257">
        <v>146374000000</v>
      </c>
      <c r="S44" s="257">
        <v>146179000000</v>
      </c>
      <c r="T44" s="257">
        <v>148104000000</v>
      </c>
      <c r="U44" s="257">
        <v>148498000000</v>
      </c>
      <c r="V44" s="257">
        <v>149113000000</v>
      </c>
      <c r="W44" s="257">
        <v>150131000000</v>
      </c>
      <c r="X44" s="257">
        <v>151091000000</v>
      </c>
      <c r="Y44" s="257">
        <v>151667000000</v>
      </c>
      <c r="Z44" s="257">
        <v>152242000000</v>
      </c>
      <c r="AA44" s="257">
        <v>152838000000</v>
      </c>
      <c r="AB44" s="257">
        <v>153566000000</v>
      </c>
      <c r="AC44" s="257">
        <v>153512000000</v>
      </c>
      <c r="AD44" s="257">
        <v>155006000000</v>
      </c>
      <c r="AE44" s="257">
        <v>156120000000</v>
      </c>
      <c r="AF44" s="257">
        <v>156874000000</v>
      </c>
      <c r="AG44" s="257">
        <v>157010000000</v>
      </c>
    </row>
    <row r="45" spans="1:33">
      <c r="A45" s="139" t="s">
        <v>3384</v>
      </c>
      <c r="B45" s="257">
        <v>532930000000</v>
      </c>
      <c r="C45" s="257">
        <v>504996000000</v>
      </c>
      <c r="D45" s="257">
        <v>513390000000</v>
      </c>
      <c r="E45" s="257">
        <v>528806000000</v>
      </c>
      <c r="F45" s="257">
        <v>530606000000</v>
      </c>
      <c r="G45" s="257">
        <v>536479000000</v>
      </c>
      <c r="H45" s="257">
        <v>543899000000</v>
      </c>
      <c r="I45" s="257">
        <v>550445000000</v>
      </c>
      <c r="J45" s="257">
        <v>548770000000</v>
      </c>
      <c r="K45" s="257">
        <v>553333000000</v>
      </c>
      <c r="L45" s="257">
        <v>554063000000</v>
      </c>
      <c r="M45" s="257">
        <v>551618000000</v>
      </c>
      <c r="N45" s="257">
        <v>554242000000</v>
      </c>
      <c r="O45" s="257">
        <v>557471000000</v>
      </c>
      <c r="P45" s="257">
        <v>555973000000</v>
      </c>
      <c r="Q45" s="257">
        <v>560949000000</v>
      </c>
      <c r="R45" s="257">
        <v>561834000000</v>
      </c>
      <c r="S45" s="257">
        <v>561307000000</v>
      </c>
      <c r="T45" s="257">
        <v>566497000000</v>
      </c>
      <c r="U45" s="257">
        <v>567422000000</v>
      </c>
      <c r="V45" s="257">
        <v>570155000000</v>
      </c>
      <c r="W45" s="257">
        <v>570297000000</v>
      </c>
      <c r="X45" s="257">
        <v>573716000000</v>
      </c>
      <c r="Y45" s="257">
        <v>574769000000</v>
      </c>
      <c r="Z45" s="257">
        <v>576040000000</v>
      </c>
      <c r="AA45" s="257">
        <v>577284000000</v>
      </c>
      <c r="AB45" s="257">
        <v>578966000000</v>
      </c>
      <c r="AC45" s="257">
        <v>578865000000</v>
      </c>
      <c r="AD45" s="257">
        <v>580719000000</v>
      </c>
      <c r="AE45" s="257">
        <v>583271000000</v>
      </c>
      <c r="AF45" s="257">
        <v>585099000000</v>
      </c>
      <c r="AG45" s="257">
        <v>587827000000</v>
      </c>
    </row>
    <row r="46" spans="1:33">
      <c r="A46" s="139" t="s">
        <v>3385</v>
      </c>
      <c r="B46" s="257">
        <v>70294300000</v>
      </c>
      <c r="C46" s="257">
        <v>67117600000</v>
      </c>
      <c r="D46" s="257">
        <v>67960000000</v>
      </c>
      <c r="E46" s="257">
        <v>70080700000</v>
      </c>
      <c r="F46" s="257">
        <v>70293800000</v>
      </c>
      <c r="G46" s="257">
        <v>71041900000</v>
      </c>
      <c r="H46" s="257">
        <v>72081500000</v>
      </c>
      <c r="I46" s="257">
        <v>72886100000</v>
      </c>
      <c r="J46" s="257">
        <v>72535000000</v>
      </c>
      <c r="K46" s="257">
        <v>73082300000</v>
      </c>
      <c r="L46" s="257">
        <v>73175200000</v>
      </c>
      <c r="M46" s="257">
        <v>72908400000</v>
      </c>
      <c r="N46" s="257">
        <v>73248000000</v>
      </c>
      <c r="O46" s="257">
        <v>73617600000</v>
      </c>
      <c r="P46" s="257">
        <v>73330900000</v>
      </c>
      <c r="Q46" s="257">
        <v>73971000000</v>
      </c>
      <c r="R46" s="257">
        <v>74062500000</v>
      </c>
      <c r="S46" s="257">
        <v>73971700000</v>
      </c>
      <c r="T46" s="257">
        <v>74621200000</v>
      </c>
      <c r="U46" s="257">
        <v>74709100000</v>
      </c>
      <c r="V46" s="257">
        <v>75089400000</v>
      </c>
      <c r="W46" s="257">
        <v>74928400000</v>
      </c>
      <c r="X46" s="257">
        <v>75366100000</v>
      </c>
      <c r="Y46" s="257">
        <v>75429500000</v>
      </c>
      <c r="Z46" s="257">
        <v>75532800000</v>
      </c>
      <c r="AA46" s="257">
        <v>75661400000</v>
      </c>
      <c r="AB46" s="257">
        <v>75844500000</v>
      </c>
      <c r="AC46" s="257">
        <v>75831100000</v>
      </c>
      <c r="AD46" s="257">
        <v>75900800000</v>
      </c>
      <c r="AE46" s="257">
        <v>76150900000</v>
      </c>
      <c r="AF46" s="257">
        <v>76320700000</v>
      </c>
      <c r="AG46" s="257">
        <v>76714200000</v>
      </c>
    </row>
    <row r="47" spans="1:33">
      <c r="A47" s="139" t="s">
        <v>3386</v>
      </c>
      <c r="B47" s="257">
        <v>50445100000</v>
      </c>
      <c r="C47" s="257">
        <v>48051200000</v>
      </c>
      <c r="D47" s="257">
        <v>48781800000</v>
      </c>
      <c r="E47" s="257">
        <v>50331200000</v>
      </c>
      <c r="F47" s="257">
        <v>50532800000</v>
      </c>
      <c r="G47" s="257">
        <v>51123500000</v>
      </c>
      <c r="H47" s="257">
        <v>51883700000</v>
      </c>
      <c r="I47" s="257">
        <v>52513300000</v>
      </c>
      <c r="J47" s="257">
        <v>52293600000</v>
      </c>
      <c r="K47" s="257">
        <v>52706600000</v>
      </c>
      <c r="L47" s="257">
        <v>52780400000</v>
      </c>
      <c r="M47" s="257">
        <v>52523800000</v>
      </c>
      <c r="N47" s="257">
        <v>52767000000</v>
      </c>
      <c r="O47" s="257">
        <v>53069400000</v>
      </c>
      <c r="P47" s="257">
        <v>52890300000</v>
      </c>
      <c r="Q47" s="257">
        <v>53387000000</v>
      </c>
      <c r="R47" s="257">
        <v>53467900000</v>
      </c>
      <c r="S47" s="257">
        <v>53400500000</v>
      </c>
      <c r="T47" s="257">
        <v>53911000000</v>
      </c>
      <c r="U47" s="257">
        <v>53988000000</v>
      </c>
      <c r="V47" s="257">
        <v>54254100000</v>
      </c>
      <c r="W47" s="257">
        <v>54220900000</v>
      </c>
      <c r="X47" s="257">
        <v>54542800000</v>
      </c>
      <c r="Y47" s="257">
        <v>54616100000</v>
      </c>
      <c r="Z47" s="257">
        <v>54713200000</v>
      </c>
      <c r="AA47" s="257">
        <v>54827600000</v>
      </c>
      <c r="AB47" s="257">
        <v>54982900000</v>
      </c>
      <c r="AC47" s="257">
        <v>54971300000</v>
      </c>
      <c r="AD47" s="257">
        <v>55106300000</v>
      </c>
      <c r="AE47" s="257">
        <v>55325200000</v>
      </c>
      <c r="AF47" s="257">
        <v>55473200000</v>
      </c>
      <c r="AG47" s="257">
        <v>55715700000</v>
      </c>
    </row>
    <row r="48" spans="1:33">
      <c r="A48" s="139" t="s">
        <v>3387</v>
      </c>
      <c r="B48" s="257">
        <v>799232000000</v>
      </c>
      <c r="C48" s="257">
        <v>765169000000</v>
      </c>
      <c r="D48" s="257">
        <v>773997000000</v>
      </c>
      <c r="E48" s="257">
        <v>796217000000</v>
      </c>
      <c r="F48" s="257">
        <v>796564000000</v>
      </c>
      <c r="G48" s="257">
        <v>802698000000</v>
      </c>
      <c r="H48" s="257">
        <v>813494000000</v>
      </c>
      <c r="I48" s="257">
        <v>820512000000</v>
      </c>
      <c r="J48" s="257">
        <v>815865000000</v>
      </c>
      <c r="K48" s="257">
        <v>821425000000</v>
      </c>
      <c r="L48" s="257">
        <v>822170000000</v>
      </c>
      <c r="M48" s="257">
        <v>821919000000</v>
      </c>
      <c r="N48" s="257">
        <v>825853000000</v>
      </c>
      <c r="O48" s="257">
        <v>828616000000</v>
      </c>
      <c r="P48" s="257">
        <v>824668000000</v>
      </c>
      <c r="Q48" s="257">
        <v>830194000000</v>
      </c>
      <c r="R48" s="257">
        <v>830643000000</v>
      </c>
      <c r="S48" s="257">
        <v>829842000000</v>
      </c>
      <c r="T48" s="257">
        <v>835251000000</v>
      </c>
      <c r="U48" s="257">
        <v>835772000000</v>
      </c>
      <c r="V48" s="257">
        <v>840240000000</v>
      </c>
      <c r="W48" s="257">
        <v>835577000000</v>
      </c>
      <c r="X48" s="257">
        <v>840194000000</v>
      </c>
      <c r="Y48" s="257">
        <v>840021000000</v>
      </c>
      <c r="Z48" s="257">
        <v>840457000000</v>
      </c>
      <c r="AA48" s="257">
        <v>841057000000</v>
      </c>
      <c r="AB48" s="257">
        <v>842206000000</v>
      </c>
      <c r="AC48" s="257">
        <v>842146000000</v>
      </c>
      <c r="AD48" s="257">
        <v>839926000000</v>
      </c>
      <c r="AE48" s="257">
        <v>841359000000</v>
      </c>
      <c r="AF48" s="257">
        <v>842428000000</v>
      </c>
      <c r="AG48" s="257">
        <v>848515000000</v>
      </c>
    </row>
    <row r="49" spans="1:33">
      <c r="A49" s="139" t="s">
        <v>3388</v>
      </c>
      <c r="B49" s="257">
        <v>3308050000</v>
      </c>
      <c r="C49" s="257">
        <v>3111360000</v>
      </c>
      <c r="D49" s="257">
        <v>3201410000</v>
      </c>
      <c r="E49" s="257">
        <v>3312710000</v>
      </c>
      <c r="F49" s="257">
        <v>3342950000</v>
      </c>
      <c r="G49" s="257">
        <v>3400610000</v>
      </c>
      <c r="H49" s="257">
        <v>3455390000</v>
      </c>
      <c r="I49" s="257">
        <v>3515130000</v>
      </c>
      <c r="J49" s="257">
        <v>3512130000</v>
      </c>
      <c r="K49" s="257">
        <v>3546430000</v>
      </c>
      <c r="L49" s="257">
        <v>3553810000</v>
      </c>
      <c r="M49" s="257">
        <v>3514110000</v>
      </c>
      <c r="N49" s="257">
        <v>3529900000</v>
      </c>
      <c r="O49" s="257">
        <v>3562830000</v>
      </c>
      <c r="P49" s="257">
        <v>3560540000</v>
      </c>
      <c r="Q49" s="257">
        <v>3606280000</v>
      </c>
      <c r="R49" s="257">
        <v>3616970000</v>
      </c>
      <c r="S49" s="257">
        <v>3611820000</v>
      </c>
      <c r="T49" s="257">
        <v>3660940000</v>
      </c>
      <c r="U49" s="257">
        <v>3670940000</v>
      </c>
      <c r="V49" s="257">
        <v>3686060000</v>
      </c>
      <c r="W49" s="257">
        <v>3712900000</v>
      </c>
      <c r="X49" s="257">
        <v>3736800000</v>
      </c>
      <c r="Y49" s="257">
        <v>3751460000</v>
      </c>
      <c r="Z49" s="257">
        <v>3765980000</v>
      </c>
      <c r="AA49" s="257">
        <v>3781300000</v>
      </c>
      <c r="AB49" s="257">
        <v>3799930000</v>
      </c>
      <c r="AC49" s="257">
        <v>3798520000</v>
      </c>
      <c r="AD49" s="257">
        <v>3837290000</v>
      </c>
      <c r="AE49" s="257">
        <v>3865620000</v>
      </c>
      <c r="AF49" s="257">
        <v>3884620000</v>
      </c>
      <c r="AG49" s="257">
        <v>3886590000</v>
      </c>
    </row>
    <row r="50" spans="1:33">
      <c r="A50" s="139" t="s">
        <v>3389</v>
      </c>
      <c r="B50" s="257">
        <v>6567260000</v>
      </c>
      <c r="C50" s="257">
        <v>6137880000</v>
      </c>
      <c r="D50" s="257">
        <v>6359720000</v>
      </c>
      <c r="E50" s="257">
        <v>6590960000</v>
      </c>
      <c r="F50" s="257">
        <v>6668420000</v>
      </c>
      <c r="G50" s="257">
        <v>6802250000</v>
      </c>
      <c r="H50" s="257">
        <v>6916290000</v>
      </c>
      <c r="I50" s="257">
        <v>7053610000</v>
      </c>
      <c r="J50" s="257">
        <v>7058900000</v>
      </c>
      <c r="K50" s="257">
        <v>7134160000</v>
      </c>
      <c r="L50" s="257">
        <v>7151400000</v>
      </c>
      <c r="M50" s="257">
        <v>7049280000</v>
      </c>
      <c r="N50" s="257">
        <v>7080460000</v>
      </c>
      <c r="O50" s="257">
        <v>7159070000</v>
      </c>
      <c r="P50" s="257">
        <v>7163910000</v>
      </c>
      <c r="Q50" s="257">
        <v>7268170000</v>
      </c>
      <c r="R50" s="257">
        <v>7294830000</v>
      </c>
      <c r="S50" s="257">
        <v>7283750000</v>
      </c>
      <c r="T50" s="257">
        <v>7397210000</v>
      </c>
      <c r="U50" s="257">
        <v>7422000000</v>
      </c>
      <c r="V50" s="257">
        <v>7449700000</v>
      </c>
      <c r="W50" s="257">
        <v>7532110000</v>
      </c>
      <c r="X50" s="257">
        <v>7582390000</v>
      </c>
      <c r="Y50" s="257">
        <v>7621290000</v>
      </c>
      <c r="Z50" s="257">
        <v>7658260000</v>
      </c>
      <c r="AA50" s="257">
        <v>7696570000</v>
      </c>
      <c r="AB50" s="257">
        <v>7742070000</v>
      </c>
      <c r="AC50" s="257">
        <v>7738590000</v>
      </c>
      <c r="AD50" s="257">
        <v>7845640000</v>
      </c>
      <c r="AE50" s="257">
        <v>7915920000</v>
      </c>
      <c r="AF50" s="257">
        <v>7962900000</v>
      </c>
      <c r="AG50" s="257">
        <v>7952580000</v>
      </c>
    </row>
    <row r="51" spans="1:33">
      <c r="A51" s="139" t="s">
        <v>3390</v>
      </c>
      <c r="B51" s="257">
        <v>11389000000000</v>
      </c>
      <c r="C51" s="257">
        <v>10572200000000</v>
      </c>
      <c r="D51" s="257">
        <v>10921900000000</v>
      </c>
      <c r="E51" s="257">
        <v>11169800000000</v>
      </c>
      <c r="F51" s="257">
        <v>11330700000000</v>
      </c>
      <c r="G51" s="257">
        <v>11513500000000</v>
      </c>
      <c r="H51" s="257">
        <v>11709900000000</v>
      </c>
      <c r="I51" s="257">
        <v>11844100000000</v>
      </c>
      <c r="J51" s="257">
        <v>11958900000000</v>
      </c>
      <c r="K51" s="257">
        <v>12061400000000</v>
      </c>
      <c r="L51" s="257">
        <v>12122300000000</v>
      </c>
      <c r="M51" s="257">
        <v>12177500000000</v>
      </c>
      <c r="N51" s="257">
        <v>12230000000000</v>
      </c>
      <c r="O51" s="257">
        <v>12264200000000</v>
      </c>
      <c r="P51" s="257">
        <v>12282500000000</v>
      </c>
      <c r="Q51" s="257">
        <v>12275500000000</v>
      </c>
      <c r="R51" s="257">
        <v>12272000000000</v>
      </c>
      <c r="S51" s="257">
        <v>12318400000000</v>
      </c>
      <c r="T51" s="257">
        <v>12364900000000</v>
      </c>
      <c r="U51" s="257">
        <v>12411400000000</v>
      </c>
      <c r="V51" s="257">
        <v>12461400000000</v>
      </c>
      <c r="W51" s="257">
        <v>12507900000000</v>
      </c>
      <c r="X51" s="257">
        <v>12515100000000</v>
      </c>
      <c r="Y51" s="257">
        <v>12525800000000</v>
      </c>
      <c r="Z51" s="257">
        <v>12536600000000</v>
      </c>
      <c r="AA51" s="257">
        <v>12547300000000</v>
      </c>
      <c r="AB51" s="257">
        <v>12554500000000</v>
      </c>
      <c r="AC51" s="257">
        <v>12550900000000</v>
      </c>
      <c r="AD51" s="257">
        <v>12543900000000</v>
      </c>
      <c r="AE51" s="257">
        <v>12536800000000</v>
      </c>
      <c r="AF51" s="257">
        <v>12533200000000</v>
      </c>
      <c r="AG51" s="257">
        <v>12526100000000</v>
      </c>
    </row>
    <row r="52" spans="1:33">
      <c r="A52" s="139" t="s">
        <v>3391</v>
      </c>
      <c r="B52" s="257">
        <v>1663770000</v>
      </c>
      <c r="C52" s="257">
        <v>1586660000</v>
      </c>
      <c r="D52" s="257">
        <v>1622890000</v>
      </c>
      <c r="E52" s="257">
        <v>1674250000</v>
      </c>
      <c r="F52" s="257">
        <v>1681250000</v>
      </c>
      <c r="G52" s="257">
        <v>1700850000</v>
      </c>
      <c r="H52" s="257">
        <v>1726290000</v>
      </c>
      <c r="I52" s="257">
        <v>1746960000</v>
      </c>
      <c r="J52" s="257">
        <v>1739640000</v>
      </c>
      <c r="K52" s="257">
        <v>1753000000</v>
      </c>
      <c r="L52" s="257">
        <v>1755510000</v>
      </c>
      <c r="M52" s="257">
        <v>1747280000</v>
      </c>
      <c r="N52" s="257">
        <v>1755340000</v>
      </c>
      <c r="O52" s="257">
        <v>1765150000</v>
      </c>
      <c r="P52" s="257">
        <v>1759150000</v>
      </c>
      <c r="Q52" s="257">
        <v>1775280000</v>
      </c>
      <c r="R52" s="257">
        <v>1777860000</v>
      </c>
      <c r="S52" s="257">
        <v>1775580000</v>
      </c>
      <c r="T52" s="257">
        <v>1792090000</v>
      </c>
      <c r="U52" s="257">
        <v>1794490000</v>
      </c>
      <c r="V52" s="257">
        <v>1803170000</v>
      </c>
      <c r="W52" s="257">
        <v>1801510000</v>
      </c>
      <c r="X52" s="257">
        <v>1811880000</v>
      </c>
      <c r="Y52" s="257">
        <v>1813980000</v>
      </c>
      <c r="Z52" s="257">
        <v>1816890000</v>
      </c>
      <c r="AA52" s="257">
        <v>1820520000</v>
      </c>
      <c r="AB52" s="257">
        <v>1825460000</v>
      </c>
      <c r="AC52" s="257">
        <v>1825110000</v>
      </c>
      <c r="AD52" s="257">
        <v>1828910000</v>
      </c>
      <c r="AE52" s="257">
        <v>1835700000</v>
      </c>
      <c r="AF52" s="257">
        <v>1840220000</v>
      </c>
      <c r="AG52" s="257">
        <v>1848060000</v>
      </c>
    </row>
    <row r="53" spans="1:33">
      <c r="A53" s="139" t="s">
        <v>3392</v>
      </c>
      <c r="B53" s="139">
        <v>0</v>
      </c>
      <c r="C53" s="139">
        <v>0</v>
      </c>
      <c r="D53" s="139">
        <v>0</v>
      </c>
      <c r="E53" s="139">
        <v>0</v>
      </c>
      <c r="F53" s="139">
        <v>0</v>
      </c>
      <c r="G53" s="139">
        <v>0</v>
      </c>
      <c r="H53" s="139">
        <v>0</v>
      </c>
      <c r="I53" s="139">
        <v>0</v>
      </c>
      <c r="J53" s="139">
        <v>0</v>
      </c>
      <c r="K53" s="139">
        <v>0</v>
      </c>
      <c r="L53" s="139">
        <v>0</v>
      </c>
      <c r="M53" s="139">
        <v>0</v>
      </c>
      <c r="N53" s="139">
        <v>0</v>
      </c>
      <c r="O53" s="139">
        <v>0</v>
      </c>
      <c r="P53" s="139">
        <v>0</v>
      </c>
      <c r="Q53" s="139">
        <v>0</v>
      </c>
      <c r="R53" s="139">
        <v>0</v>
      </c>
      <c r="S53" s="139">
        <v>0</v>
      </c>
      <c r="T53" s="139">
        <v>0</v>
      </c>
      <c r="U53" s="139">
        <v>0</v>
      </c>
      <c r="V53" s="139">
        <v>0</v>
      </c>
      <c r="W53" s="139">
        <v>0</v>
      </c>
      <c r="X53" s="139">
        <v>0</v>
      </c>
      <c r="Y53" s="139">
        <v>0</v>
      </c>
      <c r="Z53" s="139">
        <v>0</v>
      </c>
      <c r="AA53" s="139">
        <v>0</v>
      </c>
      <c r="AB53" s="139">
        <v>0</v>
      </c>
      <c r="AC53" s="139">
        <v>0</v>
      </c>
      <c r="AD53" s="139">
        <v>0</v>
      </c>
      <c r="AE53" s="139">
        <v>0</v>
      </c>
      <c r="AF53" s="139">
        <v>0</v>
      </c>
      <c r="AG53" s="139">
        <v>0</v>
      </c>
    </row>
    <row r="54" spans="1:33">
      <c r="A54" s="139" t="s">
        <v>3393</v>
      </c>
      <c r="B54" s="257">
        <v>79680600000000</v>
      </c>
      <c r="C54" s="257">
        <v>73648600000000</v>
      </c>
      <c r="D54" s="257">
        <v>74077900000000</v>
      </c>
      <c r="E54" s="257">
        <v>75212000000000</v>
      </c>
      <c r="F54" s="257">
        <v>76563500000000</v>
      </c>
      <c r="G54" s="257">
        <v>77785900000000</v>
      </c>
      <c r="H54" s="257">
        <v>78882100000000</v>
      </c>
      <c r="I54" s="257">
        <v>79831400000000</v>
      </c>
      <c r="J54" s="257">
        <v>80666800000000</v>
      </c>
      <c r="K54" s="257">
        <v>81414800000000</v>
      </c>
      <c r="L54" s="257">
        <v>81933500000000</v>
      </c>
      <c r="M54" s="257">
        <v>82446300000000</v>
      </c>
      <c r="N54" s="257">
        <v>83094900000000</v>
      </c>
      <c r="O54" s="257">
        <v>83256100000000</v>
      </c>
      <c r="P54" s="257">
        <v>83197100000000</v>
      </c>
      <c r="Q54" s="257">
        <v>83061500000000</v>
      </c>
      <c r="R54" s="257">
        <v>83205000000000</v>
      </c>
      <c r="S54" s="257">
        <v>83610800000000</v>
      </c>
      <c r="T54" s="257">
        <v>84160800000000</v>
      </c>
      <c r="U54" s="257">
        <v>84763000000000</v>
      </c>
      <c r="V54" s="257">
        <v>85372700000000</v>
      </c>
      <c r="W54" s="257">
        <v>86023900000000</v>
      </c>
      <c r="X54" s="257">
        <v>86628200000000</v>
      </c>
      <c r="Y54" s="257">
        <v>87232700000000</v>
      </c>
      <c r="Z54" s="257">
        <v>87813000000000</v>
      </c>
      <c r="AA54" s="257">
        <v>88399200000000</v>
      </c>
      <c r="AB54" s="257">
        <v>88960900000000</v>
      </c>
      <c r="AC54" s="257">
        <v>89490100000000</v>
      </c>
      <c r="AD54" s="257">
        <v>89924800000000</v>
      </c>
      <c r="AE54" s="257">
        <v>90394200000000</v>
      </c>
      <c r="AF54" s="257">
        <v>90785800000000</v>
      </c>
      <c r="AG54" s="257">
        <v>91083500000000</v>
      </c>
    </row>
    <row r="55" spans="1:33">
      <c r="A55" s="139" t="s">
        <v>3394</v>
      </c>
      <c r="B55" s="257">
        <v>1049740000</v>
      </c>
      <c r="C55" s="257">
        <v>1003650000</v>
      </c>
      <c r="D55" s="257">
        <v>970638000</v>
      </c>
      <c r="E55" s="257">
        <v>972296000</v>
      </c>
      <c r="F55" s="257">
        <v>985892000</v>
      </c>
      <c r="G55" s="257">
        <v>999991000</v>
      </c>
      <c r="H55" s="257">
        <v>1004400000</v>
      </c>
      <c r="I55" s="257">
        <v>1003850000</v>
      </c>
      <c r="J55" s="257">
        <v>1004750000</v>
      </c>
      <c r="K55" s="257">
        <v>1005210000</v>
      </c>
      <c r="L55" s="257">
        <v>1003570000</v>
      </c>
      <c r="M55" s="257">
        <v>1002010000</v>
      </c>
      <c r="N55" s="257">
        <v>995987000</v>
      </c>
      <c r="O55" s="257">
        <v>971268000</v>
      </c>
      <c r="P55" s="257">
        <v>938505000</v>
      </c>
      <c r="Q55" s="257">
        <v>908406000</v>
      </c>
      <c r="R55" s="257">
        <v>891501000</v>
      </c>
      <c r="S55" s="257">
        <v>885282000</v>
      </c>
      <c r="T55" s="257">
        <v>885894000</v>
      </c>
      <c r="U55" s="257">
        <v>888909000</v>
      </c>
      <c r="V55" s="257">
        <v>892853000</v>
      </c>
      <c r="W55" s="257">
        <v>898471000</v>
      </c>
      <c r="X55" s="257">
        <v>903052000</v>
      </c>
      <c r="Y55" s="257">
        <v>907221000</v>
      </c>
      <c r="Z55" s="257">
        <v>911599000</v>
      </c>
      <c r="AA55" s="257">
        <v>915237000</v>
      </c>
      <c r="AB55" s="257">
        <v>917938000</v>
      </c>
      <c r="AC55" s="257">
        <v>919988000</v>
      </c>
      <c r="AD55" s="257">
        <v>918963000</v>
      </c>
      <c r="AE55" s="257">
        <v>917903000</v>
      </c>
      <c r="AF55" s="257">
        <v>914271000</v>
      </c>
      <c r="AG55" s="257">
        <v>906616000</v>
      </c>
    </row>
    <row r="56" spans="1:33">
      <c r="A56" s="139" t="s">
        <v>3395</v>
      </c>
      <c r="B56" s="257">
        <v>11337800000</v>
      </c>
      <c r="C56" s="257">
        <v>10433500000</v>
      </c>
      <c r="D56" s="257">
        <v>10099300000</v>
      </c>
      <c r="E56" s="257">
        <v>10143300000</v>
      </c>
      <c r="F56" s="257">
        <v>10341900000</v>
      </c>
      <c r="G56" s="257">
        <v>10493200000</v>
      </c>
      <c r="H56" s="257">
        <v>10565400000</v>
      </c>
      <c r="I56" s="257">
        <v>10592500000</v>
      </c>
      <c r="J56" s="257">
        <v>10610700000</v>
      </c>
      <c r="K56" s="257">
        <v>10619100000</v>
      </c>
      <c r="L56" s="257">
        <v>10602300000</v>
      </c>
      <c r="M56" s="257">
        <v>10590700000</v>
      </c>
      <c r="N56" s="257">
        <v>10537200000</v>
      </c>
      <c r="O56" s="257">
        <v>10329100000</v>
      </c>
      <c r="P56" s="257">
        <v>10054900000</v>
      </c>
      <c r="Q56" s="257">
        <v>9795010000</v>
      </c>
      <c r="R56" s="257">
        <v>9646280000</v>
      </c>
      <c r="S56" s="257">
        <v>9597400000</v>
      </c>
      <c r="T56" s="257">
        <v>9604810000</v>
      </c>
      <c r="U56" s="257">
        <v>9636540000</v>
      </c>
      <c r="V56" s="257">
        <v>9669840000</v>
      </c>
      <c r="W56" s="257">
        <v>9718860000</v>
      </c>
      <c r="X56" s="257">
        <v>9753520000</v>
      </c>
      <c r="Y56" s="257">
        <v>9787770000</v>
      </c>
      <c r="Z56" s="257">
        <v>9815100000</v>
      </c>
      <c r="AA56" s="257">
        <v>9841270000</v>
      </c>
      <c r="AB56" s="257">
        <v>9858560000</v>
      </c>
      <c r="AC56" s="257">
        <v>9864810000</v>
      </c>
      <c r="AD56" s="257">
        <v>9839250000</v>
      </c>
      <c r="AE56" s="257">
        <v>9820820000</v>
      </c>
      <c r="AF56" s="257">
        <v>9776760000</v>
      </c>
      <c r="AG56" s="257">
        <v>9695260000</v>
      </c>
    </row>
    <row r="57" spans="1:33">
      <c r="A57" s="139" t="s">
        <v>3396</v>
      </c>
      <c r="B57" s="257">
        <v>26712800000</v>
      </c>
      <c r="C57" s="257">
        <v>23631200000</v>
      </c>
      <c r="D57" s="257">
        <v>22780700000</v>
      </c>
      <c r="E57" s="257">
        <v>22872900000</v>
      </c>
      <c r="F57" s="257">
        <v>23468200000</v>
      </c>
      <c r="G57" s="257">
        <v>23776100000</v>
      </c>
      <c r="H57" s="257">
        <v>23979400000</v>
      </c>
      <c r="I57" s="257">
        <v>24112300000</v>
      </c>
      <c r="J57" s="257">
        <v>24159600000</v>
      </c>
      <c r="K57" s="257">
        <v>24177500000</v>
      </c>
      <c r="L57" s="257">
        <v>24124700000</v>
      </c>
      <c r="M57" s="257">
        <v>24100400000</v>
      </c>
      <c r="N57" s="257">
        <v>24012100000</v>
      </c>
      <c r="O57" s="257">
        <v>23702500000</v>
      </c>
      <c r="P57" s="257">
        <v>23299200000</v>
      </c>
      <c r="Q57" s="257">
        <v>22883400000</v>
      </c>
      <c r="R57" s="257">
        <v>22632600000</v>
      </c>
      <c r="S57" s="257">
        <v>22572000000</v>
      </c>
      <c r="T57" s="257">
        <v>22589500000</v>
      </c>
      <c r="U57" s="257">
        <v>22657200000</v>
      </c>
      <c r="V57" s="257">
        <v>22707500000</v>
      </c>
      <c r="W57" s="257">
        <v>22784000000</v>
      </c>
      <c r="X57" s="257">
        <v>22815600000</v>
      </c>
      <c r="Y57" s="257">
        <v>22862800000</v>
      </c>
      <c r="Z57" s="257">
        <v>22866200000</v>
      </c>
      <c r="AA57" s="257">
        <v>22886300000</v>
      </c>
      <c r="AB57" s="257">
        <v>22888900000</v>
      </c>
      <c r="AC57" s="257">
        <v>22858500000</v>
      </c>
      <c r="AD57" s="257">
        <v>22755200000</v>
      </c>
      <c r="AE57" s="257">
        <v>22690800000</v>
      </c>
      <c r="AF57" s="257">
        <v>22568000000</v>
      </c>
      <c r="AG57" s="257">
        <v>22382000000</v>
      </c>
    </row>
    <row r="58" spans="1:33">
      <c r="A58" s="139" t="s">
        <v>3397</v>
      </c>
      <c r="B58" s="257">
        <v>2313960000</v>
      </c>
      <c r="C58" s="257">
        <v>1831590000</v>
      </c>
      <c r="D58" s="257">
        <v>1857590000</v>
      </c>
      <c r="E58" s="257">
        <v>1947960000</v>
      </c>
      <c r="F58" s="257">
        <v>2025060000</v>
      </c>
      <c r="G58" s="257">
        <v>2093570000</v>
      </c>
      <c r="H58" s="257">
        <v>2147760000</v>
      </c>
      <c r="I58" s="257">
        <v>2188880000</v>
      </c>
      <c r="J58" s="257">
        <v>2212260000</v>
      </c>
      <c r="K58" s="257">
        <v>2230030000</v>
      </c>
      <c r="L58" s="257">
        <v>2240110000</v>
      </c>
      <c r="M58" s="257">
        <v>2252840000</v>
      </c>
      <c r="N58" s="257">
        <v>2242100000</v>
      </c>
      <c r="O58" s="257">
        <v>2213470000</v>
      </c>
      <c r="P58" s="257">
        <v>2173980000</v>
      </c>
      <c r="Q58" s="257">
        <v>2135840000</v>
      </c>
      <c r="R58" s="257">
        <v>2115410000</v>
      </c>
      <c r="S58" s="257">
        <v>2112840000</v>
      </c>
      <c r="T58" s="257">
        <v>2117000000</v>
      </c>
      <c r="U58" s="257">
        <v>2127720000</v>
      </c>
      <c r="V58" s="257">
        <v>2135650000</v>
      </c>
      <c r="W58" s="257">
        <v>2146440000</v>
      </c>
      <c r="X58" s="257">
        <v>2155310000</v>
      </c>
      <c r="Y58" s="257">
        <v>2161030000</v>
      </c>
      <c r="Z58" s="257">
        <v>2165620000</v>
      </c>
      <c r="AA58" s="257">
        <v>2170240000</v>
      </c>
      <c r="AB58" s="257">
        <v>2173500000</v>
      </c>
      <c r="AC58" s="257">
        <v>2171900000</v>
      </c>
      <c r="AD58" s="257">
        <v>2163090000</v>
      </c>
      <c r="AE58" s="257">
        <v>2157960000</v>
      </c>
      <c r="AF58" s="257">
        <v>2151860000</v>
      </c>
      <c r="AG58" s="257">
        <v>2136570000</v>
      </c>
    </row>
    <row r="59" spans="1:33">
      <c r="A59" s="139" t="s">
        <v>3398</v>
      </c>
      <c r="B59" s="257">
        <v>1908880000</v>
      </c>
      <c r="C59" s="257">
        <v>1654370000</v>
      </c>
      <c r="D59" s="257">
        <v>1634180000</v>
      </c>
      <c r="E59" s="257">
        <v>1672670000</v>
      </c>
      <c r="F59" s="257">
        <v>1718750000</v>
      </c>
      <c r="G59" s="257">
        <v>1759060000</v>
      </c>
      <c r="H59" s="257">
        <v>1785940000</v>
      </c>
      <c r="I59" s="257">
        <v>1803350000</v>
      </c>
      <c r="J59" s="257">
        <v>1813900000</v>
      </c>
      <c r="K59" s="257">
        <v>1821400000</v>
      </c>
      <c r="L59" s="257">
        <v>1823890000</v>
      </c>
      <c r="M59" s="257">
        <v>1827650000</v>
      </c>
      <c r="N59" s="257">
        <v>1818370000</v>
      </c>
      <c r="O59" s="257">
        <v>1786800000</v>
      </c>
      <c r="P59" s="257">
        <v>1744520000</v>
      </c>
      <c r="Q59" s="257">
        <v>1704510000</v>
      </c>
      <c r="R59" s="257">
        <v>1682280000</v>
      </c>
      <c r="S59" s="257">
        <v>1676290000</v>
      </c>
      <c r="T59" s="257">
        <v>1678580000</v>
      </c>
      <c r="U59" s="257">
        <v>1685640000</v>
      </c>
      <c r="V59" s="257">
        <v>1691960000</v>
      </c>
      <c r="W59" s="257">
        <v>1700920000</v>
      </c>
      <c r="X59" s="257">
        <v>1707990000</v>
      </c>
      <c r="Y59" s="257">
        <v>1713640000</v>
      </c>
      <c r="Z59" s="257">
        <v>1718470000</v>
      </c>
      <c r="AA59" s="257">
        <v>1723060000</v>
      </c>
      <c r="AB59" s="257">
        <v>1726280000</v>
      </c>
      <c r="AC59" s="257">
        <v>1726690000</v>
      </c>
      <c r="AD59" s="257">
        <v>1721490000</v>
      </c>
      <c r="AE59" s="257">
        <v>1718110000</v>
      </c>
      <c r="AF59" s="257">
        <v>1712020000</v>
      </c>
      <c r="AG59" s="257">
        <v>1698760000</v>
      </c>
    </row>
    <row r="60" spans="1:33">
      <c r="A60" s="139" t="s">
        <v>3399</v>
      </c>
      <c r="B60" s="257">
        <v>56821400000</v>
      </c>
      <c r="C60" s="257">
        <v>44136500000</v>
      </c>
      <c r="D60" s="257">
        <v>42608300000</v>
      </c>
      <c r="E60" s="257">
        <v>43199200000</v>
      </c>
      <c r="F60" s="257">
        <v>45244100000</v>
      </c>
      <c r="G60" s="257">
        <v>45879400000</v>
      </c>
      <c r="H60" s="257">
        <v>46670300000</v>
      </c>
      <c r="I60" s="257">
        <v>47464900000</v>
      </c>
      <c r="J60" s="257">
        <v>47684700000</v>
      </c>
      <c r="K60" s="257">
        <v>47821800000</v>
      </c>
      <c r="L60" s="257">
        <v>47715600000</v>
      </c>
      <c r="M60" s="257">
        <v>47766500000</v>
      </c>
      <c r="N60" s="257">
        <v>47743200000</v>
      </c>
      <c r="O60" s="257">
        <v>47980000000</v>
      </c>
      <c r="P60" s="257">
        <v>48299900000</v>
      </c>
      <c r="Q60" s="257">
        <v>48375900000</v>
      </c>
      <c r="R60" s="257">
        <v>48340100000</v>
      </c>
      <c r="S60" s="257">
        <v>48508400000</v>
      </c>
      <c r="T60" s="257">
        <v>48555600000</v>
      </c>
      <c r="U60" s="257">
        <v>48686100000</v>
      </c>
      <c r="V60" s="257">
        <v>48680700000</v>
      </c>
      <c r="W60" s="257">
        <v>48668300000</v>
      </c>
      <c r="X60" s="257">
        <v>48511900000</v>
      </c>
      <c r="Y60" s="257">
        <v>48449800000</v>
      </c>
      <c r="Z60" s="257">
        <v>48183900000</v>
      </c>
      <c r="AA60" s="257">
        <v>48028800000</v>
      </c>
      <c r="AB60" s="257">
        <v>47854400000</v>
      </c>
      <c r="AC60" s="257">
        <v>47577400000</v>
      </c>
      <c r="AD60" s="257">
        <v>47136500000</v>
      </c>
      <c r="AE60" s="257">
        <v>46891200000</v>
      </c>
      <c r="AF60" s="257">
        <v>46551600000</v>
      </c>
      <c r="AG60" s="257">
        <v>46194600000</v>
      </c>
    </row>
    <row r="61" spans="1:33">
      <c r="A61" s="139" t="s">
        <v>3400</v>
      </c>
      <c r="B61" s="257">
        <v>256460000</v>
      </c>
      <c r="C61" s="257">
        <v>236241000</v>
      </c>
      <c r="D61" s="257">
        <v>230749000</v>
      </c>
      <c r="E61" s="257">
        <v>233341000</v>
      </c>
      <c r="F61" s="257">
        <v>237757000</v>
      </c>
      <c r="G61" s="257">
        <v>242181000</v>
      </c>
      <c r="H61" s="257">
        <v>244359000</v>
      </c>
      <c r="I61" s="257">
        <v>245230000</v>
      </c>
      <c r="J61" s="257">
        <v>245990000</v>
      </c>
      <c r="K61" s="257">
        <v>246493000</v>
      </c>
      <c r="L61" s="257">
        <v>246449000</v>
      </c>
      <c r="M61" s="257">
        <v>246457000</v>
      </c>
      <c r="N61" s="257">
        <v>245026000</v>
      </c>
      <c r="O61" s="257">
        <v>239503000</v>
      </c>
      <c r="P61" s="257">
        <v>232163000</v>
      </c>
      <c r="Q61" s="257">
        <v>225392000</v>
      </c>
      <c r="R61" s="257">
        <v>221622000</v>
      </c>
      <c r="S61" s="257">
        <v>220329000</v>
      </c>
      <c r="T61" s="257">
        <v>220549000</v>
      </c>
      <c r="U61" s="257">
        <v>221393000</v>
      </c>
      <c r="V61" s="257">
        <v>222338000</v>
      </c>
      <c r="W61" s="257">
        <v>223697000</v>
      </c>
      <c r="X61" s="257">
        <v>224820000</v>
      </c>
      <c r="Y61" s="257">
        <v>225774000</v>
      </c>
      <c r="Z61" s="257">
        <v>226741000</v>
      </c>
      <c r="AA61" s="257">
        <v>227573000</v>
      </c>
      <c r="AB61" s="257">
        <v>228192000</v>
      </c>
      <c r="AC61" s="257">
        <v>228552000</v>
      </c>
      <c r="AD61" s="257">
        <v>228169000</v>
      </c>
      <c r="AE61" s="257">
        <v>227856000</v>
      </c>
      <c r="AF61" s="257">
        <v>227033000</v>
      </c>
      <c r="AG61" s="257">
        <v>225183000</v>
      </c>
    </row>
    <row r="62" spans="1:33">
      <c r="A62" s="139" t="s">
        <v>3401</v>
      </c>
      <c r="B62" s="257">
        <v>620084000</v>
      </c>
      <c r="C62" s="257">
        <v>591320000</v>
      </c>
      <c r="D62" s="257">
        <v>572719000</v>
      </c>
      <c r="E62" s="257">
        <v>574305000</v>
      </c>
      <c r="F62" s="257">
        <v>582505000</v>
      </c>
      <c r="G62" s="257">
        <v>591166000</v>
      </c>
      <c r="H62" s="257">
        <v>594067000</v>
      </c>
      <c r="I62" s="257">
        <v>593908000</v>
      </c>
      <c r="J62" s="257">
        <v>594607000</v>
      </c>
      <c r="K62" s="257">
        <v>594861000</v>
      </c>
      <c r="L62" s="257">
        <v>594021000</v>
      </c>
      <c r="M62" s="257">
        <v>593142000</v>
      </c>
      <c r="N62" s="257">
        <v>589578000</v>
      </c>
      <c r="O62" s="257">
        <v>574908000</v>
      </c>
      <c r="P62" s="257">
        <v>555549000</v>
      </c>
      <c r="Q62" s="257">
        <v>537782000</v>
      </c>
      <c r="R62" s="257">
        <v>527825000</v>
      </c>
      <c r="S62" s="257">
        <v>524099000</v>
      </c>
      <c r="T62" s="257">
        <v>524484000</v>
      </c>
      <c r="U62" s="257">
        <v>526303000</v>
      </c>
      <c r="V62" s="257">
        <v>528581000</v>
      </c>
      <c r="W62" s="257">
        <v>531934000</v>
      </c>
      <c r="X62" s="257">
        <v>534693000</v>
      </c>
      <c r="Y62" s="257">
        <v>537172000</v>
      </c>
      <c r="Z62" s="257">
        <v>539719000</v>
      </c>
      <c r="AA62" s="257">
        <v>541895000</v>
      </c>
      <c r="AB62" s="257">
        <v>543522000</v>
      </c>
      <c r="AC62" s="257">
        <v>544668000</v>
      </c>
      <c r="AD62" s="257">
        <v>544079000</v>
      </c>
      <c r="AE62" s="257">
        <v>543468000</v>
      </c>
      <c r="AF62" s="257">
        <v>541374000</v>
      </c>
      <c r="AG62" s="257">
        <v>536796000</v>
      </c>
    </row>
    <row r="63" spans="1:33">
      <c r="A63" s="139" t="s">
        <v>3402</v>
      </c>
      <c r="B63" s="257">
        <v>1426430000</v>
      </c>
      <c r="C63" s="257">
        <v>1276140000</v>
      </c>
      <c r="D63" s="257">
        <v>1200780000</v>
      </c>
      <c r="E63" s="257">
        <v>1182190000</v>
      </c>
      <c r="F63" s="257">
        <v>1212680000</v>
      </c>
      <c r="G63" s="257">
        <v>1215210000</v>
      </c>
      <c r="H63" s="257">
        <v>1217400000</v>
      </c>
      <c r="I63" s="257">
        <v>1219290000</v>
      </c>
      <c r="J63" s="257">
        <v>1216630000</v>
      </c>
      <c r="K63" s="257">
        <v>1212750000</v>
      </c>
      <c r="L63" s="257">
        <v>1205210000</v>
      </c>
      <c r="M63" s="257">
        <v>1199770000</v>
      </c>
      <c r="N63" s="257">
        <v>1197650000</v>
      </c>
      <c r="O63" s="257">
        <v>1189820000</v>
      </c>
      <c r="P63" s="257">
        <v>1180750000</v>
      </c>
      <c r="Q63" s="257">
        <v>1168190000</v>
      </c>
      <c r="R63" s="257">
        <v>1159040000</v>
      </c>
      <c r="S63" s="257">
        <v>1157450000</v>
      </c>
      <c r="T63" s="257">
        <v>1157610000</v>
      </c>
      <c r="U63" s="257">
        <v>1159500000</v>
      </c>
      <c r="V63" s="257">
        <v>1159740000</v>
      </c>
      <c r="W63" s="257">
        <v>1160840000</v>
      </c>
      <c r="X63" s="257">
        <v>1158460000</v>
      </c>
      <c r="Y63" s="257">
        <v>1158950000</v>
      </c>
      <c r="Z63" s="257">
        <v>1154980000</v>
      </c>
      <c r="AA63" s="257">
        <v>1153290000</v>
      </c>
      <c r="AB63" s="257">
        <v>1150800000</v>
      </c>
      <c r="AC63" s="257">
        <v>1146660000</v>
      </c>
      <c r="AD63" s="257">
        <v>1139100000</v>
      </c>
      <c r="AE63" s="257">
        <v>1134550000</v>
      </c>
      <c r="AF63" s="257">
        <v>1125820000</v>
      </c>
      <c r="AG63" s="257">
        <v>1115790000</v>
      </c>
    </row>
    <row r="64" spans="1:33">
      <c r="A64" s="139" t="s">
        <v>3403</v>
      </c>
      <c r="B64" s="257">
        <v>191836000</v>
      </c>
      <c r="C64" s="257">
        <v>168552000</v>
      </c>
      <c r="D64" s="257">
        <v>158627000</v>
      </c>
      <c r="E64" s="257">
        <v>156387000</v>
      </c>
      <c r="F64" s="257">
        <v>160884000</v>
      </c>
      <c r="G64" s="257">
        <v>161256000</v>
      </c>
      <c r="H64" s="257">
        <v>161765000</v>
      </c>
      <c r="I64" s="257">
        <v>162281000</v>
      </c>
      <c r="J64" s="257">
        <v>162007000</v>
      </c>
      <c r="K64" s="257">
        <v>161507000</v>
      </c>
      <c r="L64" s="257">
        <v>160517000</v>
      </c>
      <c r="M64" s="257">
        <v>159831000</v>
      </c>
      <c r="N64" s="257">
        <v>159631000</v>
      </c>
      <c r="O64" s="257">
        <v>159003000</v>
      </c>
      <c r="P64" s="257">
        <v>158368000</v>
      </c>
      <c r="Q64" s="257">
        <v>157159000</v>
      </c>
      <c r="R64" s="257">
        <v>156181000</v>
      </c>
      <c r="S64" s="257">
        <v>156095000</v>
      </c>
      <c r="T64" s="257">
        <v>156126000</v>
      </c>
      <c r="U64" s="257">
        <v>156381000</v>
      </c>
      <c r="V64" s="257">
        <v>156341000</v>
      </c>
      <c r="W64" s="257">
        <v>156409000</v>
      </c>
      <c r="X64" s="257">
        <v>155989000</v>
      </c>
      <c r="Y64" s="257">
        <v>155979000</v>
      </c>
      <c r="Z64" s="257">
        <v>155297000</v>
      </c>
      <c r="AA64" s="257">
        <v>154980000</v>
      </c>
      <c r="AB64" s="257">
        <v>154564000</v>
      </c>
      <c r="AC64" s="257">
        <v>153885000</v>
      </c>
      <c r="AD64" s="257">
        <v>152768000</v>
      </c>
      <c r="AE64" s="257">
        <v>152109000</v>
      </c>
      <c r="AF64" s="257">
        <v>150908000</v>
      </c>
      <c r="AG64" s="257">
        <v>149565000</v>
      </c>
    </row>
    <row r="65" spans="1:33">
      <c r="A65" s="139" t="s">
        <v>3404</v>
      </c>
      <c r="B65" s="139">
        <v>0</v>
      </c>
      <c r="C65" s="139">
        <v>0</v>
      </c>
      <c r="D65" s="139">
        <v>0</v>
      </c>
      <c r="E65" s="139">
        <v>0</v>
      </c>
      <c r="F65" s="139">
        <v>0</v>
      </c>
      <c r="G65" s="139">
        <v>0</v>
      </c>
      <c r="H65" s="139">
        <v>0</v>
      </c>
      <c r="I65" s="139">
        <v>0</v>
      </c>
      <c r="J65" s="139">
        <v>0</v>
      </c>
      <c r="K65" s="139">
        <v>0</v>
      </c>
      <c r="L65" s="139">
        <v>0</v>
      </c>
      <c r="M65" s="139">
        <v>0</v>
      </c>
      <c r="N65" s="139">
        <v>0</v>
      </c>
      <c r="O65" s="139">
        <v>0</v>
      </c>
      <c r="P65" s="139">
        <v>0</v>
      </c>
      <c r="Q65" s="139">
        <v>0</v>
      </c>
      <c r="R65" s="139">
        <v>0</v>
      </c>
      <c r="S65" s="139">
        <v>0</v>
      </c>
      <c r="T65" s="139">
        <v>0</v>
      </c>
      <c r="U65" s="139">
        <v>0</v>
      </c>
      <c r="V65" s="139">
        <v>0</v>
      </c>
      <c r="W65" s="139">
        <v>0</v>
      </c>
      <c r="X65" s="139">
        <v>0</v>
      </c>
      <c r="Y65" s="139">
        <v>0</v>
      </c>
      <c r="Z65" s="139">
        <v>0</v>
      </c>
      <c r="AA65" s="139">
        <v>0</v>
      </c>
      <c r="AB65" s="139">
        <v>0</v>
      </c>
      <c r="AC65" s="139">
        <v>0</v>
      </c>
      <c r="AD65" s="139">
        <v>0</v>
      </c>
      <c r="AE65" s="139">
        <v>0</v>
      </c>
      <c r="AF65" s="139">
        <v>0</v>
      </c>
      <c r="AG65" s="139">
        <v>0</v>
      </c>
    </row>
    <row r="66" spans="1:33">
      <c r="A66" s="139" t="s">
        <v>3405</v>
      </c>
      <c r="B66" s="257">
        <v>247712000000000</v>
      </c>
      <c r="C66" s="257">
        <v>229125000000000</v>
      </c>
      <c r="D66" s="257">
        <v>248163000000000</v>
      </c>
      <c r="E66" s="257">
        <v>263648000000000</v>
      </c>
      <c r="F66" s="257">
        <v>275946000000000</v>
      </c>
      <c r="G66" s="257">
        <v>287166000000000</v>
      </c>
      <c r="H66" s="257">
        <v>296991000000000</v>
      </c>
      <c r="I66" s="257">
        <v>304335000000000</v>
      </c>
      <c r="J66" s="257">
        <v>311533000000000</v>
      </c>
      <c r="K66" s="257">
        <v>318683000000000</v>
      </c>
      <c r="L66" s="257">
        <v>325125000000000</v>
      </c>
      <c r="M66" s="257">
        <v>331834000000000</v>
      </c>
      <c r="N66" s="257">
        <v>337919000000000</v>
      </c>
      <c r="O66" s="257">
        <v>343485000000000</v>
      </c>
      <c r="P66" s="257">
        <v>348440000000000</v>
      </c>
      <c r="Q66" s="257">
        <v>352830000000000</v>
      </c>
      <c r="R66" s="257">
        <v>357532000000000</v>
      </c>
      <c r="S66" s="257">
        <v>361505000000000</v>
      </c>
      <c r="T66" s="257">
        <v>365546000000000</v>
      </c>
      <c r="U66" s="257">
        <v>369551000000000</v>
      </c>
      <c r="V66" s="257">
        <v>373826000000000</v>
      </c>
      <c r="W66" s="257">
        <v>378245000000000</v>
      </c>
      <c r="X66" s="257">
        <v>382431000000000</v>
      </c>
      <c r="Y66" s="257">
        <v>387160000000000</v>
      </c>
      <c r="Z66" s="257">
        <v>391454000000000</v>
      </c>
      <c r="AA66" s="257">
        <v>396124000000000</v>
      </c>
      <c r="AB66" s="257">
        <v>400696000000000</v>
      </c>
      <c r="AC66" s="257">
        <v>405715000000000</v>
      </c>
      <c r="AD66" s="257">
        <v>410193000000000</v>
      </c>
      <c r="AE66" s="257">
        <v>414809000000000</v>
      </c>
      <c r="AF66" s="257">
        <v>420168000000000</v>
      </c>
      <c r="AG66" s="257">
        <v>424467000000000</v>
      </c>
    </row>
    <row r="67" spans="1:33">
      <c r="A67" s="139" t="s">
        <v>3406</v>
      </c>
      <c r="B67" s="257">
        <v>8277220000</v>
      </c>
      <c r="C67" s="257">
        <v>7746190000</v>
      </c>
      <c r="D67" s="257">
        <v>8377330000</v>
      </c>
      <c r="E67" s="257">
        <v>8891550000</v>
      </c>
      <c r="F67" s="257">
        <v>9305620000</v>
      </c>
      <c r="G67" s="257">
        <v>9663070000</v>
      </c>
      <c r="H67" s="257">
        <v>9931250000</v>
      </c>
      <c r="I67" s="257">
        <v>10061100000</v>
      </c>
      <c r="J67" s="257">
        <v>10226700000</v>
      </c>
      <c r="K67" s="257">
        <v>10376700000</v>
      </c>
      <c r="L67" s="257">
        <v>10540100000</v>
      </c>
      <c r="M67" s="257">
        <v>10711900000</v>
      </c>
      <c r="N67" s="257">
        <v>10930500000</v>
      </c>
      <c r="O67" s="257">
        <v>11113900000</v>
      </c>
      <c r="P67" s="257">
        <v>11267100000</v>
      </c>
      <c r="Q67" s="257">
        <v>11403800000</v>
      </c>
      <c r="R67" s="257">
        <v>11564400000</v>
      </c>
      <c r="S67" s="257">
        <v>11707800000</v>
      </c>
      <c r="T67" s="257">
        <v>11848400000</v>
      </c>
      <c r="U67" s="257">
        <v>11988400000</v>
      </c>
      <c r="V67" s="257">
        <v>12147100000</v>
      </c>
      <c r="W67" s="257">
        <v>12314500000</v>
      </c>
      <c r="X67" s="257">
        <v>12470300000</v>
      </c>
      <c r="Y67" s="257">
        <v>12650200000</v>
      </c>
      <c r="Z67" s="257">
        <v>12806500000</v>
      </c>
      <c r="AA67" s="257">
        <v>12978600000</v>
      </c>
      <c r="AB67" s="257">
        <v>13147100000</v>
      </c>
      <c r="AC67" s="257">
        <v>13351700000</v>
      </c>
      <c r="AD67" s="257">
        <v>13519300000</v>
      </c>
      <c r="AE67" s="257">
        <v>13701100000</v>
      </c>
      <c r="AF67" s="257">
        <v>13918600000</v>
      </c>
      <c r="AG67" s="257">
        <v>14091900000</v>
      </c>
    </row>
    <row r="68" spans="1:33">
      <c r="A68" s="139" t="s">
        <v>3407</v>
      </c>
      <c r="B68" s="257">
        <v>58397300000</v>
      </c>
      <c r="C68" s="257">
        <v>51999800000</v>
      </c>
      <c r="D68" s="257">
        <v>56830100000</v>
      </c>
      <c r="E68" s="257">
        <v>60452700000</v>
      </c>
      <c r="F68" s="257">
        <v>63142400000</v>
      </c>
      <c r="G68" s="257">
        <v>65399200000</v>
      </c>
      <c r="H68" s="257">
        <v>67160900000</v>
      </c>
      <c r="I68" s="257">
        <v>68412500000</v>
      </c>
      <c r="J68" s="257">
        <v>69650900000</v>
      </c>
      <c r="K68" s="257">
        <v>70903600000</v>
      </c>
      <c r="L68" s="257">
        <v>72005900000</v>
      </c>
      <c r="M68" s="257">
        <v>73188700000</v>
      </c>
      <c r="N68" s="257">
        <v>74522900000</v>
      </c>
      <c r="O68" s="257">
        <v>75791700000</v>
      </c>
      <c r="P68" s="257">
        <v>76846100000</v>
      </c>
      <c r="Q68" s="257">
        <v>77821600000</v>
      </c>
      <c r="R68" s="257">
        <v>78847800000</v>
      </c>
      <c r="S68" s="257">
        <v>79793100000</v>
      </c>
      <c r="T68" s="257">
        <v>80778100000</v>
      </c>
      <c r="U68" s="257">
        <v>81746600000</v>
      </c>
      <c r="V68" s="257">
        <v>82796700000</v>
      </c>
      <c r="W68" s="257">
        <v>83885600000</v>
      </c>
      <c r="X68" s="257">
        <v>84905500000</v>
      </c>
      <c r="Y68" s="257">
        <v>86129700000</v>
      </c>
      <c r="Z68" s="257">
        <v>87191700000</v>
      </c>
      <c r="AA68" s="257">
        <v>88378300000</v>
      </c>
      <c r="AB68" s="257">
        <v>89570000000</v>
      </c>
      <c r="AC68" s="257">
        <v>90964600000</v>
      </c>
      <c r="AD68" s="257">
        <v>92208400000</v>
      </c>
      <c r="AE68" s="257">
        <v>93500900000</v>
      </c>
      <c r="AF68" s="257">
        <v>95033200000</v>
      </c>
      <c r="AG68" s="257">
        <v>96276700000</v>
      </c>
    </row>
    <row r="69" spans="1:33">
      <c r="A69" s="139" t="s">
        <v>3408</v>
      </c>
      <c r="B69" s="257">
        <v>150428000000</v>
      </c>
      <c r="C69" s="257">
        <v>133428000000</v>
      </c>
      <c r="D69" s="257">
        <v>145240000000</v>
      </c>
      <c r="E69" s="257">
        <v>154264000000</v>
      </c>
      <c r="F69" s="257">
        <v>160063000000</v>
      </c>
      <c r="G69" s="257">
        <v>164926000000</v>
      </c>
      <c r="H69" s="257">
        <v>169182000000</v>
      </c>
      <c r="I69" s="257">
        <v>174095000000</v>
      </c>
      <c r="J69" s="257">
        <v>177754000000</v>
      </c>
      <c r="K69" s="257">
        <v>181914000000</v>
      </c>
      <c r="L69" s="257">
        <v>184701000000</v>
      </c>
      <c r="M69" s="257">
        <v>187815000000</v>
      </c>
      <c r="N69" s="257">
        <v>190692000000</v>
      </c>
      <c r="O69" s="257">
        <v>193742000000</v>
      </c>
      <c r="P69" s="257">
        <v>196440000000</v>
      </c>
      <c r="Q69" s="257">
        <v>198986000000</v>
      </c>
      <c r="R69" s="257">
        <v>201291000000</v>
      </c>
      <c r="S69" s="257">
        <v>203296000000</v>
      </c>
      <c r="T69" s="257">
        <v>205539000000</v>
      </c>
      <c r="U69" s="257">
        <v>207711000000</v>
      </c>
      <c r="V69" s="257">
        <v>209926000000</v>
      </c>
      <c r="W69" s="257">
        <v>212192000000</v>
      </c>
      <c r="X69" s="257">
        <v>214309000000</v>
      </c>
      <c r="Y69" s="257">
        <v>217096000000</v>
      </c>
      <c r="Z69" s="257">
        <v>219457000000</v>
      </c>
      <c r="AA69" s="257">
        <v>222158000000</v>
      </c>
      <c r="AB69" s="257">
        <v>224963000000</v>
      </c>
      <c r="AC69" s="257">
        <v>228065000000</v>
      </c>
      <c r="AD69" s="257">
        <v>231079000000</v>
      </c>
      <c r="AE69" s="257">
        <v>233964000000</v>
      </c>
      <c r="AF69" s="257">
        <v>237357000000</v>
      </c>
      <c r="AG69" s="257">
        <v>239964000000</v>
      </c>
    </row>
    <row r="70" spans="1:33">
      <c r="A70" s="139" t="s">
        <v>3409</v>
      </c>
      <c r="B70" s="257">
        <v>15931900000</v>
      </c>
      <c r="C70" s="257">
        <v>12852400000</v>
      </c>
      <c r="D70" s="257">
        <v>14265500000</v>
      </c>
      <c r="E70" s="257">
        <v>15219000000</v>
      </c>
      <c r="F70" s="257">
        <v>15609500000</v>
      </c>
      <c r="G70" s="257">
        <v>15894500000</v>
      </c>
      <c r="H70" s="257">
        <v>16249500000</v>
      </c>
      <c r="I70" s="257">
        <v>17135600000</v>
      </c>
      <c r="J70" s="257">
        <v>17618900000</v>
      </c>
      <c r="K70" s="257">
        <v>18273800000</v>
      </c>
      <c r="L70" s="257">
        <v>18542700000</v>
      </c>
      <c r="M70" s="257">
        <v>18871400000</v>
      </c>
      <c r="N70" s="257">
        <v>19021800000</v>
      </c>
      <c r="O70" s="257">
        <v>19318700000</v>
      </c>
      <c r="P70" s="257">
        <v>19602100000</v>
      </c>
      <c r="Q70" s="257">
        <v>19889800000</v>
      </c>
      <c r="R70" s="257">
        <v>20052100000</v>
      </c>
      <c r="S70" s="257">
        <v>20184500000</v>
      </c>
      <c r="T70" s="257">
        <v>20391300000</v>
      </c>
      <c r="U70" s="257">
        <v>20579400000</v>
      </c>
      <c r="V70" s="257">
        <v>20729200000</v>
      </c>
      <c r="W70" s="257">
        <v>20864800000</v>
      </c>
      <c r="X70" s="257">
        <v>20995500000</v>
      </c>
      <c r="Y70" s="257">
        <v>21229900000</v>
      </c>
      <c r="Z70" s="257">
        <v>21423000000</v>
      </c>
      <c r="AA70" s="257">
        <v>21659900000</v>
      </c>
      <c r="AB70" s="257">
        <v>21935700000</v>
      </c>
      <c r="AC70" s="257">
        <v>22190400000</v>
      </c>
      <c r="AD70" s="257">
        <v>22522400000</v>
      </c>
      <c r="AE70" s="257">
        <v>22788000000</v>
      </c>
      <c r="AF70" s="257">
        <v>23085400000</v>
      </c>
      <c r="AG70" s="257">
        <v>23306700000</v>
      </c>
    </row>
    <row r="71" spans="1:33">
      <c r="A71" s="139" t="s">
        <v>3410</v>
      </c>
      <c r="B71" s="257">
        <v>12821100000</v>
      </c>
      <c r="C71" s="257">
        <v>11067800000</v>
      </c>
      <c r="D71" s="257">
        <v>12129000000</v>
      </c>
      <c r="E71" s="257">
        <v>12902200000</v>
      </c>
      <c r="F71" s="257">
        <v>13363900000</v>
      </c>
      <c r="G71" s="257">
        <v>13739100000</v>
      </c>
      <c r="H71" s="257">
        <v>14082000000</v>
      </c>
      <c r="I71" s="257">
        <v>14557000000</v>
      </c>
      <c r="J71" s="257">
        <v>14883400000</v>
      </c>
      <c r="K71" s="257">
        <v>15273600000</v>
      </c>
      <c r="L71" s="257">
        <v>15505800000</v>
      </c>
      <c r="M71" s="257">
        <v>15769800000</v>
      </c>
      <c r="N71" s="257">
        <v>15989700000</v>
      </c>
      <c r="O71" s="257">
        <v>16250300000</v>
      </c>
      <c r="P71" s="257">
        <v>16482500000</v>
      </c>
      <c r="Q71" s="257">
        <v>16705800000</v>
      </c>
      <c r="R71" s="257">
        <v>16891200000</v>
      </c>
      <c r="S71" s="257">
        <v>17052700000</v>
      </c>
      <c r="T71" s="257">
        <v>17244900000</v>
      </c>
      <c r="U71" s="257">
        <v>17428700000</v>
      </c>
      <c r="V71" s="257">
        <v>17608900000</v>
      </c>
      <c r="W71" s="257">
        <v>17789100000</v>
      </c>
      <c r="X71" s="257">
        <v>17959100000</v>
      </c>
      <c r="Y71" s="257">
        <v>18191400000</v>
      </c>
      <c r="Z71" s="257">
        <v>18388900000</v>
      </c>
      <c r="AA71" s="257">
        <v>18616800000</v>
      </c>
      <c r="AB71" s="257">
        <v>18859400000</v>
      </c>
      <c r="AC71" s="257">
        <v>19118700000</v>
      </c>
      <c r="AD71" s="257">
        <v>19386000000</v>
      </c>
      <c r="AE71" s="257">
        <v>19634700000</v>
      </c>
      <c r="AF71" s="257">
        <v>19923200000</v>
      </c>
      <c r="AG71" s="257">
        <v>20147700000</v>
      </c>
    </row>
    <row r="72" spans="1:33">
      <c r="A72" s="139" t="s">
        <v>3411</v>
      </c>
      <c r="B72" s="257">
        <v>126565000000</v>
      </c>
      <c r="C72" s="257">
        <v>75676100000</v>
      </c>
      <c r="D72" s="257">
        <v>90268100000</v>
      </c>
      <c r="E72" s="257">
        <v>98493500000</v>
      </c>
      <c r="F72" s="257">
        <v>96926700000</v>
      </c>
      <c r="G72" s="257">
        <v>94695300000</v>
      </c>
      <c r="H72" s="257">
        <v>95926900000</v>
      </c>
      <c r="I72" s="257">
        <v>111054000000</v>
      </c>
      <c r="J72" s="257">
        <v>116985000000</v>
      </c>
      <c r="K72" s="257">
        <v>126634000000</v>
      </c>
      <c r="L72" s="257">
        <v>128253000000</v>
      </c>
      <c r="M72" s="257">
        <v>130877000000</v>
      </c>
      <c r="N72" s="257">
        <v>128481000000</v>
      </c>
      <c r="O72" s="257">
        <v>129721000000</v>
      </c>
      <c r="P72" s="257">
        <v>131476000000</v>
      </c>
      <c r="Q72" s="257">
        <v>133651000000</v>
      </c>
      <c r="R72" s="257">
        <v>132703000000</v>
      </c>
      <c r="S72" s="257">
        <v>131619000000</v>
      </c>
      <c r="T72" s="257">
        <v>132018000000</v>
      </c>
      <c r="U72" s="257">
        <v>132030000000</v>
      </c>
      <c r="V72" s="257">
        <v>130831000000</v>
      </c>
      <c r="W72" s="257">
        <v>129169000000</v>
      </c>
      <c r="X72" s="257">
        <v>127649000000</v>
      </c>
      <c r="Y72" s="257">
        <v>127643000000</v>
      </c>
      <c r="Z72" s="257">
        <v>127339000000</v>
      </c>
      <c r="AA72" s="257">
        <v>127531000000</v>
      </c>
      <c r="AB72" s="257">
        <v>128505000000</v>
      </c>
      <c r="AC72" s="257">
        <v>128196000000</v>
      </c>
      <c r="AD72" s="257">
        <v>130306000000</v>
      </c>
      <c r="AE72" s="257">
        <v>130707000000</v>
      </c>
      <c r="AF72" s="257">
        <v>130893000000</v>
      </c>
      <c r="AG72" s="257">
        <v>130545000000</v>
      </c>
    </row>
    <row r="73" spans="1:33">
      <c r="A73" s="139" t="s">
        <v>3412</v>
      </c>
      <c r="B73" s="257">
        <v>1825160000</v>
      </c>
      <c r="C73" s="257">
        <v>1650870000</v>
      </c>
      <c r="D73" s="257">
        <v>1795610000</v>
      </c>
      <c r="E73" s="257">
        <v>1907300000</v>
      </c>
      <c r="F73" s="257">
        <v>1989260000</v>
      </c>
      <c r="G73" s="257">
        <v>2058510000</v>
      </c>
      <c r="H73" s="257">
        <v>2113470000</v>
      </c>
      <c r="I73" s="257">
        <v>2155680000</v>
      </c>
      <c r="J73" s="257">
        <v>2195530000</v>
      </c>
      <c r="K73" s="257">
        <v>2236530000</v>
      </c>
      <c r="L73" s="257">
        <v>2271290000</v>
      </c>
      <c r="M73" s="257">
        <v>2308830000</v>
      </c>
      <c r="N73" s="257">
        <v>2350730000</v>
      </c>
      <c r="O73" s="257">
        <v>2390220000</v>
      </c>
      <c r="P73" s="257">
        <v>2423750000</v>
      </c>
      <c r="Q73" s="257">
        <v>2454630000</v>
      </c>
      <c r="R73" s="257">
        <v>2486860000</v>
      </c>
      <c r="S73" s="257">
        <v>2515680000</v>
      </c>
      <c r="T73" s="257">
        <v>2545780000</v>
      </c>
      <c r="U73" s="257">
        <v>2575380000</v>
      </c>
      <c r="V73" s="257">
        <v>2607390000</v>
      </c>
      <c r="W73" s="257">
        <v>2640590000</v>
      </c>
      <c r="X73" s="257">
        <v>2671650000</v>
      </c>
      <c r="Y73" s="257">
        <v>2709320000</v>
      </c>
      <c r="Z73" s="257">
        <v>2741890000</v>
      </c>
      <c r="AA73" s="257">
        <v>2778300000</v>
      </c>
      <c r="AB73" s="257">
        <v>2815020000</v>
      </c>
      <c r="AC73" s="257">
        <v>2857710000</v>
      </c>
      <c r="AD73" s="257">
        <v>2895740000</v>
      </c>
      <c r="AE73" s="257">
        <v>2934860000</v>
      </c>
      <c r="AF73" s="257">
        <v>2981140000</v>
      </c>
      <c r="AG73" s="257">
        <v>3018040000</v>
      </c>
    </row>
    <row r="74" spans="1:33">
      <c r="A74" s="139" t="s">
        <v>3413</v>
      </c>
      <c r="B74" s="257">
        <v>4435510000</v>
      </c>
      <c r="C74" s="257">
        <v>4118370000</v>
      </c>
      <c r="D74" s="257">
        <v>4457050000</v>
      </c>
      <c r="E74" s="257">
        <v>4727640000</v>
      </c>
      <c r="F74" s="257">
        <v>4947160000</v>
      </c>
      <c r="G74" s="257">
        <v>5135660000</v>
      </c>
      <c r="H74" s="257">
        <v>5277070000</v>
      </c>
      <c r="I74" s="257">
        <v>5345430000</v>
      </c>
      <c r="J74" s="257">
        <v>5433240000</v>
      </c>
      <c r="K74" s="257">
        <v>5513290000</v>
      </c>
      <c r="L74" s="257">
        <v>5599940000</v>
      </c>
      <c r="M74" s="257">
        <v>5691020000</v>
      </c>
      <c r="N74" s="257">
        <v>5807120000</v>
      </c>
      <c r="O74" s="257">
        <v>5906370000</v>
      </c>
      <c r="P74" s="257">
        <v>5988620000</v>
      </c>
      <c r="Q74" s="257">
        <v>6062770000</v>
      </c>
      <c r="R74" s="257">
        <v>6149200000</v>
      </c>
      <c r="S74" s="257">
        <v>6227330000</v>
      </c>
      <c r="T74" s="257">
        <v>6304410000</v>
      </c>
      <c r="U74" s="257">
        <v>6381270000</v>
      </c>
      <c r="V74" s="257">
        <v>6467840000</v>
      </c>
      <c r="W74" s="257">
        <v>6558990000</v>
      </c>
      <c r="X74" s="257">
        <v>6644030000</v>
      </c>
      <c r="Y74" s="257">
        <v>6742160000</v>
      </c>
      <c r="Z74" s="257">
        <v>6827640000</v>
      </c>
      <c r="AA74" s="257">
        <v>6921780000</v>
      </c>
      <c r="AB74" s="257">
        <v>7014340000</v>
      </c>
      <c r="AC74" s="257">
        <v>7126210000</v>
      </c>
      <c r="AD74" s="257">
        <v>7219060000</v>
      </c>
      <c r="AE74" s="257">
        <v>7319480000</v>
      </c>
      <c r="AF74" s="257">
        <v>7439390000</v>
      </c>
      <c r="AG74" s="257">
        <v>7536090000</v>
      </c>
    </row>
    <row r="75" spans="1:33">
      <c r="A75" s="139" t="s">
        <v>3414</v>
      </c>
      <c r="B75" s="257">
        <v>5557410000</v>
      </c>
      <c r="C75" s="257">
        <v>5039830000</v>
      </c>
      <c r="D75" s="257">
        <v>5436590000</v>
      </c>
      <c r="E75" s="257">
        <v>5754480000</v>
      </c>
      <c r="F75" s="257">
        <v>5970530000</v>
      </c>
      <c r="G75" s="257">
        <v>6157580000</v>
      </c>
      <c r="H75" s="257">
        <v>6319720000</v>
      </c>
      <c r="I75" s="257">
        <v>6484130000</v>
      </c>
      <c r="J75" s="257">
        <v>6613770000</v>
      </c>
      <c r="K75" s="257">
        <v>6755230000</v>
      </c>
      <c r="L75" s="257">
        <v>6858900000</v>
      </c>
      <c r="M75" s="257">
        <v>6973470000</v>
      </c>
      <c r="N75" s="257">
        <v>7085660000</v>
      </c>
      <c r="O75" s="257">
        <v>7195990000</v>
      </c>
      <c r="P75" s="257">
        <v>7293350000</v>
      </c>
      <c r="Q75" s="257">
        <v>7384570000</v>
      </c>
      <c r="R75" s="257">
        <v>7472090000</v>
      </c>
      <c r="S75" s="257">
        <v>7548490000</v>
      </c>
      <c r="T75" s="257">
        <v>7629630000</v>
      </c>
      <c r="U75" s="257">
        <v>7709430000</v>
      </c>
      <c r="V75" s="257">
        <v>7792690000</v>
      </c>
      <c r="W75" s="257">
        <v>7879790000</v>
      </c>
      <c r="X75" s="257">
        <v>7960480000</v>
      </c>
      <c r="Y75" s="257">
        <v>8064640000</v>
      </c>
      <c r="Z75" s="257">
        <v>8152050000</v>
      </c>
      <c r="AA75" s="257">
        <v>8251520000</v>
      </c>
      <c r="AB75" s="257">
        <v>8352950000</v>
      </c>
      <c r="AC75" s="257">
        <v>8467810000</v>
      </c>
      <c r="AD75" s="257">
        <v>8575110000</v>
      </c>
      <c r="AE75" s="257">
        <v>8679260000</v>
      </c>
      <c r="AF75" s="257">
        <v>8803650000</v>
      </c>
      <c r="AG75" s="257">
        <v>8897420000</v>
      </c>
    </row>
    <row r="76" spans="1:33">
      <c r="A76" s="139" t="s">
        <v>3415</v>
      </c>
      <c r="B76" s="257">
        <v>65410500000</v>
      </c>
      <c r="C76" s="257">
        <v>61762600000</v>
      </c>
      <c r="D76" s="257">
        <v>65856700000</v>
      </c>
      <c r="E76" s="257">
        <v>69373600000</v>
      </c>
      <c r="F76" s="257">
        <v>72416600000</v>
      </c>
      <c r="G76" s="257">
        <v>75621700000</v>
      </c>
      <c r="H76" s="257">
        <v>78910700000</v>
      </c>
      <c r="I76" s="257">
        <v>82617100000</v>
      </c>
      <c r="J76" s="257">
        <v>86195800000</v>
      </c>
      <c r="K76" s="257">
        <v>89681100000</v>
      </c>
      <c r="L76" s="257">
        <v>92904500000</v>
      </c>
      <c r="M76" s="257">
        <v>96093800000</v>
      </c>
      <c r="N76" s="257">
        <v>100028000000</v>
      </c>
      <c r="O76" s="257">
        <v>103852000000</v>
      </c>
      <c r="P76" s="257">
        <v>107552000000</v>
      </c>
      <c r="Q76" s="257">
        <v>111038000000</v>
      </c>
      <c r="R76" s="257">
        <v>114560000000</v>
      </c>
      <c r="S76" s="257">
        <v>118684000000</v>
      </c>
      <c r="T76" s="257">
        <v>122847000000</v>
      </c>
      <c r="U76" s="257">
        <v>126971000000</v>
      </c>
      <c r="V76" s="257">
        <v>131134000000</v>
      </c>
      <c r="W76" s="257">
        <v>135259000000</v>
      </c>
      <c r="X76" s="257">
        <v>140175000000</v>
      </c>
      <c r="Y76" s="257">
        <v>145096000000</v>
      </c>
      <c r="Z76" s="257">
        <v>150014000000</v>
      </c>
      <c r="AA76" s="257">
        <v>154896000000</v>
      </c>
      <c r="AB76" s="257">
        <v>159817000000</v>
      </c>
      <c r="AC76" s="257">
        <v>165645000000</v>
      </c>
      <c r="AD76" s="257">
        <v>171472000000</v>
      </c>
      <c r="AE76" s="257">
        <v>177298000000</v>
      </c>
      <c r="AF76" s="257">
        <v>183127000000</v>
      </c>
      <c r="AG76" s="257">
        <v>188952000000</v>
      </c>
    </row>
    <row r="77" spans="1:33">
      <c r="A77" s="139" t="s">
        <v>3416</v>
      </c>
      <c r="B77" s="257">
        <v>201000000000000</v>
      </c>
      <c r="C77" s="257">
        <v>192845000000000</v>
      </c>
      <c r="D77" s="257">
        <v>209169000000000</v>
      </c>
      <c r="E77" s="257">
        <v>223823000000000</v>
      </c>
      <c r="F77" s="257">
        <v>237032000000000</v>
      </c>
      <c r="G77" s="257">
        <v>250740000000000</v>
      </c>
      <c r="H77" s="257">
        <v>265006000000000</v>
      </c>
      <c r="I77" s="257">
        <v>276674000000000</v>
      </c>
      <c r="J77" s="257">
        <v>287930000000000</v>
      </c>
      <c r="K77" s="257">
        <v>298976000000000</v>
      </c>
      <c r="L77" s="257">
        <v>308941000000000</v>
      </c>
      <c r="M77" s="257">
        <v>318882000000000</v>
      </c>
      <c r="N77" s="257">
        <v>325318000000000</v>
      </c>
      <c r="O77" s="257">
        <v>331309000000000</v>
      </c>
      <c r="P77" s="257">
        <v>336900000000000</v>
      </c>
      <c r="Q77" s="257">
        <v>341800000000000</v>
      </c>
      <c r="R77" s="257">
        <v>346700000000000</v>
      </c>
      <c r="S77" s="257">
        <v>350600000000000</v>
      </c>
      <c r="T77" s="257">
        <v>354400000000000</v>
      </c>
      <c r="U77" s="257">
        <v>358300000000000</v>
      </c>
      <c r="V77" s="257">
        <v>362100000000000</v>
      </c>
      <c r="W77" s="257">
        <v>366000000000000</v>
      </c>
      <c r="X77" s="257">
        <v>369700000000000</v>
      </c>
      <c r="Y77" s="257">
        <v>373500000000000</v>
      </c>
      <c r="Z77" s="257">
        <v>377200000000000</v>
      </c>
      <c r="AA77" s="257">
        <v>380900000000000</v>
      </c>
      <c r="AB77" s="257">
        <v>384700000000000</v>
      </c>
      <c r="AC77" s="257">
        <v>387500000000000</v>
      </c>
      <c r="AD77" s="257">
        <v>390300000000000</v>
      </c>
      <c r="AE77" s="257">
        <v>393100000000000</v>
      </c>
      <c r="AF77" s="257">
        <v>395900000000000</v>
      </c>
      <c r="AG77" s="257">
        <v>398800000000000</v>
      </c>
    </row>
    <row r="78" spans="1:33">
      <c r="A78" s="139" t="s">
        <v>3417</v>
      </c>
      <c r="B78" s="257">
        <v>15206100000000</v>
      </c>
      <c r="C78" s="257">
        <v>13615500000000</v>
      </c>
      <c r="D78" s="257">
        <v>14379400000000</v>
      </c>
      <c r="E78" s="257">
        <v>15034600000000</v>
      </c>
      <c r="F78" s="257">
        <v>15283500000000</v>
      </c>
      <c r="G78" s="257">
        <v>15567900000000</v>
      </c>
      <c r="H78" s="257">
        <v>15846300000000</v>
      </c>
      <c r="I78" s="257">
        <v>16228700000000</v>
      </c>
      <c r="J78" s="257">
        <v>16399300000000</v>
      </c>
      <c r="K78" s="257">
        <v>16550500000000</v>
      </c>
      <c r="L78" s="257">
        <v>16653200000000</v>
      </c>
      <c r="M78" s="257">
        <v>16769200000000</v>
      </c>
      <c r="N78" s="257">
        <v>16852800000000</v>
      </c>
      <c r="O78" s="257">
        <v>16908200000000</v>
      </c>
      <c r="P78" s="257">
        <v>16978600000000</v>
      </c>
      <c r="Q78" s="257">
        <v>17019500000000</v>
      </c>
      <c r="R78" s="257">
        <v>17052300000000</v>
      </c>
      <c r="S78" s="257">
        <v>17078400000000</v>
      </c>
      <c r="T78" s="257">
        <v>17105100000000</v>
      </c>
      <c r="U78" s="257">
        <v>17123600000000</v>
      </c>
      <c r="V78" s="257">
        <v>17163300000000</v>
      </c>
      <c r="W78" s="257">
        <v>17223700000000</v>
      </c>
      <c r="X78" s="257">
        <v>17274100000000</v>
      </c>
      <c r="Y78" s="257">
        <v>17326700000000</v>
      </c>
      <c r="Z78" s="257">
        <v>17373200000000</v>
      </c>
      <c r="AA78" s="257">
        <v>17418900000000</v>
      </c>
      <c r="AB78" s="257">
        <v>17451700000000</v>
      </c>
      <c r="AC78" s="257">
        <v>17490100000000</v>
      </c>
      <c r="AD78" s="257">
        <v>17534700000000</v>
      </c>
      <c r="AE78" s="257">
        <v>17570400000000</v>
      </c>
      <c r="AF78" s="257">
        <v>17609100000000</v>
      </c>
      <c r="AG78" s="257">
        <v>17620100000000</v>
      </c>
    </row>
    <row r="79" spans="1:33">
      <c r="A79" s="139" t="s">
        <v>3418</v>
      </c>
      <c r="B79" s="257">
        <v>216337000</v>
      </c>
      <c r="C79" s="257">
        <v>221480000</v>
      </c>
      <c r="D79" s="257">
        <v>229184000</v>
      </c>
      <c r="E79" s="257">
        <v>234079000</v>
      </c>
      <c r="F79" s="257">
        <v>235430000</v>
      </c>
      <c r="G79" s="257">
        <v>237366000</v>
      </c>
      <c r="H79" s="257">
        <v>239414000</v>
      </c>
      <c r="I79" s="257">
        <v>242035000</v>
      </c>
      <c r="J79" s="257">
        <v>243195000</v>
      </c>
      <c r="K79" s="257">
        <v>244062000</v>
      </c>
      <c r="L79" s="257">
        <v>244240000</v>
      </c>
      <c r="M79" s="257">
        <v>244305000</v>
      </c>
      <c r="N79" s="257">
        <v>245312000</v>
      </c>
      <c r="O79" s="257">
        <v>246040000</v>
      </c>
      <c r="P79" s="257">
        <v>246672000</v>
      </c>
      <c r="Q79" s="257">
        <v>246991000</v>
      </c>
      <c r="R79" s="257">
        <v>247191000</v>
      </c>
      <c r="S79" s="257">
        <v>247266000</v>
      </c>
      <c r="T79" s="257">
        <v>247385000</v>
      </c>
      <c r="U79" s="257">
        <v>247524000</v>
      </c>
      <c r="V79" s="257">
        <v>247773000</v>
      </c>
      <c r="W79" s="257">
        <v>248499000</v>
      </c>
      <c r="X79" s="257">
        <v>249053000</v>
      </c>
      <c r="Y79" s="257">
        <v>249630000</v>
      </c>
      <c r="Z79" s="257">
        <v>250105000</v>
      </c>
      <c r="AA79" s="257">
        <v>250505000</v>
      </c>
      <c r="AB79" s="257">
        <v>250771000</v>
      </c>
      <c r="AC79" s="257">
        <v>251023000</v>
      </c>
      <c r="AD79" s="257">
        <v>251409000</v>
      </c>
      <c r="AE79" s="257">
        <v>251742000</v>
      </c>
      <c r="AF79" s="257">
        <v>252137000</v>
      </c>
      <c r="AG79" s="257">
        <v>251985000</v>
      </c>
    </row>
    <row r="80" spans="1:33">
      <c r="A80" s="139" t="s">
        <v>3419</v>
      </c>
      <c r="B80" s="257">
        <v>4321520000</v>
      </c>
      <c r="C80" s="257">
        <v>3921100000</v>
      </c>
      <c r="D80" s="257">
        <v>4142710000</v>
      </c>
      <c r="E80" s="257">
        <v>4329680000</v>
      </c>
      <c r="F80" s="257">
        <v>4400130000</v>
      </c>
      <c r="G80" s="257">
        <v>4482020000</v>
      </c>
      <c r="H80" s="257">
        <v>4563310000</v>
      </c>
      <c r="I80" s="257">
        <v>4671440000</v>
      </c>
      <c r="J80" s="257">
        <v>4720160000</v>
      </c>
      <c r="K80" s="257">
        <v>4763010000</v>
      </c>
      <c r="L80" s="257">
        <v>4792590000</v>
      </c>
      <c r="M80" s="257">
        <v>4823930000</v>
      </c>
      <c r="N80" s="257">
        <v>4847160000</v>
      </c>
      <c r="O80" s="257">
        <v>4863410000</v>
      </c>
      <c r="P80" s="257">
        <v>4882430000</v>
      </c>
      <c r="Q80" s="257">
        <v>4893300000</v>
      </c>
      <c r="R80" s="257">
        <v>4901590000</v>
      </c>
      <c r="S80" s="257">
        <v>4907280000</v>
      </c>
      <c r="T80" s="257">
        <v>4913590000</v>
      </c>
      <c r="U80" s="257">
        <v>4917830000</v>
      </c>
      <c r="V80" s="257">
        <v>4927160000</v>
      </c>
      <c r="W80" s="257">
        <v>4944170000</v>
      </c>
      <c r="X80" s="257">
        <v>4958010000</v>
      </c>
      <c r="Y80" s="257">
        <v>4972430000</v>
      </c>
      <c r="Z80" s="257">
        <v>4984450000</v>
      </c>
      <c r="AA80" s="257">
        <v>4995990000</v>
      </c>
      <c r="AB80" s="257">
        <v>5003860000</v>
      </c>
      <c r="AC80" s="257">
        <v>5012590000</v>
      </c>
      <c r="AD80" s="257">
        <v>5023510000</v>
      </c>
      <c r="AE80" s="257">
        <v>5032590000</v>
      </c>
      <c r="AF80" s="257">
        <v>5042240000</v>
      </c>
      <c r="AG80" s="257">
        <v>5042750000</v>
      </c>
    </row>
    <row r="81" spans="1:33">
      <c r="A81" s="139" t="s">
        <v>3420</v>
      </c>
      <c r="B81" s="257">
        <v>15026200000</v>
      </c>
      <c r="C81" s="257">
        <v>12862000000</v>
      </c>
      <c r="D81" s="257">
        <v>13746400000</v>
      </c>
      <c r="E81" s="257">
        <v>14554400000</v>
      </c>
      <c r="F81" s="257">
        <v>14891300000</v>
      </c>
      <c r="G81" s="257">
        <v>15258000000</v>
      </c>
      <c r="H81" s="257">
        <v>15618100000</v>
      </c>
      <c r="I81" s="257">
        <v>16094400000</v>
      </c>
      <c r="J81" s="257">
        <v>16316700000</v>
      </c>
      <c r="K81" s="257">
        <v>16519100000</v>
      </c>
      <c r="L81" s="257">
        <v>16674300000</v>
      </c>
      <c r="M81" s="257">
        <v>16847400000</v>
      </c>
      <c r="N81" s="257">
        <v>16941300000</v>
      </c>
      <c r="O81" s="257">
        <v>17004600000</v>
      </c>
      <c r="P81" s="257">
        <v>17087900000</v>
      </c>
      <c r="Q81" s="257">
        <v>17139300000</v>
      </c>
      <c r="R81" s="257">
        <v>17183500000</v>
      </c>
      <c r="S81" s="257">
        <v>17219500000</v>
      </c>
      <c r="T81" s="257">
        <v>17257800000</v>
      </c>
      <c r="U81" s="257">
        <v>17283500000</v>
      </c>
      <c r="V81" s="257">
        <v>17333600000</v>
      </c>
      <c r="W81" s="257">
        <v>17399600000</v>
      </c>
      <c r="X81" s="257">
        <v>17457200000</v>
      </c>
      <c r="Y81" s="257">
        <v>17516300000</v>
      </c>
      <c r="Z81" s="257">
        <v>17567600000</v>
      </c>
      <c r="AA81" s="257">
        <v>17623400000</v>
      </c>
      <c r="AB81" s="257">
        <v>17663800000</v>
      </c>
      <c r="AC81" s="257">
        <v>17711200000</v>
      </c>
      <c r="AD81" s="257">
        <v>17764500000</v>
      </c>
      <c r="AE81" s="257">
        <v>17808600000</v>
      </c>
      <c r="AF81" s="257">
        <v>17852700000</v>
      </c>
      <c r="AG81" s="257">
        <v>17873200000</v>
      </c>
    </row>
    <row r="82" spans="1:33">
      <c r="A82" s="139" t="s">
        <v>3421</v>
      </c>
      <c r="B82" s="257">
        <v>1140520000</v>
      </c>
      <c r="C82" s="257">
        <v>939284000</v>
      </c>
      <c r="D82" s="257">
        <v>1024720000</v>
      </c>
      <c r="E82" s="257">
        <v>1101430000</v>
      </c>
      <c r="F82" s="257">
        <v>1130420000</v>
      </c>
      <c r="G82" s="257">
        <v>1165460000</v>
      </c>
      <c r="H82" s="257">
        <v>1200980000</v>
      </c>
      <c r="I82" s="257">
        <v>1245030000</v>
      </c>
      <c r="J82" s="257">
        <v>1264670000</v>
      </c>
      <c r="K82" s="257">
        <v>1282230000</v>
      </c>
      <c r="L82" s="257">
        <v>1297390000</v>
      </c>
      <c r="M82" s="257">
        <v>1310830000</v>
      </c>
      <c r="N82" s="257">
        <v>1316130000</v>
      </c>
      <c r="O82" s="257">
        <v>1321070000</v>
      </c>
      <c r="P82" s="257">
        <v>1325820000</v>
      </c>
      <c r="Q82" s="257">
        <v>1328220000</v>
      </c>
      <c r="R82" s="257">
        <v>1329230000</v>
      </c>
      <c r="S82" s="257">
        <v>1328410000</v>
      </c>
      <c r="T82" s="257">
        <v>1328220000</v>
      </c>
      <c r="U82" s="257">
        <v>1327230000</v>
      </c>
      <c r="V82" s="257">
        <v>1326970000</v>
      </c>
      <c r="W82" s="257">
        <v>1331680000</v>
      </c>
      <c r="X82" s="257">
        <v>1334860000</v>
      </c>
      <c r="Y82" s="257">
        <v>1338270000</v>
      </c>
      <c r="Z82" s="257">
        <v>1339880000</v>
      </c>
      <c r="AA82" s="257">
        <v>1340730000</v>
      </c>
      <c r="AB82" s="257">
        <v>1340430000</v>
      </c>
      <c r="AC82" s="257">
        <v>1339410000</v>
      </c>
      <c r="AD82" s="257">
        <v>1339540000</v>
      </c>
      <c r="AE82" s="257">
        <v>1340100000</v>
      </c>
      <c r="AF82" s="257">
        <v>1340310000</v>
      </c>
      <c r="AG82" s="257">
        <v>1336220000</v>
      </c>
    </row>
    <row r="83" spans="1:33">
      <c r="A83" s="139" t="s">
        <v>3422</v>
      </c>
      <c r="B83" s="257">
        <v>800675000</v>
      </c>
      <c r="C83" s="257">
        <v>697827000</v>
      </c>
      <c r="D83" s="257">
        <v>747520000</v>
      </c>
      <c r="E83" s="257">
        <v>790400000</v>
      </c>
      <c r="F83" s="257">
        <v>805998000</v>
      </c>
      <c r="G83" s="257">
        <v>825075000</v>
      </c>
      <c r="H83" s="257">
        <v>844300000</v>
      </c>
      <c r="I83" s="257">
        <v>868868000</v>
      </c>
      <c r="J83" s="257">
        <v>879667000</v>
      </c>
      <c r="K83" s="257">
        <v>889168000</v>
      </c>
      <c r="L83" s="257">
        <v>896655000</v>
      </c>
      <c r="M83" s="257">
        <v>903481000</v>
      </c>
      <c r="N83" s="257">
        <v>907222000</v>
      </c>
      <c r="O83" s="257">
        <v>910331000</v>
      </c>
      <c r="P83" s="257">
        <v>913483000</v>
      </c>
      <c r="Q83" s="257">
        <v>915093000</v>
      </c>
      <c r="R83" s="257">
        <v>915919000</v>
      </c>
      <c r="S83" s="257">
        <v>915821000</v>
      </c>
      <c r="T83" s="257">
        <v>915996000</v>
      </c>
      <c r="U83" s="257">
        <v>915768000</v>
      </c>
      <c r="V83" s="257">
        <v>916168000</v>
      </c>
      <c r="W83" s="257">
        <v>919289000</v>
      </c>
      <c r="X83" s="257">
        <v>921510000</v>
      </c>
      <c r="Y83" s="257">
        <v>923884000</v>
      </c>
      <c r="Z83" s="257">
        <v>925367000</v>
      </c>
      <c r="AA83" s="257">
        <v>926391000</v>
      </c>
      <c r="AB83" s="257">
        <v>926720000</v>
      </c>
      <c r="AC83" s="257">
        <v>926791000</v>
      </c>
      <c r="AD83" s="257">
        <v>927503000</v>
      </c>
      <c r="AE83" s="257">
        <v>928258000</v>
      </c>
      <c r="AF83" s="257">
        <v>928969000</v>
      </c>
      <c r="AG83" s="257">
        <v>927144000</v>
      </c>
    </row>
    <row r="84" spans="1:33">
      <c r="A84" s="139" t="s">
        <v>3423</v>
      </c>
      <c r="B84" s="257">
        <v>48445600000</v>
      </c>
      <c r="C84" s="257">
        <v>38325300000</v>
      </c>
      <c r="D84" s="257">
        <v>41850600000</v>
      </c>
      <c r="E84" s="257">
        <v>45313900000</v>
      </c>
      <c r="F84" s="257">
        <v>46912200000</v>
      </c>
      <c r="G84" s="257">
        <v>48559700000</v>
      </c>
      <c r="H84" s="257">
        <v>50179900000</v>
      </c>
      <c r="I84" s="257">
        <v>52247400000</v>
      </c>
      <c r="J84" s="257">
        <v>53262800000</v>
      </c>
      <c r="K84" s="257">
        <v>54213100000</v>
      </c>
      <c r="L84" s="257">
        <v>55009300000</v>
      </c>
      <c r="M84" s="257">
        <v>55903600000</v>
      </c>
      <c r="N84" s="257">
        <v>56279300000</v>
      </c>
      <c r="O84" s="257">
        <v>56534300000</v>
      </c>
      <c r="P84" s="257">
        <v>56887900000</v>
      </c>
      <c r="Q84" s="257">
        <v>57123600000</v>
      </c>
      <c r="R84" s="257">
        <v>57344000000</v>
      </c>
      <c r="S84" s="257">
        <v>57533800000</v>
      </c>
      <c r="T84" s="257">
        <v>57738800000</v>
      </c>
      <c r="U84" s="257">
        <v>57877300000</v>
      </c>
      <c r="V84" s="257">
        <v>58118300000</v>
      </c>
      <c r="W84" s="257">
        <v>58369500000</v>
      </c>
      <c r="X84" s="257">
        <v>58605400000</v>
      </c>
      <c r="Y84" s="257">
        <v>58841100000</v>
      </c>
      <c r="Z84" s="257">
        <v>59046300000</v>
      </c>
      <c r="AA84" s="257">
        <v>59302700000</v>
      </c>
      <c r="AB84" s="257">
        <v>59492500000</v>
      </c>
      <c r="AC84" s="257">
        <v>59718200000</v>
      </c>
      <c r="AD84" s="257">
        <v>59959300000</v>
      </c>
      <c r="AE84" s="257">
        <v>60164400000</v>
      </c>
      <c r="AF84" s="257">
        <v>60354200000</v>
      </c>
      <c r="AG84" s="257">
        <v>60497800000</v>
      </c>
    </row>
    <row r="85" spans="1:33">
      <c r="A85" s="139" t="s">
        <v>3424</v>
      </c>
      <c r="B85" s="257">
        <v>74877000</v>
      </c>
      <c r="C85" s="257">
        <v>70771000</v>
      </c>
      <c r="D85" s="257">
        <v>74405700</v>
      </c>
      <c r="E85" s="257">
        <v>77178000</v>
      </c>
      <c r="F85" s="257">
        <v>78013900</v>
      </c>
      <c r="G85" s="257">
        <v>79170800</v>
      </c>
      <c r="H85" s="257">
        <v>80355100</v>
      </c>
      <c r="I85" s="257">
        <v>81897100</v>
      </c>
      <c r="J85" s="257">
        <v>82535300</v>
      </c>
      <c r="K85" s="257">
        <v>83058300</v>
      </c>
      <c r="L85" s="257">
        <v>83379700</v>
      </c>
      <c r="M85" s="257">
        <v>83617100</v>
      </c>
      <c r="N85" s="257">
        <v>83919000</v>
      </c>
      <c r="O85" s="257">
        <v>84166900</v>
      </c>
      <c r="P85" s="257">
        <v>84382900</v>
      </c>
      <c r="Q85" s="257">
        <v>84475400</v>
      </c>
      <c r="R85" s="257">
        <v>84498700</v>
      </c>
      <c r="S85" s="257">
        <v>84450000</v>
      </c>
      <c r="T85" s="257">
        <v>84419400</v>
      </c>
      <c r="U85" s="257">
        <v>84381500</v>
      </c>
      <c r="V85" s="257">
        <v>84379400</v>
      </c>
      <c r="W85" s="257">
        <v>84634400</v>
      </c>
      <c r="X85" s="257">
        <v>84804600</v>
      </c>
      <c r="Y85" s="257">
        <v>84990000</v>
      </c>
      <c r="Z85" s="257">
        <v>85108800</v>
      </c>
      <c r="AA85" s="257">
        <v>85166000</v>
      </c>
      <c r="AB85" s="257">
        <v>85174300</v>
      </c>
      <c r="AC85" s="257">
        <v>85154500</v>
      </c>
      <c r="AD85" s="257">
        <v>85193800</v>
      </c>
      <c r="AE85" s="257">
        <v>85235600</v>
      </c>
      <c r="AF85" s="257">
        <v>85290500</v>
      </c>
      <c r="AG85" s="257">
        <v>85100600</v>
      </c>
    </row>
    <row r="86" spans="1:33">
      <c r="A86" s="139" t="s">
        <v>3425</v>
      </c>
      <c r="B86" s="257">
        <v>164890000</v>
      </c>
      <c r="C86" s="257">
        <v>164090000</v>
      </c>
      <c r="D86" s="257">
        <v>169931000</v>
      </c>
      <c r="E86" s="257">
        <v>173612000</v>
      </c>
      <c r="F86" s="257">
        <v>174261000</v>
      </c>
      <c r="G86" s="257">
        <v>175549000</v>
      </c>
      <c r="H86" s="257">
        <v>176870000</v>
      </c>
      <c r="I86" s="257">
        <v>178832000</v>
      </c>
      <c r="J86" s="257">
        <v>179508000</v>
      </c>
      <c r="K86" s="257">
        <v>179959000</v>
      </c>
      <c r="L86" s="257">
        <v>179917000</v>
      </c>
      <c r="M86" s="257">
        <v>179739000</v>
      </c>
      <c r="N86" s="257">
        <v>180335000</v>
      </c>
      <c r="O86" s="257">
        <v>180774000</v>
      </c>
      <c r="P86" s="257">
        <v>181143000</v>
      </c>
      <c r="Q86" s="257">
        <v>181269000</v>
      </c>
      <c r="R86" s="257">
        <v>181263000</v>
      </c>
      <c r="S86" s="257">
        <v>181158000</v>
      </c>
      <c r="T86" s="257">
        <v>181058000</v>
      </c>
      <c r="U86" s="257">
        <v>180989000</v>
      </c>
      <c r="V86" s="257">
        <v>180997000</v>
      </c>
      <c r="W86" s="257">
        <v>181493000</v>
      </c>
      <c r="X86" s="257">
        <v>181817000</v>
      </c>
      <c r="Y86" s="257">
        <v>182180000</v>
      </c>
      <c r="Z86" s="257">
        <v>182458000</v>
      </c>
      <c r="AA86" s="257">
        <v>182575000</v>
      </c>
      <c r="AB86" s="257">
        <v>182616000</v>
      </c>
      <c r="AC86" s="257">
        <v>182622000</v>
      </c>
      <c r="AD86" s="257">
        <v>182736000</v>
      </c>
      <c r="AE86" s="257">
        <v>182820000</v>
      </c>
      <c r="AF86" s="257">
        <v>182979000</v>
      </c>
      <c r="AG86" s="257">
        <v>182645000</v>
      </c>
    </row>
    <row r="87" spans="1:33">
      <c r="A87" s="139" t="s">
        <v>3426</v>
      </c>
      <c r="B87" s="257">
        <v>2485050000000</v>
      </c>
      <c r="C87" s="257">
        <v>2255460000000</v>
      </c>
      <c r="D87" s="257">
        <v>2259130000000</v>
      </c>
      <c r="E87" s="257">
        <v>2239030000000</v>
      </c>
      <c r="F87" s="257">
        <v>2200060000000</v>
      </c>
      <c r="G87" s="257">
        <v>2164680000000</v>
      </c>
      <c r="H87" s="257">
        <v>2130310000000</v>
      </c>
      <c r="I87" s="257">
        <v>2083570000000</v>
      </c>
      <c r="J87" s="257">
        <v>2031850000000</v>
      </c>
      <c r="K87" s="257">
        <v>1977260000000</v>
      </c>
      <c r="L87" s="257">
        <v>1915410000000</v>
      </c>
      <c r="M87" s="257">
        <v>1852200000000</v>
      </c>
      <c r="N87" s="257">
        <v>1845290000000</v>
      </c>
      <c r="O87" s="257">
        <v>1834570000000</v>
      </c>
      <c r="P87" s="257">
        <v>1822330000000</v>
      </c>
      <c r="Q87" s="257">
        <v>1805910000000</v>
      </c>
      <c r="R87" s="257">
        <v>1789840000000</v>
      </c>
      <c r="S87" s="257">
        <v>1773410000000</v>
      </c>
      <c r="T87" s="257">
        <v>1757350000000</v>
      </c>
      <c r="U87" s="257">
        <v>1740920000000</v>
      </c>
      <c r="V87" s="257">
        <v>1724850000000</v>
      </c>
      <c r="W87" s="257">
        <v>1708430000000</v>
      </c>
      <c r="X87" s="257">
        <v>1698790000000</v>
      </c>
      <c r="Y87" s="257">
        <v>1689160000000</v>
      </c>
      <c r="Z87" s="257">
        <v>1679160000000</v>
      </c>
      <c r="AA87" s="257">
        <v>1669520000000</v>
      </c>
      <c r="AB87" s="257">
        <v>1659880000000</v>
      </c>
      <c r="AC87" s="257">
        <v>1646670000000</v>
      </c>
      <c r="AD87" s="257">
        <v>1633820000000</v>
      </c>
      <c r="AE87" s="257">
        <v>1620610000000</v>
      </c>
      <c r="AF87" s="257">
        <v>1607760000000</v>
      </c>
      <c r="AG87" s="257">
        <v>1594550000000</v>
      </c>
    </row>
    <row r="88" spans="1:33">
      <c r="A88" s="139" t="s">
        <v>3427</v>
      </c>
      <c r="B88" s="257">
        <v>169904000</v>
      </c>
      <c r="C88" s="257">
        <v>142837000</v>
      </c>
      <c r="D88" s="257">
        <v>152493000</v>
      </c>
      <c r="E88" s="257">
        <v>161530000</v>
      </c>
      <c r="F88" s="257">
        <v>165379000</v>
      </c>
      <c r="G88" s="257">
        <v>169452000</v>
      </c>
      <c r="H88" s="257">
        <v>173381000</v>
      </c>
      <c r="I88" s="257">
        <v>178774000</v>
      </c>
      <c r="J88" s="257">
        <v>181283000</v>
      </c>
      <c r="K88" s="257">
        <v>183591000</v>
      </c>
      <c r="L88" s="257">
        <v>185325000</v>
      </c>
      <c r="M88" s="257">
        <v>187403000</v>
      </c>
      <c r="N88" s="257">
        <v>188520000</v>
      </c>
      <c r="O88" s="257">
        <v>189216000</v>
      </c>
      <c r="P88" s="257">
        <v>190235000</v>
      </c>
      <c r="Q88" s="257">
        <v>190880000</v>
      </c>
      <c r="R88" s="257">
        <v>191466000</v>
      </c>
      <c r="S88" s="257">
        <v>192009000</v>
      </c>
      <c r="T88" s="257">
        <v>192550000</v>
      </c>
      <c r="U88" s="257">
        <v>192931000</v>
      </c>
      <c r="V88" s="257">
        <v>193651000</v>
      </c>
      <c r="W88" s="257">
        <v>194412000</v>
      </c>
      <c r="X88" s="257">
        <v>195107000</v>
      </c>
      <c r="Y88" s="257">
        <v>195820000</v>
      </c>
      <c r="Z88" s="257">
        <v>196490000</v>
      </c>
      <c r="AA88" s="257">
        <v>197241000</v>
      </c>
      <c r="AB88" s="257">
        <v>197814000</v>
      </c>
      <c r="AC88" s="257">
        <v>198521000</v>
      </c>
      <c r="AD88" s="257">
        <v>199263000</v>
      </c>
      <c r="AE88" s="257">
        <v>199853000</v>
      </c>
      <c r="AF88" s="257">
        <v>200461000</v>
      </c>
      <c r="AG88" s="257">
        <v>200896000</v>
      </c>
    </row>
    <row r="89" spans="1:33">
      <c r="A89" s="139" t="s">
        <v>3428</v>
      </c>
      <c r="B89" s="139">
        <v>0</v>
      </c>
      <c r="C89" s="139">
        <v>0</v>
      </c>
      <c r="D89" s="139">
        <v>0</v>
      </c>
      <c r="E89" s="139">
        <v>0</v>
      </c>
      <c r="F89" s="139">
        <v>0</v>
      </c>
      <c r="G89" s="139">
        <v>0</v>
      </c>
      <c r="H89" s="139">
        <v>0</v>
      </c>
      <c r="I89" s="139">
        <v>0</v>
      </c>
      <c r="J89" s="139">
        <v>0</v>
      </c>
      <c r="K89" s="139">
        <v>0</v>
      </c>
      <c r="L89" s="139">
        <v>0</v>
      </c>
      <c r="M89" s="139">
        <v>0</v>
      </c>
      <c r="N89" s="139">
        <v>0</v>
      </c>
      <c r="O89" s="139">
        <v>0</v>
      </c>
      <c r="P89" s="139">
        <v>0</v>
      </c>
      <c r="Q89" s="139">
        <v>0</v>
      </c>
      <c r="R89" s="139">
        <v>0</v>
      </c>
      <c r="S89" s="139">
        <v>0</v>
      </c>
      <c r="T89" s="139">
        <v>0</v>
      </c>
      <c r="U89" s="139">
        <v>0</v>
      </c>
      <c r="V89" s="139">
        <v>0</v>
      </c>
      <c r="W89" s="139">
        <v>0</v>
      </c>
      <c r="X89" s="139">
        <v>0</v>
      </c>
      <c r="Y89" s="139">
        <v>0</v>
      </c>
      <c r="Z89" s="139">
        <v>0</v>
      </c>
      <c r="AA89" s="139">
        <v>0</v>
      </c>
      <c r="AB89" s="139">
        <v>0</v>
      </c>
      <c r="AC89" s="139">
        <v>0</v>
      </c>
      <c r="AD89" s="139">
        <v>0</v>
      </c>
      <c r="AE89" s="139">
        <v>0</v>
      </c>
      <c r="AF89" s="139">
        <v>0</v>
      </c>
      <c r="AG89" s="139">
        <v>0</v>
      </c>
    </row>
    <row r="90" spans="1:33">
      <c r="A90" s="139" t="s">
        <v>3429</v>
      </c>
      <c r="B90" s="139">
        <v>0</v>
      </c>
      <c r="C90" s="139">
        <v>0</v>
      </c>
      <c r="D90" s="139">
        <v>0</v>
      </c>
      <c r="E90" s="139">
        <v>0</v>
      </c>
      <c r="F90" s="139">
        <v>0</v>
      </c>
      <c r="G90" s="139">
        <v>0</v>
      </c>
      <c r="H90" s="139">
        <v>0</v>
      </c>
      <c r="I90" s="139">
        <v>0</v>
      </c>
      <c r="J90" s="139">
        <v>0</v>
      </c>
      <c r="K90" s="139">
        <v>0</v>
      </c>
      <c r="L90" s="139">
        <v>0</v>
      </c>
      <c r="M90" s="139">
        <v>0</v>
      </c>
      <c r="N90" s="139">
        <v>0</v>
      </c>
      <c r="O90" s="139">
        <v>0</v>
      </c>
      <c r="P90" s="139">
        <v>0</v>
      </c>
      <c r="Q90" s="139">
        <v>0</v>
      </c>
      <c r="R90" s="139">
        <v>0</v>
      </c>
      <c r="S90" s="139">
        <v>0</v>
      </c>
      <c r="T90" s="139">
        <v>0</v>
      </c>
      <c r="U90" s="139">
        <v>0</v>
      </c>
      <c r="V90" s="139">
        <v>0</v>
      </c>
      <c r="W90" s="139">
        <v>0</v>
      </c>
      <c r="X90" s="139">
        <v>0</v>
      </c>
      <c r="Y90" s="139">
        <v>0</v>
      </c>
      <c r="Z90" s="139">
        <v>0</v>
      </c>
      <c r="AA90" s="139">
        <v>0</v>
      </c>
      <c r="AB90" s="139">
        <v>0</v>
      </c>
      <c r="AC90" s="139">
        <v>0</v>
      </c>
      <c r="AD90" s="139">
        <v>0</v>
      </c>
      <c r="AE90" s="139">
        <v>0</v>
      </c>
      <c r="AF90" s="139">
        <v>0</v>
      </c>
      <c r="AG90" s="139">
        <v>0</v>
      </c>
    </row>
    <row r="91" spans="1:33">
      <c r="A91" s="139" t="s">
        <v>3430</v>
      </c>
      <c r="B91" s="139">
        <v>0</v>
      </c>
      <c r="C91" s="139">
        <v>0</v>
      </c>
      <c r="D91" s="139">
        <v>0</v>
      </c>
      <c r="E91" s="139">
        <v>0</v>
      </c>
      <c r="F91" s="139">
        <v>0</v>
      </c>
      <c r="G91" s="139">
        <v>0</v>
      </c>
      <c r="H91" s="139">
        <v>0</v>
      </c>
      <c r="I91" s="139">
        <v>0</v>
      </c>
      <c r="J91" s="139">
        <v>0</v>
      </c>
      <c r="K91" s="139">
        <v>0</v>
      </c>
      <c r="L91" s="139">
        <v>0</v>
      </c>
      <c r="M91" s="139">
        <v>0</v>
      </c>
      <c r="N91" s="139">
        <v>0</v>
      </c>
      <c r="O91" s="139">
        <v>0</v>
      </c>
      <c r="P91" s="139">
        <v>0</v>
      </c>
      <c r="Q91" s="139">
        <v>0</v>
      </c>
      <c r="R91" s="139">
        <v>0</v>
      </c>
      <c r="S91" s="139">
        <v>0</v>
      </c>
      <c r="T91" s="139">
        <v>0</v>
      </c>
      <c r="U91" s="139">
        <v>0</v>
      </c>
      <c r="V91" s="139">
        <v>0</v>
      </c>
      <c r="W91" s="139">
        <v>0</v>
      </c>
      <c r="X91" s="139">
        <v>0</v>
      </c>
      <c r="Y91" s="139">
        <v>0</v>
      </c>
      <c r="Z91" s="139">
        <v>0</v>
      </c>
      <c r="AA91" s="139">
        <v>0</v>
      </c>
      <c r="AB91" s="139">
        <v>0</v>
      </c>
      <c r="AC91" s="139">
        <v>0</v>
      </c>
      <c r="AD91" s="139">
        <v>0</v>
      </c>
      <c r="AE91" s="139">
        <v>0</v>
      </c>
      <c r="AF91" s="139">
        <v>0</v>
      </c>
      <c r="AG91" s="139">
        <v>0</v>
      </c>
    </row>
    <row r="92" spans="1:33">
      <c r="A92" s="139" t="s">
        <v>3431</v>
      </c>
      <c r="B92" s="139">
        <v>0</v>
      </c>
      <c r="C92" s="139">
        <v>0</v>
      </c>
      <c r="D92" s="139">
        <v>0</v>
      </c>
      <c r="E92" s="139">
        <v>0</v>
      </c>
      <c r="F92" s="139">
        <v>0</v>
      </c>
      <c r="G92" s="139">
        <v>0</v>
      </c>
      <c r="H92" s="139">
        <v>0</v>
      </c>
      <c r="I92" s="139">
        <v>0</v>
      </c>
      <c r="J92" s="139">
        <v>0</v>
      </c>
      <c r="K92" s="139">
        <v>0</v>
      </c>
      <c r="L92" s="139">
        <v>0</v>
      </c>
      <c r="M92" s="139">
        <v>0</v>
      </c>
      <c r="N92" s="139">
        <v>0</v>
      </c>
      <c r="O92" s="139">
        <v>0</v>
      </c>
      <c r="P92" s="139">
        <v>0</v>
      </c>
      <c r="Q92" s="139">
        <v>0</v>
      </c>
      <c r="R92" s="139">
        <v>0</v>
      </c>
      <c r="S92" s="139">
        <v>0</v>
      </c>
      <c r="T92" s="139">
        <v>0</v>
      </c>
      <c r="U92" s="139">
        <v>0</v>
      </c>
      <c r="V92" s="139">
        <v>0</v>
      </c>
      <c r="W92" s="139">
        <v>0</v>
      </c>
      <c r="X92" s="139">
        <v>0</v>
      </c>
      <c r="Y92" s="139">
        <v>0</v>
      </c>
      <c r="Z92" s="139">
        <v>0</v>
      </c>
      <c r="AA92" s="139">
        <v>0</v>
      </c>
      <c r="AB92" s="139">
        <v>0</v>
      </c>
      <c r="AC92" s="139">
        <v>0</v>
      </c>
      <c r="AD92" s="139">
        <v>0</v>
      </c>
      <c r="AE92" s="139">
        <v>0</v>
      </c>
      <c r="AF92" s="139">
        <v>0</v>
      </c>
      <c r="AG92" s="139">
        <v>0</v>
      </c>
    </row>
    <row r="93" spans="1:33">
      <c r="A93" s="139" t="s">
        <v>3432</v>
      </c>
      <c r="B93" s="139">
        <v>0</v>
      </c>
      <c r="C93" s="139">
        <v>0</v>
      </c>
      <c r="D93" s="139">
        <v>0</v>
      </c>
      <c r="E93" s="139">
        <v>0</v>
      </c>
      <c r="F93" s="139">
        <v>0</v>
      </c>
      <c r="G93" s="139">
        <v>0</v>
      </c>
      <c r="H93" s="139">
        <v>0</v>
      </c>
      <c r="I93" s="139">
        <v>0</v>
      </c>
      <c r="J93" s="139">
        <v>0</v>
      </c>
      <c r="K93" s="139">
        <v>0</v>
      </c>
      <c r="L93" s="139">
        <v>0</v>
      </c>
      <c r="M93" s="139">
        <v>0</v>
      </c>
      <c r="N93" s="139">
        <v>0</v>
      </c>
      <c r="O93" s="139">
        <v>0</v>
      </c>
      <c r="P93" s="139">
        <v>0</v>
      </c>
      <c r="Q93" s="139">
        <v>0</v>
      </c>
      <c r="R93" s="139">
        <v>0</v>
      </c>
      <c r="S93" s="139">
        <v>0</v>
      </c>
      <c r="T93" s="139">
        <v>0</v>
      </c>
      <c r="U93" s="139">
        <v>0</v>
      </c>
      <c r="V93" s="139">
        <v>0</v>
      </c>
      <c r="W93" s="139">
        <v>0</v>
      </c>
      <c r="X93" s="139">
        <v>0</v>
      </c>
      <c r="Y93" s="139">
        <v>0</v>
      </c>
      <c r="Z93" s="139">
        <v>0</v>
      </c>
      <c r="AA93" s="139">
        <v>0</v>
      </c>
      <c r="AB93" s="139">
        <v>0</v>
      </c>
      <c r="AC93" s="139">
        <v>0</v>
      </c>
      <c r="AD93" s="139">
        <v>0</v>
      </c>
      <c r="AE93" s="139">
        <v>0</v>
      </c>
      <c r="AF93" s="139">
        <v>0</v>
      </c>
      <c r="AG93" s="139">
        <v>0</v>
      </c>
    </row>
    <row r="94" spans="1:33">
      <c r="A94" s="139" t="s">
        <v>3433</v>
      </c>
      <c r="B94" s="139">
        <v>0</v>
      </c>
      <c r="C94" s="139">
        <v>0</v>
      </c>
      <c r="D94" s="139">
        <v>0</v>
      </c>
      <c r="E94" s="139">
        <v>0</v>
      </c>
      <c r="F94" s="139">
        <v>0</v>
      </c>
      <c r="G94" s="139">
        <v>0</v>
      </c>
      <c r="H94" s="139">
        <v>0</v>
      </c>
      <c r="I94" s="139">
        <v>0</v>
      </c>
      <c r="J94" s="139">
        <v>0</v>
      </c>
      <c r="K94" s="139">
        <v>0</v>
      </c>
      <c r="L94" s="139">
        <v>0</v>
      </c>
      <c r="M94" s="139">
        <v>0</v>
      </c>
      <c r="N94" s="139">
        <v>0</v>
      </c>
      <c r="O94" s="139">
        <v>0</v>
      </c>
      <c r="P94" s="139">
        <v>0</v>
      </c>
      <c r="Q94" s="139">
        <v>0</v>
      </c>
      <c r="R94" s="139">
        <v>0</v>
      </c>
      <c r="S94" s="139">
        <v>0</v>
      </c>
      <c r="T94" s="139">
        <v>0</v>
      </c>
      <c r="U94" s="139">
        <v>0</v>
      </c>
      <c r="V94" s="139">
        <v>0</v>
      </c>
      <c r="W94" s="139">
        <v>0</v>
      </c>
      <c r="X94" s="139">
        <v>0</v>
      </c>
      <c r="Y94" s="139">
        <v>0</v>
      </c>
      <c r="Z94" s="139">
        <v>0</v>
      </c>
      <c r="AA94" s="139">
        <v>0</v>
      </c>
      <c r="AB94" s="139">
        <v>0</v>
      </c>
      <c r="AC94" s="139">
        <v>0</v>
      </c>
      <c r="AD94" s="139">
        <v>0</v>
      </c>
      <c r="AE94" s="139">
        <v>0</v>
      </c>
      <c r="AF94" s="139">
        <v>0</v>
      </c>
      <c r="AG94" s="139">
        <v>0</v>
      </c>
    </row>
    <row r="95" spans="1:33">
      <c r="A95" s="139" t="s">
        <v>3434</v>
      </c>
      <c r="B95" s="139">
        <v>0</v>
      </c>
      <c r="C95" s="139">
        <v>0</v>
      </c>
      <c r="D95" s="139">
        <v>0</v>
      </c>
      <c r="E95" s="139">
        <v>0</v>
      </c>
      <c r="F95" s="139">
        <v>0</v>
      </c>
      <c r="G95" s="139">
        <v>0</v>
      </c>
      <c r="H95" s="139">
        <v>0</v>
      </c>
      <c r="I95" s="139">
        <v>0</v>
      </c>
      <c r="J95" s="139">
        <v>0</v>
      </c>
      <c r="K95" s="139">
        <v>0</v>
      </c>
      <c r="L95" s="139">
        <v>0</v>
      </c>
      <c r="M95" s="139">
        <v>0</v>
      </c>
      <c r="N95" s="139">
        <v>0</v>
      </c>
      <c r="O95" s="139">
        <v>0</v>
      </c>
      <c r="P95" s="139">
        <v>0</v>
      </c>
      <c r="Q95" s="139">
        <v>0</v>
      </c>
      <c r="R95" s="139">
        <v>0</v>
      </c>
      <c r="S95" s="139">
        <v>0</v>
      </c>
      <c r="T95" s="139">
        <v>0</v>
      </c>
      <c r="U95" s="139">
        <v>0</v>
      </c>
      <c r="V95" s="139">
        <v>0</v>
      </c>
      <c r="W95" s="139">
        <v>0</v>
      </c>
      <c r="X95" s="139">
        <v>0</v>
      </c>
      <c r="Y95" s="139">
        <v>0</v>
      </c>
      <c r="Z95" s="139">
        <v>0</v>
      </c>
      <c r="AA95" s="139">
        <v>0</v>
      </c>
      <c r="AB95" s="139">
        <v>0</v>
      </c>
      <c r="AC95" s="139">
        <v>0</v>
      </c>
      <c r="AD95" s="139">
        <v>0</v>
      </c>
      <c r="AE95" s="139">
        <v>0</v>
      </c>
      <c r="AF95" s="139">
        <v>0</v>
      </c>
      <c r="AG95" s="139">
        <v>0</v>
      </c>
    </row>
    <row r="96" spans="1:33">
      <c r="A96" s="139" t="s">
        <v>3435</v>
      </c>
      <c r="B96" s="139">
        <v>0</v>
      </c>
      <c r="C96" s="139">
        <v>0</v>
      </c>
      <c r="D96" s="139">
        <v>0</v>
      </c>
      <c r="E96" s="139">
        <v>0</v>
      </c>
      <c r="F96" s="139">
        <v>0</v>
      </c>
      <c r="G96" s="139">
        <v>0</v>
      </c>
      <c r="H96" s="139">
        <v>0</v>
      </c>
      <c r="I96" s="139">
        <v>0</v>
      </c>
      <c r="J96" s="139">
        <v>0</v>
      </c>
      <c r="K96" s="139">
        <v>0</v>
      </c>
      <c r="L96" s="139">
        <v>0</v>
      </c>
      <c r="M96" s="139">
        <v>0</v>
      </c>
      <c r="N96" s="139">
        <v>0</v>
      </c>
      <c r="O96" s="139">
        <v>0</v>
      </c>
      <c r="P96" s="139">
        <v>0</v>
      </c>
      <c r="Q96" s="139">
        <v>0</v>
      </c>
      <c r="R96" s="139">
        <v>0</v>
      </c>
      <c r="S96" s="139">
        <v>0</v>
      </c>
      <c r="T96" s="139">
        <v>0</v>
      </c>
      <c r="U96" s="139">
        <v>0</v>
      </c>
      <c r="V96" s="139">
        <v>0</v>
      </c>
      <c r="W96" s="139">
        <v>0</v>
      </c>
      <c r="X96" s="139">
        <v>0</v>
      </c>
      <c r="Y96" s="139">
        <v>0</v>
      </c>
      <c r="Z96" s="139">
        <v>0</v>
      </c>
      <c r="AA96" s="139">
        <v>0</v>
      </c>
      <c r="AB96" s="139">
        <v>0</v>
      </c>
      <c r="AC96" s="139">
        <v>0</v>
      </c>
      <c r="AD96" s="139">
        <v>0</v>
      </c>
      <c r="AE96" s="139">
        <v>0</v>
      </c>
      <c r="AF96" s="139">
        <v>0</v>
      </c>
      <c r="AG96" s="139">
        <v>0</v>
      </c>
    </row>
    <row r="97" spans="1:33">
      <c r="A97" s="139" t="s">
        <v>3436</v>
      </c>
      <c r="B97" s="139">
        <v>0</v>
      </c>
      <c r="C97" s="139">
        <v>0</v>
      </c>
      <c r="D97" s="139">
        <v>0</v>
      </c>
      <c r="E97" s="139">
        <v>0</v>
      </c>
      <c r="F97" s="139">
        <v>0</v>
      </c>
      <c r="G97" s="139">
        <v>0</v>
      </c>
      <c r="H97" s="139">
        <v>0</v>
      </c>
      <c r="I97" s="139">
        <v>0</v>
      </c>
      <c r="J97" s="139">
        <v>0</v>
      </c>
      <c r="K97" s="139">
        <v>0</v>
      </c>
      <c r="L97" s="139">
        <v>0</v>
      </c>
      <c r="M97" s="139">
        <v>0</v>
      </c>
      <c r="N97" s="139">
        <v>0</v>
      </c>
      <c r="O97" s="139">
        <v>0</v>
      </c>
      <c r="P97" s="139">
        <v>0</v>
      </c>
      <c r="Q97" s="139">
        <v>0</v>
      </c>
      <c r="R97" s="139">
        <v>0</v>
      </c>
      <c r="S97" s="139">
        <v>0</v>
      </c>
      <c r="T97" s="139">
        <v>0</v>
      </c>
      <c r="U97" s="139">
        <v>0</v>
      </c>
      <c r="V97" s="139">
        <v>0</v>
      </c>
      <c r="W97" s="139">
        <v>0</v>
      </c>
      <c r="X97" s="139">
        <v>0</v>
      </c>
      <c r="Y97" s="139">
        <v>0</v>
      </c>
      <c r="Z97" s="139">
        <v>0</v>
      </c>
      <c r="AA97" s="139">
        <v>0</v>
      </c>
      <c r="AB97" s="139">
        <v>0</v>
      </c>
      <c r="AC97" s="139">
        <v>0</v>
      </c>
      <c r="AD97" s="139">
        <v>0</v>
      </c>
      <c r="AE97" s="139">
        <v>0</v>
      </c>
      <c r="AF97" s="139">
        <v>0</v>
      </c>
      <c r="AG97" s="139">
        <v>0</v>
      </c>
    </row>
    <row r="98" spans="1:33">
      <c r="A98" s="139" t="s">
        <v>3437</v>
      </c>
      <c r="B98" s="139">
        <v>0</v>
      </c>
      <c r="C98" s="139">
        <v>0</v>
      </c>
      <c r="D98" s="139">
        <v>0</v>
      </c>
      <c r="E98" s="139">
        <v>0</v>
      </c>
      <c r="F98" s="139">
        <v>0</v>
      </c>
      <c r="G98" s="139">
        <v>0</v>
      </c>
      <c r="H98" s="139">
        <v>0</v>
      </c>
      <c r="I98" s="139">
        <v>0</v>
      </c>
      <c r="J98" s="139">
        <v>0</v>
      </c>
      <c r="K98" s="139">
        <v>0</v>
      </c>
      <c r="L98" s="139">
        <v>0</v>
      </c>
      <c r="M98" s="139">
        <v>0</v>
      </c>
      <c r="N98" s="139">
        <v>0</v>
      </c>
      <c r="O98" s="139">
        <v>0</v>
      </c>
      <c r="P98" s="139">
        <v>0</v>
      </c>
      <c r="Q98" s="139">
        <v>0</v>
      </c>
      <c r="R98" s="139">
        <v>0</v>
      </c>
      <c r="S98" s="139">
        <v>0</v>
      </c>
      <c r="T98" s="139">
        <v>0</v>
      </c>
      <c r="U98" s="139">
        <v>0</v>
      </c>
      <c r="V98" s="139">
        <v>0</v>
      </c>
      <c r="W98" s="139">
        <v>0</v>
      </c>
      <c r="X98" s="139">
        <v>0</v>
      </c>
      <c r="Y98" s="139">
        <v>0</v>
      </c>
      <c r="Z98" s="139">
        <v>0</v>
      </c>
      <c r="AA98" s="139">
        <v>0</v>
      </c>
      <c r="AB98" s="139">
        <v>0</v>
      </c>
      <c r="AC98" s="139">
        <v>0</v>
      </c>
      <c r="AD98" s="139">
        <v>0</v>
      </c>
      <c r="AE98" s="139">
        <v>0</v>
      </c>
      <c r="AF98" s="139">
        <v>0</v>
      </c>
      <c r="AG98" s="139">
        <v>0</v>
      </c>
    </row>
    <row r="99" spans="1:33">
      <c r="A99" s="139" t="s">
        <v>3364</v>
      </c>
      <c r="B99" s="257">
        <v>5317860000000</v>
      </c>
      <c r="C99" s="257">
        <v>4890200000000</v>
      </c>
      <c r="D99" s="257">
        <v>5060320000000</v>
      </c>
      <c r="E99" s="257">
        <v>5183530000000</v>
      </c>
      <c r="F99" s="257">
        <v>5266610000000</v>
      </c>
      <c r="G99" s="257">
        <v>5359960000000</v>
      </c>
      <c r="H99" s="257">
        <v>5456290000000</v>
      </c>
      <c r="I99" s="257">
        <v>5558630000000</v>
      </c>
      <c r="J99" s="257">
        <v>5650850000000</v>
      </c>
      <c r="K99" s="257">
        <v>5734070000000</v>
      </c>
      <c r="L99" s="257">
        <v>5801210000000</v>
      </c>
      <c r="M99" s="257">
        <v>5862260000000</v>
      </c>
      <c r="N99" s="257">
        <v>5954930000000</v>
      </c>
      <c r="O99" s="257">
        <v>6037410000000</v>
      </c>
      <c r="P99" s="257">
        <v>6114290000000</v>
      </c>
      <c r="Q99" s="257">
        <v>6178570000000</v>
      </c>
      <c r="R99" s="257">
        <v>6242860000000</v>
      </c>
      <c r="S99" s="257">
        <v>6310710000000</v>
      </c>
      <c r="T99" s="257">
        <v>6378570000000</v>
      </c>
      <c r="U99" s="257">
        <v>6446430000000</v>
      </c>
      <c r="V99" s="257">
        <v>6514290000000</v>
      </c>
      <c r="W99" s="257">
        <v>6582140000000</v>
      </c>
      <c r="X99" s="257">
        <v>6650000000000</v>
      </c>
      <c r="Y99" s="257">
        <v>6717860000000</v>
      </c>
      <c r="Z99" s="257">
        <v>6789290000000</v>
      </c>
      <c r="AA99" s="257">
        <v>6857140000000</v>
      </c>
      <c r="AB99" s="257">
        <v>6925000000000</v>
      </c>
      <c r="AC99" s="257">
        <v>6996430000000</v>
      </c>
      <c r="AD99" s="257">
        <v>7064290000000</v>
      </c>
      <c r="AE99" s="257">
        <v>7132140000000</v>
      </c>
      <c r="AF99" s="257">
        <v>7203570000000</v>
      </c>
      <c r="AG99" s="257">
        <v>7271430000000</v>
      </c>
    </row>
    <row r="100" spans="1:33">
      <c r="A100" s="139" t="s">
        <v>3365</v>
      </c>
      <c r="B100" s="257">
        <v>22667900000</v>
      </c>
      <c r="C100" s="257">
        <v>20788500000</v>
      </c>
      <c r="D100" s="257">
        <v>21408200000</v>
      </c>
      <c r="E100" s="257">
        <v>21825500000</v>
      </c>
      <c r="F100" s="257">
        <v>22075300000</v>
      </c>
      <c r="G100" s="257">
        <v>22363200000</v>
      </c>
      <c r="H100" s="257">
        <v>22679900000</v>
      </c>
      <c r="I100" s="257">
        <v>22965500000</v>
      </c>
      <c r="J100" s="257">
        <v>23207500000</v>
      </c>
      <c r="K100" s="257">
        <v>23425500000</v>
      </c>
      <c r="L100" s="257">
        <v>23562700000</v>
      </c>
      <c r="M100" s="257">
        <v>23689200000</v>
      </c>
      <c r="N100" s="257">
        <v>23902800000</v>
      </c>
      <c r="O100" s="257">
        <v>24070600000</v>
      </c>
      <c r="P100" s="257">
        <v>24218900000</v>
      </c>
      <c r="Q100" s="257">
        <v>24317000000</v>
      </c>
      <c r="R100" s="257">
        <v>24415100000</v>
      </c>
      <c r="S100" s="257">
        <v>24501900000</v>
      </c>
      <c r="T100" s="257">
        <v>24588700000</v>
      </c>
      <c r="U100" s="257">
        <v>24675500000</v>
      </c>
      <c r="V100" s="257">
        <v>24762300000</v>
      </c>
      <c r="W100" s="257">
        <v>24849100000</v>
      </c>
      <c r="X100" s="257">
        <v>24928300000</v>
      </c>
      <c r="Y100" s="257">
        <v>25007500000</v>
      </c>
      <c r="Z100" s="257">
        <v>25086800000</v>
      </c>
      <c r="AA100" s="257">
        <v>25166000000</v>
      </c>
      <c r="AB100" s="257">
        <v>25245300000</v>
      </c>
      <c r="AC100" s="257">
        <v>25320800000</v>
      </c>
      <c r="AD100" s="257">
        <v>25396200000</v>
      </c>
      <c r="AE100" s="257">
        <v>25471700000</v>
      </c>
      <c r="AF100" s="257">
        <v>25550900000</v>
      </c>
      <c r="AG100" s="257">
        <v>25626400000</v>
      </c>
    </row>
    <row r="101" spans="1:33">
      <c r="A101" s="139" t="s">
        <v>3438</v>
      </c>
      <c r="B101" s="139">
        <v>0</v>
      </c>
      <c r="C101" s="139">
        <v>0</v>
      </c>
      <c r="D101" s="139">
        <v>0</v>
      </c>
      <c r="E101" s="139">
        <v>0</v>
      </c>
      <c r="F101" s="139">
        <v>0</v>
      </c>
      <c r="G101" s="139">
        <v>0</v>
      </c>
      <c r="H101" s="139">
        <v>0</v>
      </c>
      <c r="I101" s="139">
        <v>0</v>
      </c>
      <c r="J101" s="139">
        <v>0</v>
      </c>
      <c r="K101" s="139">
        <v>0</v>
      </c>
      <c r="L101" s="139">
        <v>0</v>
      </c>
      <c r="M101" s="139">
        <v>0</v>
      </c>
      <c r="N101" s="139">
        <v>0</v>
      </c>
      <c r="O101" s="139">
        <v>0</v>
      </c>
      <c r="P101" s="139">
        <v>0</v>
      </c>
      <c r="Q101" s="139">
        <v>0</v>
      </c>
      <c r="R101" s="139">
        <v>0</v>
      </c>
      <c r="S101" s="139">
        <v>0</v>
      </c>
      <c r="T101" s="139">
        <v>0</v>
      </c>
      <c r="U101" s="139">
        <v>0</v>
      </c>
      <c r="V101" s="139">
        <v>0</v>
      </c>
      <c r="W101" s="139">
        <v>0</v>
      </c>
      <c r="X101" s="139">
        <v>0</v>
      </c>
      <c r="Y101" s="139">
        <v>0</v>
      </c>
      <c r="Z101" s="139">
        <v>0</v>
      </c>
      <c r="AA101" s="139">
        <v>0</v>
      </c>
      <c r="AB101" s="139">
        <v>0</v>
      </c>
      <c r="AC101" s="139">
        <v>0</v>
      </c>
      <c r="AD101" s="139">
        <v>0</v>
      </c>
      <c r="AE101" s="139">
        <v>0</v>
      </c>
      <c r="AF101" s="139">
        <v>0</v>
      </c>
      <c r="AG101" s="139">
        <v>0</v>
      </c>
    </row>
    <row r="102" spans="1:33">
      <c r="A102" s="139" t="s">
        <v>3360</v>
      </c>
      <c r="B102" s="257">
        <v>67013200000000</v>
      </c>
      <c r="C102" s="257">
        <v>59752000000000</v>
      </c>
      <c r="D102" s="257">
        <v>62754800000000</v>
      </c>
      <c r="E102" s="257">
        <v>64765300000000</v>
      </c>
      <c r="F102" s="257">
        <v>65863500000000</v>
      </c>
      <c r="G102" s="257">
        <v>67148000000000</v>
      </c>
      <c r="H102" s="257">
        <v>68556900000000</v>
      </c>
      <c r="I102" s="257">
        <v>69881400000000</v>
      </c>
      <c r="J102" s="257">
        <v>70942000000000</v>
      </c>
      <c r="K102" s="257">
        <v>71948500000000</v>
      </c>
      <c r="L102" s="257">
        <v>72746800000000</v>
      </c>
      <c r="M102" s="257">
        <v>73539200000000</v>
      </c>
      <c r="N102" s="257">
        <v>74630700000000</v>
      </c>
      <c r="O102" s="257">
        <v>75721600000000</v>
      </c>
      <c r="P102" s="257">
        <v>76518800000000</v>
      </c>
      <c r="Q102" s="257">
        <v>77224100000000</v>
      </c>
      <c r="R102" s="257">
        <v>77906900000000</v>
      </c>
      <c r="S102" s="257">
        <v>78554900000000</v>
      </c>
      <c r="T102" s="257">
        <v>79217200000000</v>
      </c>
      <c r="U102" s="257">
        <v>79876800000000</v>
      </c>
      <c r="V102" s="257">
        <v>80541100000000</v>
      </c>
      <c r="W102" s="257">
        <v>81187000000000</v>
      </c>
      <c r="X102" s="257">
        <v>81840500000000</v>
      </c>
      <c r="Y102" s="257">
        <v>82472800000000</v>
      </c>
      <c r="Z102" s="257">
        <v>83137400000000</v>
      </c>
      <c r="AA102" s="257">
        <v>83824000000000</v>
      </c>
      <c r="AB102" s="257">
        <v>84539300000000</v>
      </c>
      <c r="AC102" s="257">
        <v>85242300000000</v>
      </c>
      <c r="AD102" s="257">
        <v>85948900000000</v>
      </c>
      <c r="AE102" s="257">
        <v>86689800000000</v>
      </c>
      <c r="AF102" s="257">
        <v>87436500000000</v>
      </c>
      <c r="AG102" s="257">
        <v>88182400000000</v>
      </c>
    </row>
    <row r="103" spans="1:33">
      <c r="A103" s="139" t="s">
        <v>3439</v>
      </c>
      <c r="B103" s="257">
        <v>1185730000</v>
      </c>
      <c r="C103" s="257">
        <v>1079000000</v>
      </c>
      <c r="D103" s="257">
        <v>1146300000</v>
      </c>
      <c r="E103" s="257">
        <v>1174240000</v>
      </c>
      <c r="F103" s="257">
        <v>1188380000</v>
      </c>
      <c r="G103" s="257">
        <v>1206170000</v>
      </c>
      <c r="H103" s="257">
        <v>1226140000</v>
      </c>
      <c r="I103" s="257">
        <v>1244410000</v>
      </c>
      <c r="J103" s="257">
        <v>1259980000</v>
      </c>
      <c r="K103" s="257">
        <v>1274610000</v>
      </c>
      <c r="L103" s="257">
        <v>1285760000</v>
      </c>
      <c r="M103" s="257">
        <v>1296580000</v>
      </c>
      <c r="N103" s="257">
        <v>1315120000</v>
      </c>
      <c r="O103" s="257">
        <v>1335200000</v>
      </c>
      <c r="P103" s="257">
        <v>1348070000</v>
      </c>
      <c r="Q103" s="257">
        <v>1359860000</v>
      </c>
      <c r="R103" s="257">
        <v>1371420000</v>
      </c>
      <c r="S103" s="257">
        <v>1381970000</v>
      </c>
      <c r="T103" s="257">
        <v>1393860000</v>
      </c>
      <c r="U103" s="257">
        <v>1405430000</v>
      </c>
      <c r="V103" s="257">
        <v>1416770000</v>
      </c>
      <c r="W103" s="257">
        <v>1427870000</v>
      </c>
      <c r="X103" s="257">
        <v>1439050000</v>
      </c>
      <c r="Y103" s="257">
        <v>1449680000</v>
      </c>
      <c r="Z103" s="257">
        <v>1461410000</v>
      </c>
      <c r="AA103" s="257">
        <v>1473280000</v>
      </c>
      <c r="AB103" s="257">
        <v>1485770000</v>
      </c>
      <c r="AC103" s="257">
        <v>1498410000</v>
      </c>
      <c r="AD103" s="257">
        <v>1510580000</v>
      </c>
      <c r="AE103" s="257">
        <v>1523690000</v>
      </c>
      <c r="AF103" s="257">
        <v>1537110000</v>
      </c>
      <c r="AG103" s="257">
        <v>1550360000</v>
      </c>
    </row>
    <row r="104" spans="1:33">
      <c r="A104" s="139" t="s">
        <v>3440</v>
      </c>
      <c r="B104" s="257">
        <v>15815800000</v>
      </c>
      <c r="C104" s="257">
        <v>13801400000</v>
      </c>
      <c r="D104" s="257">
        <v>14538100000</v>
      </c>
      <c r="E104" s="257">
        <v>15134500000</v>
      </c>
      <c r="F104" s="257">
        <v>15458500000</v>
      </c>
      <c r="G104" s="257">
        <v>15829300000</v>
      </c>
      <c r="H104" s="257">
        <v>16234600000</v>
      </c>
      <c r="I104" s="257">
        <v>16619000000</v>
      </c>
      <c r="J104" s="257">
        <v>16910800000</v>
      </c>
      <c r="K104" s="257">
        <v>17191300000</v>
      </c>
      <c r="L104" s="257">
        <v>17425000000</v>
      </c>
      <c r="M104" s="257">
        <v>17656600000</v>
      </c>
      <c r="N104" s="257">
        <v>17933300000</v>
      </c>
      <c r="O104" s="257">
        <v>18206800000</v>
      </c>
      <c r="P104" s="257">
        <v>18410300000</v>
      </c>
      <c r="Q104" s="257">
        <v>18592300000</v>
      </c>
      <c r="R104" s="257">
        <v>18768400000</v>
      </c>
      <c r="S104" s="257">
        <v>18936300000</v>
      </c>
      <c r="T104" s="257">
        <v>19103800000</v>
      </c>
      <c r="U104" s="257">
        <v>19272900000</v>
      </c>
      <c r="V104" s="257">
        <v>19440000000</v>
      </c>
      <c r="W104" s="257">
        <v>19606900000</v>
      </c>
      <c r="X104" s="257">
        <v>19777100000</v>
      </c>
      <c r="Y104" s="257">
        <v>19941700000</v>
      </c>
      <c r="Z104" s="257">
        <v>20116100000</v>
      </c>
      <c r="AA104" s="257">
        <v>20297600000</v>
      </c>
      <c r="AB104" s="257">
        <v>20483800000</v>
      </c>
      <c r="AC104" s="257">
        <v>20670100000</v>
      </c>
      <c r="AD104" s="257">
        <v>20859400000</v>
      </c>
      <c r="AE104" s="257">
        <v>21055000000</v>
      </c>
      <c r="AF104" s="257">
        <v>21252800000</v>
      </c>
      <c r="AG104" s="257">
        <v>21452300000</v>
      </c>
    </row>
    <row r="105" spans="1:33">
      <c r="A105" s="139" t="s">
        <v>3441</v>
      </c>
      <c r="B105" s="257">
        <v>44346700000</v>
      </c>
      <c r="C105" s="257">
        <v>37258600000</v>
      </c>
      <c r="D105" s="257">
        <v>40066500000</v>
      </c>
      <c r="E105" s="257">
        <v>42107500000</v>
      </c>
      <c r="F105" s="257">
        <v>43206900000</v>
      </c>
      <c r="G105" s="257">
        <v>44436300000</v>
      </c>
      <c r="H105" s="257">
        <v>45780300000</v>
      </c>
      <c r="I105" s="257">
        <v>47074600000</v>
      </c>
      <c r="J105" s="257">
        <v>48001700000</v>
      </c>
      <c r="K105" s="257">
        <v>48912300000</v>
      </c>
      <c r="L105" s="257">
        <v>49681600000</v>
      </c>
      <c r="M105" s="257">
        <v>50456800000</v>
      </c>
      <c r="N105" s="257">
        <v>51252500000</v>
      </c>
      <c r="O105" s="257">
        <v>52059200000</v>
      </c>
      <c r="P105" s="257">
        <v>52643200000</v>
      </c>
      <c r="Q105" s="257">
        <v>53168400000</v>
      </c>
      <c r="R105" s="257">
        <v>53678500000</v>
      </c>
      <c r="S105" s="257">
        <v>54165500000</v>
      </c>
      <c r="T105" s="257">
        <v>54662300000</v>
      </c>
      <c r="U105" s="257">
        <v>55157700000</v>
      </c>
      <c r="V105" s="257">
        <v>55649800000</v>
      </c>
      <c r="W105" s="257">
        <v>56133700000</v>
      </c>
      <c r="X105" s="257">
        <v>56630400000</v>
      </c>
      <c r="Y105" s="257">
        <v>57102800000</v>
      </c>
      <c r="Z105" s="257">
        <v>57616000000</v>
      </c>
      <c r="AA105" s="257">
        <v>58142200000</v>
      </c>
      <c r="AB105" s="257">
        <v>58682200000</v>
      </c>
      <c r="AC105" s="257">
        <v>59220400000</v>
      </c>
      <c r="AD105" s="257">
        <v>59766700000</v>
      </c>
      <c r="AE105" s="257">
        <v>60331100000</v>
      </c>
      <c r="AF105" s="257">
        <v>60908700000</v>
      </c>
      <c r="AG105" s="257">
        <v>61483200000</v>
      </c>
    </row>
    <row r="106" spans="1:33">
      <c r="A106" s="139" t="s">
        <v>3442</v>
      </c>
      <c r="B106" s="257">
        <v>6538150000</v>
      </c>
      <c r="C106" s="257">
        <v>5103080000</v>
      </c>
      <c r="D106" s="257">
        <v>5587770000</v>
      </c>
      <c r="E106" s="257">
        <v>6015350000</v>
      </c>
      <c r="F106" s="257">
        <v>6247420000</v>
      </c>
      <c r="G106" s="257">
        <v>6498450000</v>
      </c>
      <c r="H106" s="257">
        <v>6771060000</v>
      </c>
      <c r="I106" s="257">
        <v>7037860000</v>
      </c>
      <c r="J106" s="257">
        <v>7215710000</v>
      </c>
      <c r="K106" s="257">
        <v>7393760000</v>
      </c>
      <c r="L106" s="257">
        <v>7550150000</v>
      </c>
      <c r="M106" s="257">
        <v>7708590000</v>
      </c>
      <c r="N106" s="257">
        <v>7835070000</v>
      </c>
      <c r="O106" s="257">
        <v>7958790000</v>
      </c>
      <c r="P106" s="257">
        <v>8053530000</v>
      </c>
      <c r="Q106" s="257">
        <v>8137570000</v>
      </c>
      <c r="R106" s="257">
        <v>8219330000</v>
      </c>
      <c r="S106" s="257">
        <v>8298580000</v>
      </c>
      <c r="T106" s="257">
        <v>8375900000</v>
      </c>
      <c r="U106" s="257">
        <v>8453620000</v>
      </c>
      <c r="V106" s="257">
        <v>8531030000</v>
      </c>
      <c r="W106" s="257">
        <v>8607650000</v>
      </c>
      <c r="X106" s="257">
        <v>8687570000</v>
      </c>
      <c r="Y106" s="257">
        <v>8763080000</v>
      </c>
      <c r="Z106" s="257">
        <v>8844870000</v>
      </c>
      <c r="AA106" s="257">
        <v>8930250000</v>
      </c>
      <c r="AB106" s="257">
        <v>9015710000</v>
      </c>
      <c r="AC106" s="257">
        <v>9100730000</v>
      </c>
      <c r="AD106" s="257">
        <v>9189150000</v>
      </c>
      <c r="AE106" s="257">
        <v>9279310000</v>
      </c>
      <c r="AF106" s="257">
        <v>9371010000</v>
      </c>
      <c r="AG106" s="257">
        <v>9462690000</v>
      </c>
    </row>
    <row r="107" spans="1:33">
      <c r="A107" s="139" t="s">
        <v>3443</v>
      </c>
      <c r="B107" s="257">
        <v>4319790000</v>
      </c>
      <c r="C107" s="257">
        <v>3566310000</v>
      </c>
      <c r="D107" s="257">
        <v>3839710000</v>
      </c>
      <c r="E107" s="257">
        <v>4061130000</v>
      </c>
      <c r="F107" s="257">
        <v>4181070000</v>
      </c>
      <c r="G107" s="257">
        <v>4313620000</v>
      </c>
      <c r="H107" s="257">
        <v>4458080000</v>
      </c>
      <c r="I107" s="257">
        <v>4597870000</v>
      </c>
      <c r="J107" s="257">
        <v>4695840000</v>
      </c>
      <c r="K107" s="257">
        <v>4792500000</v>
      </c>
      <c r="L107" s="257">
        <v>4875400000</v>
      </c>
      <c r="M107" s="257">
        <v>4958940000</v>
      </c>
      <c r="N107" s="257">
        <v>5038340000</v>
      </c>
      <c r="O107" s="257">
        <v>5117270000</v>
      </c>
      <c r="P107" s="257">
        <v>5176080000</v>
      </c>
      <c r="Q107" s="257">
        <v>5228630000</v>
      </c>
      <c r="R107" s="257">
        <v>5279640000</v>
      </c>
      <c r="S107" s="257">
        <v>5328650000</v>
      </c>
      <c r="T107" s="257">
        <v>5377500000</v>
      </c>
      <c r="U107" s="257">
        <v>5426520000</v>
      </c>
      <c r="V107" s="257">
        <v>5475230000</v>
      </c>
      <c r="W107" s="257">
        <v>5523380000</v>
      </c>
      <c r="X107" s="257">
        <v>5573060000</v>
      </c>
      <c r="Y107" s="257">
        <v>5620360000</v>
      </c>
      <c r="Z107" s="257">
        <v>5671400000</v>
      </c>
      <c r="AA107" s="257">
        <v>5724240000</v>
      </c>
      <c r="AB107" s="257">
        <v>5777960000</v>
      </c>
      <c r="AC107" s="257">
        <v>5831490000</v>
      </c>
      <c r="AD107" s="257">
        <v>5886380000</v>
      </c>
      <c r="AE107" s="257">
        <v>5942760000</v>
      </c>
      <c r="AF107" s="257">
        <v>6000190000</v>
      </c>
      <c r="AG107" s="257">
        <v>6057590000</v>
      </c>
    </row>
    <row r="108" spans="1:33">
      <c r="A108" s="139" t="s">
        <v>3444</v>
      </c>
      <c r="B108" s="257">
        <v>33212300000</v>
      </c>
      <c r="C108" s="257">
        <v>12874500000</v>
      </c>
      <c r="D108" s="257">
        <v>18925300000</v>
      </c>
      <c r="E108" s="257">
        <v>25194700000</v>
      </c>
      <c r="F108" s="257">
        <v>28581800000</v>
      </c>
      <c r="G108" s="257">
        <v>32066500000</v>
      </c>
      <c r="H108" s="257">
        <v>35825500000</v>
      </c>
      <c r="I108" s="257">
        <v>39607600000</v>
      </c>
      <c r="J108" s="257">
        <v>41789200000</v>
      </c>
      <c r="K108" s="257">
        <v>44072500000</v>
      </c>
      <c r="L108" s="257">
        <v>46215200000</v>
      </c>
      <c r="M108" s="257">
        <v>48404100000</v>
      </c>
      <c r="N108" s="257">
        <v>49280300000</v>
      </c>
      <c r="O108" s="257">
        <v>50073800000</v>
      </c>
      <c r="P108" s="257">
        <v>50756400000</v>
      </c>
      <c r="Q108" s="257">
        <v>51334900000</v>
      </c>
      <c r="R108" s="257">
        <v>51913200000</v>
      </c>
      <c r="S108" s="257">
        <v>52491400000</v>
      </c>
      <c r="T108" s="257">
        <v>53005700000</v>
      </c>
      <c r="U108" s="257">
        <v>53520100000</v>
      </c>
      <c r="V108" s="257">
        <v>54034500000</v>
      </c>
      <c r="W108" s="257">
        <v>54548800000</v>
      </c>
      <c r="X108" s="257">
        <v>55127000000</v>
      </c>
      <c r="Y108" s="257">
        <v>55641300000</v>
      </c>
      <c r="Z108" s="257">
        <v>56219600000</v>
      </c>
      <c r="AA108" s="257">
        <v>56861900000</v>
      </c>
      <c r="AB108" s="257">
        <v>57440500000</v>
      </c>
      <c r="AC108" s="257">
        <v>58019000000</v>
      </c>
      <c r="AD108" s="257">
        <v>58661500000</v>
      </c>
      <c r="AE108" s="257">
        <v>59304000000</v>
      </c>
      <c r="AF108" s="257">
        <v>59946700000</v>
      </c>
      <c r="AG108" s="257">
        <v>60589300000</v>
      </c>
    </row>
    <row r="109" spans="1:33">
      <c r="A109" s="139" t="s">
        <v>3445</v>
      </c>
      <c r="B109" s="257">
        <v>459804000</v>
      </c>
      <c r="C109" s="257">
        <v>399304000</v>
      </c>
      <c r="D109" s="257">
        <v>424280000</v>
      </c>
      <c r="E109" s="257">
        <v>441670000</v>
      </c>
      <c r="F109" s="257">
        <v>451017000</v>
      </c>
      <c r="G109" s="257">
        <v>461726000</v>
      </c>
      <c r="H109" s="257">
        <v>473471000</v>
      </c>
      <c r="I109" s="257">
        <v>484632000</v>
      </c>
      <c r="J109" s="257">
        <v>493040000</v>
      </c>
      <c r="K109" s="257">
        <v>501170000</v>
      </c>
      <c r="L109" s="257">
        <v>507897000</v>
      </c>
      <c r="M109" s="257">
        <v>514603000</v>
      </c>
      <c r="N109" s="257">
        <v>522572000</v>
      </c>
      <c r="O109" s="257">
        <v>530657000</v>
      </c>
      <c r="P109" s="257">
        <v>536464000</v>
      </c>
      <c r="Q109" s="257">
        <v>541691000</v>
      </c>
      <c r="R109" s="257">
        <v>546764000</v>
      </c>
      <c r="S109" s="257">
        <v>551573000</v>
      </c>
      <c r="T109" s="257">
        <v>556510000</v>
      </c>
      <c r="U109" s="257">
        <v>561441000</v>
      </c>
      <c r="V109" s="257">
        <v>566320000</v>
      </c>
      <c r="W109" s="257">
        <v>571143000</v>
      </c>
      <c r="X109" s="257">
        <v>576061000</v>
      </c>
      <c r="Y109" s="257">
        <v>580775000</v>
      </c>
      <c r="Z109" s="257">
        <v>585853000</v>
      </c>
      <c r="AA109" s="257">
        <v>591074000</v>
      </c>
      <c r="AB109" s="257">
        <v>596462000</v>
      </c>
      <c r="AC109" s="257">
        <v>601850000</v>
      </c>
      <c r="AD109" s="257">
        <v>607276000</v>
      </c>
      <c r="AE109" s="257">
        <v>612915000</v>
      </c>
      <c r="AF109" s="257">
        <v>618662000</v>
      </c>
      <c r="AG109" s="257">
        <v>624403000</v>
      </c>
    </row>
    <row r="110" spans="1:33">
      <c r="A110" s="139" t="s">
        <v>3446</v>
      </c>
      <c r="B110" s="257">
        <v>1073400000</v>
      </c>
      <c r="C110" s="257">
        <v>976620000</v>
      </c>
      <c r="D110" s="257">
        <v>1023350000</v>
      </c>
      <c r="E110" s="257">
        <v>1049990000</v>
      </c>
      <c r="F110" s="257">
        <v>1064250000</v>
      </c>
      <c r="G110" s="257">
        <v>1081690000</v>
      </c>
      <c r="H110" s="257">
        <v>1100990000</v>
      </c>
      <c r="I110" s="257">
        <v>1118750000</v>
      </c>
      <c r="J110" s="257">
        <v>1133980000</v>
      </c>
      <c r="K110" s="257">
        <v>1148220000</v>
      </c>
      <c r="L110" s="257">
        <v>1159300000</v>
      </c>
      <c r="M110" s="257">
        <v>1170190000</v>
      </c>
      <c r="N110" s="257">
        <v>1187930000</v>
      </c>
      <c r="O110" s="257">
        <v>1206210000</v>
      </c>
      <c r="P110" s="257">
        <v>1219010000</v>
      </c>
      <c r="Q110" s="257">
        <v>1230620000</v>
      </c>
      <c r="R110" s="257">
        <v>1241850000</v>
      </c>
      <c r="S110" s="257">
        <v>1252410000</v>
      </c>
      <c r="T110" s="257">
        <v>1263480000</v>
      </c>
      <c r="U110" s="257">
        <v>1274530000</v>
      </c>
      <c r="V110" s="257">
        <v>1285440000</v>
      </c>
      <c r="W110" s="257">
        <v>1296220000</v>
      </c>
      <c r="X110" s="257">
        <v>1307060000</v>
      </c>
      <c r="Y110" s="257">
        <v>1317550000</v>
      </c>
      <c r="Z110" s="257">
        <v>1328800000</v>
      </c>
      <c r="AA110" s="257">
        <v>1340230000</v>
      </c>
      <c r="AB110" s="257">
        <v>1352260000</v>
      </c>
      <c r="AC110" s="257">
        <v>1364290000</v>
      </c>
      <c r="AD110" s="257">
        <v>1376240000</v>
      </c>
      <c r="AE110" s="257">
        <v>1388730000</v>
      </c>
      <c r="AF110" s="257">
        <v>1401490000</v>
      </c>
      <c r="AG110" s="257">
        <v>1414240000</v>
      </c>
    </row>
    <row r="111" spans="1:33">
      <c r="A111" s="139" t="s">
        <v>3361</v>
      </c>
      <c r="B111" s="257">
        <v>10623600000000</v>
      </c>
      <c r="C111" s="257">
        <v>9730180000000</v>
      </c>
      <c r="D111" s="257">
        <v>9992470000000</v>
      </c>
      <c r="E111" s="257">
        <v>10159200000000</v>
      </c>
      <c r="F111" s="257">
        <v>10245800000000</v>
      </c>
      <c r="G111" s="257">
        <v>10351200000000</v>
      </c>
      <c r="H111" s="257">
        <v>10471400000000</v>
      </c>
      <c r="I111" s="257">
        <v>10560900000000</v>
      </c>
      <c r="J111" s="257">
        <v>10633200000000</v>
      </c>
      <c r="K111" s="257">
        <v>10690600000000</v>
      </c>
      <c r="L111" s="257">
        <v>10714500000000</v>
      </c>
      <c r="M111" s="257">
        <v>10729800000000</v>
      </c>
      <c r="N111" s="257">
        <v>10778900000000</v>
      </c>
      <c r="O111" s="257">
        <v>10808500000000</v>
      </c>
      <c r="P111" s="257">
        <v>10827500000000</v>
      </c>
      <c r="Q111" s="257">
        <v>10824000000000</v>
      </c>
      <c r="R111" s="257">
        <v>10820400000000</v>
      </c>
      <c r="S111" s="257">
        <v>10809700000000</v>
      </c>
      <c r="T111" s="257">
        <v>10795500000000</v>
      </c>
      <c r="U111" s="257">
        <v>10781200000000</v>
      </c>
      <c r="V111" s="257">
        <v>10770500000000</v>
      </c>
      <c r="W111" s="257">
        <v>10756200000000</v>
      </c>
      <c r="X111" s="257">
        <v>10727700000000</v>
      </c>
      <c r="Y111" s="257">
        <v>10699100000000</v>
      </c>
      <c r="Z111" s="257">
        <v>10670600000000</v>
      </c>
      <c r="AA111" s="257">
        <v>10642000000000</v>
      </c>
      <c r="AB111" s="257">
        <v>10613500000000</v>
      </c>
      <c r="AC111" s="257">
        <v>10577800000000</v>
      </c>
      <c r="AD111" s="257">
        <v>10542100000000</v>
      </c>
      <c r="AE111" s="257">
        <v>10506400000000</v>
      </c>
      <c r="AF111" s="257">
        <v>10470800000000</v>
      </c>
      <c r="AG111" s="257">
        <v>10435100000000</v>
      </c>
    </row>
    <row r="112" spans="1:33">
      <c r="A112" s="139" t="s">
        <v>3362</v>
      </c>
      <c r="B112" s="257">
        <v>1057770000000</v>
      </c>
      <c r="C112" s="257">
        <v>978341000000</v>
      </c>
      <c r="D112" s="257">
        <v>1015420000000</v>
      </c>
      <c r="E112" s="257">
        <v>1043200000000</v>
      </c>
      <c r="F112" s="257">
        <v>1062960000000</v>
      </c>
      <c r="G112" s="257">
        <v>1085200000000</v>
      </c>
      <c r="H112" s="257">
        <v>1108430000000</v>
      </c>
      <c r="I112" s="257">
        <v>1130080000000</v>
      </c>
      <c r="J112" s="257">
        <v>1149680000000</v>
      </c>
      <c r="K112" s="257">
        <v>1167810000000</v>
      </c>
      <c r="L112" s="257">
        <v>1182320000000</v>
      </c>
      <c r="M112" s="257">
        <v>1196320000000</v>
      </c>
      <c r="N112" s="257">
        <v>1206310000000</v>
      </c>
      <c r="O112" s="257">
        <v>1213800000000</v>
      </c>
      <c r="P112" s="257">
        <v>1220100000000</v>
      </c>
      <c r="Q112" s="257">
        <v>1224260000000</v>
      </c>
      <c r="R112" s="257">
        <v>1228040000000</v>
      </c>
      <c r="S112" s="257">
        <v>1231820000000</v>
      </c>
      <c r="T112" s="257">
        <v>1235590000000</v>
      </c>
      <c r="U112" s="257">
        <v>1239370000000</v>
      </c>
      <c r="V112" s="257">
        <v>1243150000000</v>
      </c>
      <c r="W112" s="257">
        <v>1246930000000</v>
      </c>
      <c r="X112" s="257">
        <v>1249950000000</v>
      </c>
      <c r="Y112" s="257">
        <v>1252970000000</v>
      </c>
      <c r="Z112" s="257">
        <v>1256000000000</v>
      </c>
      <c r="AA112" s="257">
        <v>1259020000000</v>
      </c>
      <c r="AB112" s="257">
        <v>1262050000000</v>
      </c>
      <c r="AC112" s="257">
        <v>1265070000000</v>
      </c>
      <c r="AD112" s="257">
        <v>1267720000000</v>
      </c>
      <c r="AE112" s="257">
        <v>1270740000000</v>
      </c>
      <c r="AF112" s="257">
        <v>1273390000000</v>
      </c>
      <c r="AG112" s="257">
        <v>1276410000000</v>
      </c>
    </row>
    <row r="113" spans="1:33">
      <c r="A113" s="139" t="s">
        <v>3447</v>
      </c>
      <c r="B113" s="139">
        <v>0</v>
      </c>
      <c r="C113" s="139">
        <v>0</v>
      </c>
      <c r="D113" s="139">
        <v>0</v>
      </c>
      <c r="E113" s="139">
        <v>0</v>
      </c>
      <c r="F113" s="139">
        <v>0</v>
      </c>
      <c r="G113" s="139">
        <v>0</v>
      </c>
      <c r="H113" s="139">
        <v>0</v>
      </c>
      <c r="I113" s="139">
        <v>0</v>
      </c>
      <c r="J113" s="139">
        <v>0</v>
      </c>
      <c r="K113" s="139">
        <v>0</v>
      </c>
      <c r="L113" s="139">
        <v>0</v>
      </c>
      <c r="M113" s="139">
        <v>0</v>
      </c>
      <c r="N113" s="139">
        <v>0</v>
      </c>
      <c r="O113" s="139">
        <v>0</v>
      </c>
      <c r="P113" s="139">
        <v>0</v>
      </c>
      <c r="Q113" s="139">
        <v>0</v>
      </c>
      <c r="R113" s="139">
        <v>0</v>
      </c>
      <c r="S113" s="139">
        <v>0</v>
      </c>
      <c r="T113" s="139">
        <v>0</v>
      </c>
      <c r="U113" s="139">
        <v>0</v>
      </c>
      <c r="V113" s="139">
        <v>0</v>
      </c>
      <c r="W113" s="139">
        <v>0</v>
      </c>
      <c r="X113" s="139">
        <v>0</v>
      </c>
      <c r="Y113" s="139">
        <v>0</v>
      </c>
      <c r="Z113" s="139">
        <v>0</v>
      </c>
      <c r="AA113" s="139">
        <v>0</v>
      </c>
      <c r="AB113" s="139">
        <v>0</v>
      </c>
      <c r="AC113" s="139">
        <v>0</v>
      </c>
      <c r="AD113" s="139">
        <v>0</v>
      </c>
      <c r="AE113" s="139">
        <v>0</v>
      </c>
      <c r="AF113" s="139">
        <v>0</v>
      </c>
      <c r="AG113" s="139">
        <v>0</v>
      </c>
    </row>
    <row r="114" spans="1:33">
      <c r="A114" s="139" t="s">
        <v>3448</v>
      </c>
      <c r="B114" s="257">
        <v>416871000000000</v>
      </c>
      <c r="C114" s="257">
        <v>383861000000000</v>
      </c>
      <c r="D114" s="257">
        <v>397856000000000</v>
      </c>
      <c r="E114" s="257">
        <v>408009000000000</v>
      </c>
      <c r="F114" s="257">
        <v>412922000000000</v>
      </c>
      <c r="G114" s="257">
        <v>417924000000000</v>
      </c>
      <c r="H114" s="257">
        <v>425617000000000</v>
      </c>
      <c r="I114" s="257">
        <v>429651000000000</v>
      </c>
      <c r="J114" s="257">
        <v>434300000000000</v>
      </c>
      <c r="K114" s="257">
        <v>439305000000000</v>
      </c>
      <c r="L114" s="257">
        <v>443759000000000</v>
      </c>
      <c r="M114" s="257">
        <v>446221000000000</v>
      </c>
      <c r="N114" s="257">
        <v>453952000000000</v>
      </c>
      <c r="O114" s="257">
        <v>459356000000000</v>
      </c>
      <c r="P114" s="257">
        <v>464492000000000</v>
      </c>
      <c r="Q114" s="257">
        <v>468175000000000</v>
      </c>
      <c r="R114" s="257">
        <v>471658000000000</v>
      </c>
      <c r="S114" s="257">
        <v>475375000000000</v>
      </c>
      <c r="T114" s="257">
        <v>479098000000000</v>
      </c>
      <c r="U114" s="257">
        <v>484060000000000</v>
      </c>
      <c r="V114" s="257">
        <v>486840000000000</v>
      </c>
      <c r="W114" s="257">
        <v>490877000000000</v>
      </c>
      <c r="X114" s="257">
        <v>495792000000000</v>
      </c>
      <c r="Y114" s="257">
        <v>500432000000000</v>
      </c>
      <c r="Z114" s="257">
        <v>505574000000000</v>
      </c>
      <c r="AA114" s="257">
        <v>509907000000000</v>
      </c>
      <c r="AB114" s="257">
        <v>515761000000000</v>
      </c>
      <c r="AC114" s="257">
        <v>521412000000000</v>
      </c>
      <c r="AD114" s="257">
        <v>526529000000000</v>
      </c>
      <c r="AE114" s="257">
        <v>531740000000000</v>
      </c>
      <c r="AF114" s="257">
        <v>535035000000000</v>
      </c>
      <c r="AG114" s="257">
        <v>541533000000000</v>
      </c>
    </row>
    <row r="115" spans="1:33">
      <c r="A115" s="139" t="s">
        <v>3449</v>
      </c>
      <c r="B115" s="257">
        <v>9199010000</v>
      </c>
      <c r="C115" s="257">
        <v>8686380000</v>
      </c>
      <c r="D115" s="257">
        <v>8976540000</v>
      </c>
      <c r="E115" s="257">
        <v>9192510000</v>
      </c>
      <c r="F115" s="257">
        <v>9331530000</v>
      </c>
      <c r="G115" s="257">
        <v>9367870000</v>
      </c>
      <c r="H115" s="257">
        <v>9493100000</v>
      </c>
      <c r="I115" s="257">
        <v>9515330000</v>
      </c>
      <c r="J115" s="257">
        <v>9564490000</v>
      </c>
      <c r="K115" s="257">
        <v>9601770000</v>
      </c>
      <c r="L115" s="257">
        <v>9669020000</v>
      </c>
      <c r="M115" s="257">
        <v>9703370000</v>
      </c>
      <c r="N115" s="257">
        <v>9871010000</v>
      </c>
      <c r="O115" s="257">
        <v>9963600000</v>
      </c>
      <c r="P115" s="257">
        <v>10064400000</v>
      </c>
      <c r="Q115" s="257">
        <v>10127900000</v>
      </c>
      <c r="R115" s="257">
        <v>10209200000</v>
      </c>
      <c r="S115" s="257">
        <v>10289000000</v>
      </c>
      <c r="T115" s="257">
        <v>10347100000</v>
      </c>
      <c r="U115" s="257">
        <v>10473300000</v>
      </c>
      <c r="V115" s="257">
        <v>10549200000</v>
      </c>
      <c r="W115" s="257">
        <v>10602500000</v>
      </c>
      <c r="X115" s="257">
        <v>10734300000</v>
      </c>
      <c r="Y115" s="257">
        <v>10804500000</v>
      </c>
      <c r="Z115" s="257">
        <v>10895600000</v>
      </c>
      <c r="AA115" s="257">
        <v>11029500000</v>
      </c>
      <c r="AB115" s="257">
        <v>11170900000</v>
      </c>
      <c r="AC115" s="257">
        <v>11304000000</v>
      </c>
      <c r="AD115" s="257">
        <v>11402600000</v>
      </c>
      <c r="AE115" s="257">
        <v>11522200000</v>
      </c>
      <c r="AF115" s="257">
        <v>11593100000</v>
      </c>
      <c r="AG115" s="257">
        <v>11773300000</v>
      </c>
    </row>
    <row r="116" spans="1:33">
      <c r="A116" s="139" t="s">
        <v>3450</v>
      </c>
      <c r="B116" s="257">
        <v>114775000000</v>
      </c>
      <c r="C116" s="257">
        <v>105229000000</v>
      </c>
      <c r="D116" s="257">
        <v>109050000000</v>
      </c>
      <c r="E116" s="257">
        <v>111786000000</v>
      </c>
      <c r="F116" s="257">
        <v>112761000000</v>
      </c>
      <c r="G116" s="257">
        <v>114107000000</v>
      </c>
      <c r="H116" s="257">
        <v>116006000000</v>
      </c>
      <c r="I116" s="257">
        <v>116828000000</v>
      </c>
      <c r="J116" s="257">
        <v>117853000000</v>
      </c>
      <c r="K116" s="257">
        <v>119178000000</v>
      </c>
      <c r="L116" s="257">
        <v>120169000000</v>
      </c>
      <c r="M116" s="257">
        <v>120549000000</v>
      </c>
      <c r="N116" s="257">
        <v>122669000000</v>
      </c>
      <c r="O116" s="257">
        <v>124032000000</v>
      </c>
      <c r="P116" s="257">
        <v>125462000000</v>
      </c>
      <c r="Q116" s="257">
        <v>126521000000</v>
      </c>
      <c r="R116" s="257">
        <v>127246000000</v>
      </c>
      <c r="S116" s="257">
        <v>128308000000</v>
      </c>
      <c r="T116" s="257">
        <v>129412000000</v>
      </c>
      <c r="U116" s="257">
        <v>130657000000</v>
      </c>
      <c r="V116" s="257">
        <v>131370000000</v>
      </c>
      <c r="W116" s="257">
        <v>132634000000</v>
      </c>
      <c r="X116" s="257">
        <v>133887000000</v>
      </c>
      <c r="Y116" s="257">
        <v>135445000000</v>
      </c>
      <c r="Z116" s="257">
        <v>136794000000</v>
      </c>
      <c r="AA116" s="257">
        <v>138017000000</v>
      </c>
      <c r="AB116" s="257">
        <v>139607000000</v>
      </c>
      <c r="AC116" s="257">
        <v>141324000000</v>
      </c>
      <c r="AD116" s="257">
        <v>142802000000</v>
      </c>
      <c r="AE116" s="257">
        <v>144553000000</v>
      </c>
      <c r="AF116" s="257">
        <v>145604000000</v>
      </c>
      <c r="AG116" s="257">
        <v>147246000000</v>
      </c>
    </row>
    <row r="117" spans="1:33">
      <c r="A117" s="139" t="s">
        <v>3451</v>
      </c>
      <c r="B117" s="257">
        <v>260598000000</v>
      </c>
      <c r="C117" s="257">
        <v>232692000000</v>
      </c>
      <c r="D117" s="257">
        <v>243024000000</v>
      </c>
      <c r="E117" s="257">
        <v>249647000000</v>
      </c>
      <c r="F117" s="257">
        <v>252523000000</v>
      </c>
      <c r="G117" s="257">
        <v>255415000000</v>
      </c>
      <c r="H117" s="257">
        <v>260786000000</v>
      </c>
      <c r="I117" s="257">
        <v>263993000000</v>
      </c>
      <c r="J117" s="257">
        <v>267358000000</v>
      </c>
      <c r="K117" s="257">
        <v>270607000000</v>
      </c>
      <c r="L117" s="257">
        <v>273684000000</v>
      </c>
      <c r="M117" s="257">
        <v>274735000000</v>
      </c>
      <c r="N117" s="257">
        <v>279737000000</v>
      </c>
      <c r="O117" s="257">
        <v>283013000000</v>
      </c>
      <c r="P117" s="257">
        <v>286736000000</v>
      </c>
      <c r="Q117" s="257">
        <v>288964000000</v>
      </c>
      <c r="R117" s="257">
        <v>290188000000</v>
      </c>
      <c r="S117" s="257">
        <v>292323000000</v>
      </c>
      <c r="T117" s="257">
        <v>295149000000</v>
      </c>
      <c r="U117" s="257">
        <v>298281000000</v>
      </c>
      <c r="V117" s="257">
        <v>299494000000</v>
      </c>
      <c r="W117" s="257">
        <v>301796000000</v>
      </c>
      <c r="X117" s="257">
        <v>304363000000</v>
      </c>
      <c r="Y117" s="257">
        <v>307721000000</v>
      </c>
      <c r="Z117" s="257">
        <v>311100000000</v>
      </c>
      <c r="AA117" s="257">
        <v>313267000000</v>
      </c>
      <c r="AB117" s="257">
        <v>316915000000</v>
      </c>
      <c r="AC117" s="257">
        <v>321478000000</v>
      </c>
      <c r="AD117" s="257">
        <v>324491000000</v>
      </c>
      <c r="AE117" s="257">
        <v>327926000000</v>
      </c>
      <c r="AF117" s="257">
        <v>329366000000</v>
      </c>
      <c r="AG117" s="257">
        <v>334109000000</v>
      </c>
    </row>
    <row r="118" spans="1:33">
      <c r="A118" s="139" t="s">
        <v>3452</v>
      </c>
      <c r="B118" s="257">
        <v>33947600000</v>
      </c>
      <c r="C118" s="257">
        <v>29500400000</v>
      </c>
      <c r="D118" s="257">
        <v>30854800000</v>
      </c>
      <c r="E118" s="257">
        <v>31717200000</v>
      </c>
      <c r="F118" s="257">
        <v>31760700000</v>
      </c>
      <c r="G118" s="257">
        <v>32231000000</v>
      </c>
      <c r="H118" s="257">
        <v>33053100000</v>
      </c>
      <c r="I118" s="257">
        <v>33905100000</v>
      </c>
      <c r="J118" s="257">
        <v>34380100000</v>
      </c>
      <c r="K118" s="257">
        <v>35081700000</v>
      </c>
      <c r="L118" s="257">
        <v>35422900000</v>
      </c>
      <c r="M118" s="257">
        <v>35623400000</v>
      </c>
      <c r="N118" s="257">
        <v>36353000000</v>
      </c>
      <c r="O118" s="257">
        <v>36682100000</v>
      </c>
      <c r="P118" s="257">
        <v>37223800000</v>
      </c>
      <c r="Q118" s="257">
        <v>37684200000</v>
      </c>
      <c r="R118" s="257">
        <v>37698800000</v>
      </c>
      <c r="S118" s="257">
        <v>37972800000</v>
      </c>
      <c r="T118" s="257">
        <v>38473400000</v>
      </c>
      <c r="U118" s="257">
        <v>38806700000</v>
      </c>
      <c r="V118" s="257">
        <v>39058600000</v>
      </c>
      <c r="W118" s="257">
        <v>39414800000</v>
      </c>
      <c r="X118" s="257">
        <v>39523400000</v>
      </c>
      <c r="Y118" s="257">
        <v>40137100000</v>
      </c>
      <c r="Z118" s="257">
        <v>40525200000</v>
      </c>
      <c r="AA118" s="257">
        <v>40841800000</v>
      </c>
      <c r="AB118" s="257">
        <v>41217000000</v>
      </c>
      <c r="AC118" s="257">
        <v>41900300000</v>
      </c>
      <c r="AD118" s="257">
        <v>42189200000</v>
      </c>
      <c r="AE118" s="257">
        <v>42875800000</v>
      </c>
      <c r="AF118" s="257">
        <v>43129600000</v>
      </c>
      <c r="AG118" s="257">
        <v>43607100000</v>
      </c>
    </row>
    <row r="119" spans="1:33">
      <c r="A119" s="139" t="s">
        <v>3453</v>
      </c>
      <c r="B119" s="257">
        <v>24775900000</v>
      </c>
      <c r="C119" s="257">
        <v>22174400000</v>
      </c>
      <c r="D119" s="257">
        <v>23054500000</v>
      </c>
      <c r="E119" s="257">
        <v>23649500000</v>
      </c>
      <c r="F119" s="257">
        <v>23766500000</v>
      </c>
      <c r="G119" s="257">
        <v>24043600000</v>
      </c>
      <c r="H119" s="257">
        <v>24544100000</v>
      </c>
      <c r="I119" s="257">
        <v>24956900000</v>
      </c>
      <c r="J119" s="257">
        <v>25231200000</v>
      </c>
      <c r="K119" s="257">
        <v>25618200000</v>
      </c>
      <c r="L119" s="257">
        <v>25845400000</v>
      </c>
      <c r="M119" s="257">
        <v>25971100000</v>
      </c>
      <c r="N119" s="257">
        <v>26479600000</v>
      </c>
      <c r="O119" s="257">
        <v>26747600000</v>
      </c>
      <c r="P119" s="257">
        <v>27097300000</v>
      </c>
      <c r="Q119" s="257">
        <v>27383100000</v>
      </c>
      <c r="R119" s="257">
        <v>27486500000</v>
      </c>
      <c r="S119" s="257">
        <v>27697800000</v>
      </c>
      <c r="T119" s="257">
        <v>27992400000</v>
      </c>
      <c r="U119" s="257">
        <v>28266800000</v>
      </c>
      <c r="V119" s="257">
        <v>28451600000</v>
      </c>
      <c r="W119" s="257">
        <v>28700500000</v>
      </c>
      <c r="X119" s="257">
        <v>28887300000</v>
      </c>
      <c r="Y119" s="257">
        <v>29259200000</v>
      </c>
      <c r="Z119" s="257">
        <v>29552800000</v>
      </c>
      <c r="AA119" s="257">
        <v>29819900000</v>
      </c>
      <c r="AB119" s="257">
        <v>30140500000</v>
      </c>
      <c r="AC119" s="257">
        <v>30577100000</v>
      </c>
      <c r="AD119" s="257">
        <v>30838000000</v>
      </c>
      <c r="AE119" s="257">
        <v>31276900000</v>
      </c>
      <c r="AF119" s="257">
        <v>31481000000</v>
      </c>
      <c r="AG119" s="257">
        <v>31864700000</v>
      </c>
    </row>
    <row r="120" spans="1:33">
      <c r="A120" s="139" t="s">
        <v>3454</v>
      </c>
      <c r="B120" s="257">
        <v>200956000000</v>
      </c>
      <c r="C120" s="257">
        <v>131890000000</v>
      </c>
      <c r="D120" s="257">
        <v>155140000000</v>
      </c>
      <c r="E120" s="257">
        <v>166122000000</v>
      </c>
      <c r="F120" s="257">
        <v>171690000000</v>
      </c>
      <c r="G120" s="257">
        <v>181182000000</v>
      </c>
      <c r="H120" s="257">
        <v>192845000000</v>
      </c>
      <c r="I120" s="257">
        <v>202903000000</v>
      </c>
      <c r="J120" s="257">
        <v>213080000000</v>
      </c>
      <c r="K120" s="257">
        <v>220495000000</v>
      </c>
      <c r="L120" s="257">
        <v>227626000000</v>
      </c>
      <c r="M120" s="257">
        <v>227568000000</v>
      </c>
      <c r="N120" s="257">
        <v>230015000000</v>
      </c>
      <c r="O120" s="257">
        <v>231893000000</v>
      </c>
      <c r="P120" s="257">
        <v>238179000000</v>
      </c>
      <c r="Q120" s="257">
        <v>239144000000</v>
      </c>
      <c r="R120" s="257">
        <v>232222000000</v>
      </c>
      <c r="S120" s="257">
        <v>232888000000</v>
      </c>
      <c r="T120" s="257">
        <v>239013000000</v>
      </c>
      <c r="U120" s="257">
        <v>238868000000</v>
      </c>
      <c r="V120" s="257">
        <v>235267000000</v>
      </c>
      <c r="W120" s="257">
        <v>237051000000</v>
      </c>
      <c r="X120" s="257">
        <v>233291000000</v>
      </c>
      <c r="Y120" s="257">
        <v>239751000000</v>
      </c>
      <c r="Z120" s="257">
        <v>241572000000</v>
      </c>
      <c r="AA120" s="257">
        <v>236608000000</v>
      </c>
      <c r="AB120" s="257">
        <v>236183000000</v>
      </c>
      <c r="AC120" s="257">
        <v>243824000000</v>
      </c>
      <c r="AD120" s="257">
        <v>243464000000</v>
      </c>
      <c r="AE120" s="257">
        <v>244977000000</v>
      </c>
      <c r="AF120" s="257">
        <v>241426000000</v>
      </c>
      <c r="AG120" s="257">
        <v>243313000000</v>
      </c>
    </row>
    <row r="121" spans="1:33">
      <c r="A121" s="139" t="s">
        <v>3455</v>
      </c>
      <c r="B121" s="257">
        <v>2989430000</v>
      </c>
      <c r="C121" s="257">
        <v>2750690000</v>
      </c>
      <c r="D121" s="257">
        <v>2845010000</v>
      </c>
      <c r="E121" s="257">
        <v>2913460000</v>
      </c>
      <c r="F121" s="257">
        <v>2936280000</v>
      </c>
      <c r="G121" s="257">
        <v>2961280000</v>
      </c>
      <c r="H121" s="257">
        <v>3010450000</v>
      </c>
      <c r="I121" s="257">
        <v>3039200000</v>
      </c>
      <c r="J121" s="257">
        <v>3062700000</v>
      </c>
      <c r="K121" s="257">
        <v>3095530000</v>
      </c>
      <c r="L121" s="257">
        <v>3118720000</v>
      </c>
      <c r="M121" s="257">
        <v>3132000000</v>
      </c>
      <c r="N121" s="257">
        <v>3190810000</v>
      </c>
      <c r="O121" s="257">
        <v>3223450000</v>
      </c>
      <c r="P121" s="257">
        <v>3260410000</v>
      </c>
      <c r="Q121" s="257">
        <v>3290200000</v>
      </c>
      <c r="R121" s="257">
        <v>3311320000</v>
      </c>
      <c r="S121" s="257">
        <v>3337920000</v>
      </c>
      <c r="T121" s="257">
        <v>3365810000</v>
      </c>
      <c r="U121" s="257">
        <v>3401830000</v>
      </c>
      <c r="V121" s="257">
        <v>3426080000</v>
      </c>
      <c r="W121" s="257">
        <v>3453660000</v>
      </c>
      <c r="X121" s="257">
        <v>3486270000</v>
      </c>
      <c r="Y121" s="257">
        <v>3522850000</v>
      </c>
      <c r="Z121" s="257">
        <v>3556920000</v>
      </c>
      <c r="AA121" s="257">
        <v>3595150000</v>
      </c>
      <c r="AB121" s="257">
        <v>3637720000</v>
      </c>
      <c r="AC121" s="257">
        <v>3684140000</v>
      </c>
      <c r="AD121" s="257">
        <v>3718600000</v>
      </c>
      <c r="AE121" s="257">
        <v>3767010000</v>
      </c>
      <c r="AF121" s="257">
        <v>3794240000</v>
      </c>
      <c r="AG121" s="257">
        <v>3843330000</v>
      </c>
    </row>
    <row r="122" spans="1:33">
      <c r="A122" s="139" t="s">
        <v>3456</v>
      </c>
      <c r="B122" s="257">
        <v>7275680000</v>
      </c>
      <c r="C122" s="257">
        <v>6807860000</v>
      </c>
      <c r="D122" s="257">
        <v>7011640000</v>
      </c>
      <c r="E122" s="257">
        <v>7168650000</v>
      </c>
      <c r="F122" s="257">
        <v>7232390000</v>
      </c>
      <c r="G122" s="257">
        <v>7280420000</v>
      </c>
      <c r="H122" s="257">
        <v>7381790000</v>
      </c>
      <c r="I122" s="257">
        <v>7417750000</v>
      </c>
      <c r="J122" s="257">
        <v>7461230000</v>
      </c>
      <c r="K122" s="257">
        <v>7521860000</v>
      </c>
      <c r="L122" s="257">
        <v>7573280000</v>
      </c>
      <c r="M122" s="257">
        <v>7603290000</v>
      </c>
      <c r="N122" s="257">
        <v>7744440000</v>
      </c>
      <c r="O122" s="257">
        <v>7830320000</v>
      </c>
      <c r="P122" s="257">
        <v>7912000000</v>
      </c>
      <c r="Q122" s="257">
        <v>7978120000</v>
      </c>
      <c r="R122" s="257">
        <v>8048760000</v>
      </c>
      <c r="S122" s="257">
        <v>8115830000</v>
      </c>
      <c r="T122" s="257">
        <v>8171630000</v>
      </c>
      <c r="U122" s="257">
        <v>8265540000</v>
      </c>
      <c r="V122" s="257">
        <v>8326580000</v>
      </c>
      <c r="W122" s="257">
        <v>8393640000</v>
      </c>
      <c r="X122" s="257">
        <v>8492540000</v>
      </c>
      <c r="Y122" s="257">
        <v>8569080000</v>
      </c>
      <c r="Z122" s="257">
        <v>8656150000</v>
      </c>
      <c r="AA122" s="257">
        <v>8757100000</v>
      </c>
      <c r="AB122" s="257">
        <v>8870200000</v>
      </c>
      <c r="AC122" s="257">
        <v>8971490000</v>
      </c>
      <c r="AD122" s="257">
        <v>9066120000</v>
      </c>
      <c r="AE122" s="257">
        <v>9175130000</v>
      </c>
      <c r="AF122" s="257">
        <v>9247140000</v>
      </c>
      <c r="AG122" s="257">
        <v>9373080000</v>
      </c>
    </row>
    <row r="123" spans="1:33">
      <c r="A123" s="139" t="s">
        <v>3457</v>
      </c>
      <c r="B123" s="257">
        <v>23856400000</v>
      </c>
      <c r="C123" s="257">
        <v>21477600000</v>
      </c>
      <c r="D123" s="257">
        <v>22247300000</v>
      </c>
      <c r="E123" s="257">
        <v>22714500000</v>
      </c>
      <c r="F123" s="257">
        <v>22974000000</v>
      </c>
      <c r="G123" s="257">
        <v>23210500000</v>
      </c>
      <c r="H123" s="257">
        <v>23561300000</v>
      </c>
      <c r="I123" s="257">
        <v>23729300000</v>
      </c>
      <c r="J123" s="257">
        <v>23982400000</v>
      </c>
      <c r="K123" s="257">
        <v>24161000000</v>
      </c>
      <c r="L123" s="257">
        <v>24359500000</v>
      </c>
      <c r="M123" s="257">
        <v>24402300000</v>
      </c>
      <c r="N123" s="257">
        <v>24680500000</v>
      </c>
      <c r="O123" s="257">
        <v>24918900000</v>
      </c>
      <c r="P123" s="257">
        <v>25118200000</v>
      </c>
      <c r="Q123" s="257">
        <v>25187400000</v>
      </c>
      <c r="R123" s="257">
        <v>25273300000</v>
      </c>
      <c r="S123" s="257">
        <v>25373700000</v>
      </c>
      <c r="T123" s="257">
        <v>25492900000</v>
      </c>
      <c r="U123" s="257">
        <v>25653300000</v>
      </c>
      <c r="V123" s="257">
        <v>25665300000</v>
      </c>
      <c r="W123" s="257">
        <v>25781900000</v>
      </c>
      <c r="X123" s="257">
        <v>25947000000</v>
      </c>
      <c r="Y123" s="257">
        <v>26085600000</v>
      </c>
      <c r="Z123" s="257">
        <v>26284100000</v>
      </c>
      <c r="AA123" s="257">
        <v>26343000000</v>
      </c>
      <c r="AB123" s="257">
        <v>26539800000</v>
      </c>
      <c r="AC123" s="257">
        <v>26740600000</v>
      </c>
      <c r="AD123" s="257">
        <v>26925800000</v>
      </c>
      <c r="AE123" s="257">
        <v>27021700000</v>
      </c>
      <c r="AF123" s="257">
        <v>27065200000</v>
      </c>
      <c r="AG123" s="257">
        <v>27319300000</v>
      </c>
    </row>
    <row r="124" spans="1:33">
      <c r="A124" s="139" t="s">
        <v>3458</v>
      </c>
      <c r="B124" s="257">
        <v>16212100000</v>
      </c>
      <c r="C124" s="257">
        <v>14733600000</v>
      </c>
      <c r="D124" s="257">
        <v>15131400000</v>
      </c>
      <c r="E124" s="257">
        <v>15370100000</v>
      </c>
      <c r="F124" s="257">
        <v>15478100000</v>
      </c>
      <c r="G124" s="257">
        <v>15607200000</v>
      </c>
      <c r="H124" s="257">
        <v>15771900000</v>
      </c>
      <c r="I124" s="257">
        <v>15901100000</v>
      </c>
      <c r="J124" s="257">
        <v>16013000000</v>
      </c>
      <c r="K124" s="257">
        <v>16103300000</v>
      </c>
      <c r="L124" s="257">
        <v>16150500000</v>
      </c>
      <c r="M124" s="257">
        <v>16169500000</v>
      </c>
      <c r="N124" s="257">
        <v>16278700000</v>
      </c>
      <c r="O124" s="257">
        <v>16356300000</v>
      </c>
      <c r="P124" s="257">
        <v>16415700000</v>
      </c>
      <c r="Q124" s="257">
        <v>16430600000</v>
      </c>
      <c r="R124" s="257">
        <v>16446700000</v>
      </c>
      <c r="S124" s="257">
        <v>16463300000</v>
      </c>
      <c r="T124" s="257">
        <v>16484500000</v>
      </c>
      <c r="U124" s="257">
        <v>16512900000</v>
      </c>
      <c r="V124" s="257">
        <v>16518000000</v>
      </c>
      <c r="W124" s="257">
        <v>16537500000</v>
      </c>
      <c r="X124" s="257">
        <v>16564200000</v>
      </c>
      <c r="Y124" s="257">
        <v>16588000000</v>
      </c>
      <c r="Z124" s="257">
        <v>16623000000</v>
      </c>
      <c r="AA124" s="257">
        <v>16635400000</v>
      </c>
      <c r="AB124" s="257">
        <v>16669300000</v>
      </c>
      <c r="AC124" s="257">
        <v>16704100000</v>
      </c>
      <c r="AD124" s="257">
        <v>16734800000</v>
      </c>
      <c r="AE124" s="257">
        <v>16754200000</v>
      </c>
      <c r="AF124" s="257">
        <v>16762800000</v>
      </c>
      <c r="AG124" s="257">
        <v>16807600000</v>
      </c>
    </row>
    <row r="125" spans="1:33">
      <c r="A125" s="139" t="s">
        <v>3459</v>
      </c>
      <c r="B125" s="139">
        <v>0</v>
      </c>
      <c r="C125" s="139">
        <v>0</v>
      </c>
      <c r="D125" s="139">
        <v>0</v>
      </c>
      <c r="E125" s="139">
        <v>0</v>
      </c>
      <c r="F125" s="139">
        <v>0</v>
      </c>
      <c r="G125" s="139">
        <v>0</v>
      </c>
      <c r="H125" s="139">
        <v>0</v>
      </c>
      <c r="I125" s="139">
        <v>0</v>
      </c>
      <c r="J125" s="139">
        <v>0</v>
      </c>
      <c r="K125" s="139">
        <v>0</v>
      </c>
      <c r="L125" s="139">
        <v>0</v>
      </c>
      <c r="M125" s="139">
        <v>0</v>
      </c>
      <c r="N125" s="139">
        <v>0</v>
      </c>
      <c r="O125" s="139">
        <v>0</v>
      </c>
      <c r="P125" s="139">
        <v>0</v>
      </c>
      <c r="Q125" s="139">
        <v>0</v>
      </c>
      <c r="R125" s="139">
        <v>0</v>
      </c>
      <c r="S125" s="139">
        <v>0</v>
      </c>
      <c r="T125" s="139">
        <v>0</v>
      </c>
      <c r="U125" s="139">
        <v>0</v>
      </c>
      <c r="V125" s="139">
        <v>0</v>
      </c>
      <c r="W125" s="139">
        <v>0</v>
      </c>
      <c r="X125" s="139">
        <v>0</v>
      </c>
      <c r="Y125" s="139">
        <v>0</v>
      </c>
      <c r="Z125" s="139">
        <v>0</v>
      </c>
      <c r="AA125" s="139">
        <v>0</v>
      </c>
      <c r="AB125" s="139">
        <v>0</v>
      </c>
      <c r="AC125" s="139">
        <v>0</v>
      </c>
      <c r="AD125" s="139">
        <v>0</v>
      </c>
      <c r="AE125" s="139">
        <v>0</v>
      </c>
      <c r="AF125" s="139">
        <v>0</v>
      </c>
      <c r="AG125" s="139">
        <v>0</v>
      </c>
    </row>
    <row r="127" spans="1:33">
      <c r="A127" s="139" t="s">
        <v>3368</v>
      </c>
      <c r="B127" s="139">
        <v>2019</v>
      </c>
      <c r="C127" s="139">
        <v>2020</v>
      </c>
      <c r="D127" s="139">
        <v>2021</v>
      </c>
      <c r="E127" s="139">
        <v>2022</v>
      </c>
      <c r="F127" s="139">
        <v>2023</v>
      </c>
      <c r="G127" s="139">
        <v>2024</v>
      </c>
      <c r="H127" s="139">
        <v>2025</v>
      </c>
      <c r="I127" s="139">
        <v>2026</v>
      </c>
      <c r="J127" s="139">
        <v>2027</v>
      </c>
      <c r="K127" s="139">
        <v>2028</v>
      </c>
      <c r="L127" s="139">
        <v>2029</v>
      </c>
      <c r="M127" s="139">
        <v>2030</v>
      </c>
      <c r="N127" s="139">
        <v>2031</v>
      </c>
      <c r="O127" s="139">
        <v>2032</v>
      </c>
      <c r="P127" s="139">
        <v>2033</v>
      </c>
      <c r="Q127" s="139">
        <v>2034</v>
      </c>
      <c r="R127" s="139">
        <v>2035</v>
      </c>
      <c r="S127" s="139">
        <v>2036</v>
      </c>
      <c r="T127" s="139">
        <v>2037</v>
      </c>
      <c r="U127" s="139">
        <v>2038</v>
      </c>
      <c r="V127" s="139">
        <v>2039</v>
      </c>
      <c r="W127" s="139">
        <v>2040</v>
      </c>
      <c r="X127" s="139">
        <v>2041</v>
      </c>
      <c r="Y127" s="139">
        <v>2042</v>
      </c>
      <c r="Z127" s="139">
        <v>2043</v>
      </c>
      <c r="AA127" s="139">
        <v>2044</v>
      </c>
      <c r="AB127" s="139">
        <v>2045</v>
      </c>
      <c r="AC127" s="139">
        <v>2046</v>
      </c>
      <c r="AD127" s="139">
        <v>2047</v>
      </c>
      <c r="AE127" s="139">
        <v>2048</v>
      </c>
      <c r="AF127" s="139">
        <v>2049</v>
      </c>
      <c r="AG127" s="139">
        <v>2050</v>
      </c>
    </row>
    <row r="128" spans="1:33">
      <c r="A128" s="139" t="s">
        <v>3460</v>
      </c>
      <c r="B128" s="139">
        <v>-1056.9100000000001</v>
      </c>
      <c r="C128" s="139">
        <v>-1096.2</v>
      </c>
      <c r="D128" s="139">
        <v>-1076.44</v>
      </c>
      <c r="E128" s="139">
        <v>-1066.72</v>
      </c>
      <c r="F128" s="139">
        <v>-1056.99</v>
      </c>
      <c r="G128" s="139">
        <v>-1047.24</v>
      </c>
      <c r="H128" s="139">
        <v>-1027.54</v>
      </c>
      <c r="I128" s="139">
        <v>-998.16700000000003</v>
      </c>
      <c r="J128" s="139">
        <v>-972.822</v>
      </c>
      <c r="K128" s="139">
        <v>-943.47699999999998</v>
      </c>
      <c r="L128" s="139">
        <v>-914.10699999999997</v>
      </c>
      <c r="M128" s="139">
        <v>-884.76199999999994</v>
      </c>
      <c r="N128" s="139">
        <v>-883.76199999999994</v>
      </c>
      <c r="O128" s="139">
        <v>-883.76199999999994</v>
      </c>
      <c r="P128" s="139">
        <v>-882.76199999999994</v>
      </c>
      <c r="Q128" s="139">
        <v>-882.76199999999994</v>
      </c>
      <c r="R128" s="139">
        <v>-882.76199999999994</v>
      </c>
      <c r="S128" s="139">
        <v>-881.76199999999994</v>
      </c>
      <c r="T128" s="139">
        <v>-881.81700000000001</v>
      </c>
      <c r="U128" s="139">
        <v>-881.81700000000001</v>
      </c>
      <c r="V128" s="139">
        <v>-880.81700000000001</v>
      </c>
      <c r="W128" s="139">
        <v>-880.81700000000001</v>
      </c>
      <c r="X128" s="139">
        <v>-880.81700000000001</v>
      </c>
      <c r="Y128" s="139">
        <v>-879.81700000000001</v>
      </c>
      <c r="Z128" s="139">
        <v>-879.84400000000005</v>
      </c>
      <c r="AA128" s="139">
        <v>-879.84400000000005</v>
      </c>
      <c r="AB128" s="139">
        <v>-878.87099999999998</v>
      </c>
      <c r="AC128" s="139">
        <v>-878.87099999999998</v>
      </c>
      <c r="AD128" s="139">
        <v>-877.87099999999998</v>
      </c>
      <c r="AE128" s="139">
        <v>-877.87099999999998</v>
      </c>
      <c r="AF128" s="139">
        <v>-877.87099999999998</v>
      </c>
      <c r="AG128" s="139">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163"/>
    <col min="4" max="4" width="46" customWidth="1"/>
    <col min="5" max="5" width="9.1328125" customWidth="1"/>
  </cols>
  <sheetData>
    <row r="1" spans="1:4">
      <c r="A1" s="130" t="s">
        <v>2608</v>
      </c>
      <c r="B1" s="161"/>
      <c r="C1" s="128"/>
      <c r="D1" s="128"/>
    </row>
    <row r="2" spans="1:4">
      <c r="A2" s="160" t="s">
        <v>2572</v>
      </c>
      <c r="B2" s="162" t="s">
        <v>2573</v>
      </c>
      <c r="C2" s="160" t="s">
        <v>2574</v>
      </c>
      <c r="D2" s="160" t="s">
        <v>2575</v>
      </c>
    </row>
    <row r="3" spans="1:4">
      <c r="A3" s="139" t="s">
        <v>2582</v>
      </c>
      <c r="B3" s="163" t="s">
        <v>2593</v>
      </c>
      <c r="C3" s="169"/>
      <c r="D3" t="s">
        <v>491</v>
      </c>
    </row>
    <row r="4" spans="1:4">
      <c r="A4" s="139" t="s">
        <v>2590</v>
      </c>
      <c r="B4" s="164" t="s">
        <v>2591</v>
      </c>
      <c r="C4" s="168"/>
      <c r="D4" t="s">
        <v>99</v>
      </c>
    </row>
    <row r="5" spans="1:4">
      <c r="A5" t="s">
        <v>2619</v>
      </c>
      <c r="B5" s="163" t="s">
        <v>2613</v>
      </c>
      <c r="C5" s="179"/>
      <c r="D5" t="s">
        <v>98</v>
      </c>
    </row>
    <row r="6" spans="1:4">
      <c r="A6" s="139" t="s">
        <v>2597</v>
      </c>
      <c r="B6" s="163" t="s">
        <v>2614</v>
      </c>
      <c r="C6" s="173"/>
      <c r="D6" t="s">
        <v>2609</v>
      </c>
    </row>
    <row r="7" spans="1:4">
      <c r="A7" s="139" t="s">
        <v>2620</v>
      </c>
      <c r="B7" s="163" t="s">
        <v>2327</v>
      </c>
      <c r="C7" s="178"/>
      <c r="D7" t="s">
        <v>2610</v>
      </c>
    </row>
    <row r="8" spans="1:4">
      <c r="A8" t="s">
        <v>2618</v>
      </c>
      <c r="B8" s="163" t="s">
        <v>2615</v>
      </c>
      <c r="C8" s="181"/>
      <c r="D8" t="s">
        <v>507</v>
      </c>
    </row>
    <row r="9" spans="1:4">
      <c r="A9" s="139" t="s">
        <v>2598</v>
      </c>
      <c r="B9" s="163" t="s">
        <v>2594</v>
      </c>
      <c r="C9" s="172"/>
      <c r="D9" t="s">
        <v>510</v>
      </c>
    </row>
    <row r="10" spans="1:4">
      <c r="A10" s="139" t="s">
        <v>2571</v>
      </c>
      <c r="B10" s="165" t="s">
        <v>2578</v>
      </c>
      <c r="C10" s="159"/>
      <c r="D10" t="s">
        <v>96</v>
      </c>
    </row>
    <row r="11" spans="1:4">
      <c r="A11" s="139" t="s">
        <v>2599</v>
      </c>
      <c r="B11" s="163" t="s">
        <v>2595</v>
      </c>
      <c r="C11" s="174"/>
      <c r="D11" t="s">
        <v>95</v>
      </c>
    </row>
    <row r="12" spans="1:4">
      <c r="A12" s="139" t="s">
        <v>2581</v>
      </c>
      <c r="B12" s="164" t="s">
        <v>2586</v>
      </c>
      <c r="C12" s="170"/>
      <c r="D12" t="s">
        <v>2611</v>
      </c>
    </row>
    <row r="13" spans="1:4">
      <c r="A13" t="s">
        <v>2622</v>
      </c>
      <c r="B13" s="163" t="s">
        <v>2616</v>
      </c>
      <c r="C13" s="180"/>
      <c r="D13" t="s">
        <v>2515</v>
      </c>
    </row>
    <row r="14" spans="1:4">
      <c r="A14" s="139" t="s">
        <v>2584</v>
      </c>
      <c r="B14" s="164" t="s">
        <v>2585</v>
      </c>
      <c r="C14" s="158"/>
      <c r="D14" t="s">
        <v>347</v>
      </c>
    </row>
    <row r="15" spans="1:4" s="139" customFormat="1">
      <c r="A15" s="139" t="s">
        <v>2667</v>
      </c>
      <c r="B15" s="164" t="s">
        <v>2669</v>
      </c>
      <c r="C15" s="184"/>
      <c r="D15" s="139" t="s">
        <v>2666</v>
      </c>
    </row>
    <row r="16" spans="1:4" s="139" customFormat="1">
      <c r="A16" s="139" t="s">
        <v>2668</v>
      </c>
      <c r="B16" s="164">
        <v>740000</v>
      </c>
      <c r="C16" s="185"/>
      <c r="D16" s="139" t="s">
        <v>2513</v>
      </c>
    </row>
    <row r="17" spans="1:4">
      <c r="A17" s="139" t="s">
        <v>2600</v>
      </c>
      <c r="B17" s="163" t="s">
        <v>2596</v>
      </c>
      <c r="C17" s="175"/>
      <c r="D17" t="s">
        <v>348</v>
      </c>
    </row>
    <row r="18" spans="1:4">
      <c r="A18" s="139" t="s">
        <v>2583</v>
      </c>
      <c r="B18" s="164" t="s">
        <v>2588</v>
      </c>
      <c r="C18" s="167"/>
      <c r="D18" t="s">
        <v>344</v>
      </c>
    </row>
    <row r="19" spans="1:4">
      <c r="A19" s="155" t="s">
        <v>2607</v>
      </c>
      <c r="B19" s="176" t="s">
        <v>2606</v>
      </c>
      <c r="C19" s="177"/>
      <c r="D19" t="s">
        <v>499</v>
      </c>
    </row>
    <row r="20" spans="1:4">
      <c r="A20" s="139" t="s">
        <v>2577</v>
      </c>
      <c r="B20" s="164" t="s">
        <v>2587</v>
      </c>
      <c r="C20" s="166"/>
      <c r="D20" t="s">
        <v>502</v>
      </c>
    </row>
    <row r="21" spans="1:4">
      <c r="A21" t="s">
        <v>2623</v>
      </c>
      <c r="B21" s="163" t="s">
        <v>2617</v>
      </c>
      <c r="C21" s="182"/>
      <c r="D21" t="s">
        <v>2612</v>
      </c>
    </row>
    <row r="23" spans="1:4" s="139" customFormat="1">
      <c r="A23" s="130" t="s">
        <v>2592</v>
      </c>
      <c r="B23" s="161"/>
      <c r="C23" s="128"/>
      <c r="D23" s="128"/>
    </row>
    <row r="24" spans="1:4" s="160" customFormat="1">
      <c r="A24" s="160" t="s">
        <v>2572</v>
      </c>
      <c r="B24" s="162" t="s">
        <v>2573</v>
      </c>
      <c r="C24" s="160" t="s">
        <v>2574</v>
      </c>
      <c r="D24" s="160" t="s">
        <v>2659</v>
      </c>
    </row>
    <row r="25" spans="1:4">
      <c r="A25" t="s">
        <v>2598</v>
      </c>
      <c r="B25" s="163" t="s">
        <v>2594</v>
      </c>
      <c r="C25" s="172"/>
      <c r="D25" t="s">
        <v>2661</v>
      </c>
    </row>
    <row r="26" spans="1:4" s="139" customFormat="1">
      <c r="A26" s="139" t="s">
        <v>2571</v>
      </c>
      <c r="B26" s="165" t="s">
        <v>2578</v>
      </c>
      <c r="C26" s="159"/>
      <c r="D26" s="139" t="s">
        <v>2660</v>
      </c>
    </row>
    <row r="27" spans="1:4">
      <c r="A27" t="s">
        <v>2583</v>
      </c>
      <c r="B27" s="163" t="s">
        <v>2588</v>
      </c>
      <c r="C27" s="167"/>
      <c r="D27" t="s">
        <v>4</v>
      </c>
    </row>
    <row r="28" spans="1:4">
      <c r="A28" t="s">
        <v>2597</v>
      </c>
      <c r="B28" s="163" t="s">
        <v>2614</v>
      </c>
      <c r="C28" s="173"/>
      <c r="D28" t="s">
        <v>100</v>
      </c>
    </row>
    <row r="29" spans="1:4">
      <c r="A29" t="s">
        <v>2577</v>
      </c>
      <c r="B29" s="163">
        <v>969696</v>
      </c>
      <c r="C29" s="166"/>
      <c r="D29" t="s">
        <v>9</v>
      </c>
    </row>
    <row r="30" spans="1:4">
      <c r="A30" t="s">
        <v>2590</v>
      </c>
      <c r="B30" s="163" t="s">
        <v>2591</v>
      </c>
      <c r="C30" s="168"/>
      <c r="D30" t="s">
        <v>2440</v>
      </c>
    </row>
    <row r="31" spans="1:4">
      <c r="A31" t="s">
        <v>2599</v>
      </c>
      <c r="B31" s="163" t="s">
        <v>2595</v>
      </c>
      <c r="C31" s="174"/>
      <c r="D31" t="s">
        <v>149</v>
      </c>
    </row>
    <row r="32" spans="1:4" s="139" customFormat="1">
      <c r="A32" s="139" t="s">
        <v>2600</v>
      </c>
      <c r="B32" s="163" t="s">
        <v>2596</v>
      </c>
      <c r="C32" s="175"/>
      <c r="D32" s="139" t="s">
        <v>2449</v>
      </c>
    </row>
    <row r="33" spans="1:4">
      <c r="A33" t="s">
        <v>2582</v>
      </c>
      <c r="B33" s="163" t="s">
        <v>2593</v>
      </c>
      <c r="C33" s="171"/>
      <c r="D33" t="s">
        <v>2532</v>
      </c>
    </row>
    <row r="34" spans="1:4" s="139" customFormat="1">
      <c r="A34" s="139" t="s">
        <v>2667</v>
      </c>
      <c r="B34" s="164" t="s">
        <v>2669</v>
      </c>
      <c r="C34" s="184"/>
      <c r="D34" s="139" t="s">
        <v>2937</v>
      </c>
    </row>
    <row r="36" spans="1:4" s="139" customFormat="1">
      <c r="A36" s="130" t="s">
        <v>2601</v>
      </c>
      <c r="B36" s="161"/>
      <c r="C36" s="128"/>
      <c r="D36" s="128"/>
    </row>
    <row r="37" spans="1:4" s="139" customFormat="1">
      <c r="A37" s="160" t="s">
        <v>2572</v>
      </c>
      <c r="B37" s="162" t="s">
        <v>2573</v>
      </c>
      <c r="C37" s="160" t="s">
        <v>2574</v>
      </c>
      <c r="D37" s="160" t="s">
        <v>2575</v>
      </c>
    </row>
    <row r="38" spans="1:4" s="139" customFormat="1">
      <c r="A38" s="139" t="s">
        <v>2583</v>
      </c>
      <c r="B38" s="164" t="s">
        <v>2588</v>
      </c>
      <c r="C38" s="167"/>
      <c r="D38" s="139" t="s">
        <v>2602</v>
      </c>
    </row>
    <row r="39" spans="1:4" s="139" customFormat="1">
      <c r="A39" s="139" t="s">
        <v>2577</v>
      </c>
      <c r="B39" s="163">
        <v>969696</v>
      </c>
      <c r="C39" s="166"/>
      <c r="D39" s="139" t="s">
        <v>2603</v>
      </c>
    </row>
    <row r="40" spans="1:4" s="139" customFormat="1">
      <c r="A40" s="139" t="s">
        <v>2590</v>
      </c>
      <c r="B40" s="163" t="s">
        <v>2591</v>
      </c>
      <c r="C40" s="168"/>
      <c r="D40" s="139" t="s">
        <v>2604</v>
      </c>
    </row>
    <row r="41" spans="1:4" s="139" customFormat="1">
      <c r="A41" s="139" t="s">
        <v>2667</v>
      </c>
      <c r="B41" s="164" t="s">
        <v>2669</v>
      </c>
      <c r="C41" s="184"/>
      <c r="D41" s="139" t="s">
        <v>2938</v>
      </c>
    </row>
    <row r="42" spans="1:4" s="155" customFormat="1">
      <c r="B42" s="176"/>
    </row>
    <row r="43" spans="1:4" s="155" customFormat="1">
      <c r="A43" s="130" t="s">
        <v>2605</v>
      </c>
      <c r="B43" s="161"/>
      <c r="C43" s="128"/>
      <c r="D43" s="128"/>
    </row>
    <row r="44" spans="1:4" s="155" customFormat="1">
      <c r="A44" s="160" t="s">
        <v>2572</v>
      </c>
      <c r="B44" s="162" t="s">
        <v>2573</v>
      </c>
      <c r="C44" s="160" t="s">
        <v>2574</v>
      </c>
      <c r="D44" s="160" t="s">
        <v>2575</v>
      </c>
    </row>
    <row r="45" spans="1:4" s="155" customFormat="1">
      <c r="A45" s="139" t="s">
        <v>2590</v>
      </c>
      <c r="B45" s="163" t="s">
        <v>2591</v>
      </c>
      <c r="C45" s="168"/>
      <c r="D45" s="155" t="s">
        <v>2090</v>
      </c>
    </row>
    <row r="46" spans="1:4" s="155" customFormat="1">
      <c r="A46" s="139" t="s">
        <v>2584</v>
      </c>
      <c r="B46" s="164" t="s">
        <v>2585</v>
      </c>
      <c r="C46" s="158"/>
      <c r="D46" s="155" t="s">
        <v>695</v>
      </c>
    </row>
    <row r="47" spans="1:4" s="155" customFormat="1">
      <c r="A47" s="139" t="s">
        <v>2583</v>
      </c>
      <c r="B47" s="164" t="s">
        <v>2588</v>
      </c>
      <c r="C47" s="167"/>
      <c r="D47" s="155" t="s">
        <v>2088</v>
      </c>
    </row>
    <row r="48" spans="1:4" s="155" customFormat="1">
      <c r="A48" s="139" t="s">
        <v>2577</v>
      </c>
      <c r="B48" s="164" t="s">
        <v>2587</v>
      </c>
      <c r="C48" s="166"/>
      <c r="D48" s="155" t="s">
        <v>2072</v>
      </c>
    </row>
    <row r="49" spans="1:4" s="155" customFormat="1">
      <c r="B49" s="183"/>
    </row>
    <row r="50" spans="1:4" s="155" customFormat="1">
      <c r="A50" s="130" t="s">
        <v>2765</v>
      </c>
      <c r="B50" s="161"/>
      <c r="C50" s="128"/>
      <c r="D50" s="128"/>
    </row>
    <row r="51" spans="1:4" s="155" customFormat="1">
      <c r="A51" s="160" t="s">
        <v>2572</v>
      </c>
      <c r="B51" s="162" t="s">
        <v>2573</v>
      </c>
      <c r="C51" s="160" t="s">
        <v>2574</v>
      </c>
      <c r="D51" s="160" t="s">
        <v>2575</v>
      </c>
    </row>
    <row r="52" spans="1:4" s="155" customFormat="1">
      <c r="A52" s="139" t="s">
        <v>2583</v>
      </c>
      <c r="B52" s="164" t="s">
        <v>2588</v>
      </c>
      <c r="C52" s="167"/>
      <c r="D52" s="155" t="s">
        <v>2635</v>
      </c>
    </row>
    <row r="53" spans="1:4" s="155" customFormat="1">
      <c r="A53" s="139" t="s">
        <v>2598</v>
      </c>
      <c r="B53" s="163" t="s">
        <v>2594</v>
      </c>
      <c r="C53" s="172"/>
      <c r="D53" s="155" t="s">
        <v>2636</v>
      </c>
    </row>
    <row r="54" spans="1:4" s="155" customFormat="1">
      <c r="A54" s="139" t="s">
        <v>2597</v>
      </c>
      <c r="B54" s="163" t="s">
        <v>2614</v>
      </c>
      <c r="C54" s="173"/>
      <c r="D54" s="155" t="s">
        <v>2637</v>
      </c>
    </row>
    <row r="55" spans="1:4" s="155" customFormat="1">
      <c r="A55" s="139" t="s">
        <v>2590</v>
      </c>
      <c r="B55" s="164" t="s">
        <v>2591</v>
      </c>
      <c r="C55" s="168"/>
      <c r="D55" s="155" t="s">
        <v>2638</v>
      </c>
    </row>
    <row r="56" spans="1:4" s="155" customFormat="1">
      <c r="A56" s="139" t="s">
        <v>2584</v>
      </c>
      <c r="B56" s="164" t="s">
        <v>2585</v>
      </c>
      <c r="C56" s="158"/>
      <c r="D56" s="155" t="s">
        <v>2639</v>
      </c>
    </row>
    <row r="57" spans="1:4" s="139" customFormat="1">
      <c r="B57" s="163"/>
      <c r="C57" s="155"/>
    </row>
    <row r="58" spans="1:4" s="139" customFormat="1">
      <c r="A58" s="130" t="s">
        <v>3123</v>
      </c>
      <c r="B58" s="161"/>
      <c r="C58" s="128"/>
      <c r="D58" s="128"/>
    </row>
    <row r="59" spans="1:4" s="139" customFormat="1">
      <c r="A59" s="160" t="s">
        <v>2572</v>
      </c>
      <c r="B59" s="162" t="s">
        <v>2573</v>
      </c>
      <c r="C59" s="160" t="s">
        <v>2574</v>
      </c>
      <c r="D59" s="160" t="s">
        <v>2575</v>
      </c>
    </row>
    <row r="60" spans="1:4" s="139" customFormat="1">
      <c r="A60" s="139" t="s">
        <v>2598</v>
      </c>
      <c r="B60" s="163" t="s">
        <v>2594</v>
      </c>
      <c r="C60" s="172"/>
      <c r="D60" s="139" t="s">
        <v>3111</v>
      </c>
    </row>
    <row r="61" spans="1:4" s="139" customFormat="1">
      <c r="A61" s="139" t="s">
        <v>2583</v>
      </c>
      <c r="B61" s="164" t="s">
        <v>2588</v>
      </c>
      <c r="C61" s="167"/>
      <c r="D61" s="155" t="s">
        <v>3110</v>
      </c>
    </row>
    <row r="62" spans="1:4" s="139" customFormat="1">
      <c r="A62" s="139" t="s">
        <v>2582</v>
      </c>
      <c r="B62" s="163" t="s">
        <v>2593</v>
      </c>
      <c r="C62" s="171"/>
      <c r="D62" s="139" t="s">
        <v>3107</v>
      </c>
    </row>
    <row r="63" spans="1:4" s="139" customFormat="1">
      <c r="A63" s="139" t="s">
        <v>2623</v>
      </c>
      <c r="B63" s="163" t="s">
        <v>2617</v>
      </c>
      <c r="C63" s="182"/>
      <c r="D63" s="139" t="s">
        <v>3108</v>
      </c>
    </row>
    <row r="64" spans="1:4" s="139" customFormat="1">
      <c r="A64" s="139" t="s">
        <v>2600</v>
      </c>
      <c r="B64" s="163" t="s">
        <v>2596</v>
      </c>
      <c r="C64" s="175"/>
      <c r="D64" s="155" t="s">
        <v>3109</v>
      </c>
    </row>
    <row r="65" spans="1:4" s="155" customFormat="1">
      <c r="A65" s="139"/>
      <c r="B65" s="164"/>
    </row>
    <row r="66" spans="1:4" s="155" customFormat="1">
      <c r="A66" s="130" t="s">
        <v>3089</v>
      </c>
      <c r="B66" s="161"/>
      <c r="C66" s="128"/>
      <c r="D66" s="128"/>
    </row>
    <row r="67" spans="1:4" s="155" customFormat="1">
      <c r="A67" s="160" t="s">
        <v>2572</v>
      </c>
      <c r="B67" s="162" t="s">
        <v>2573</v>
      </c>
      <c r="C67" s="160" t="s">
        <v>2574</v>
      </c>
      <c r="D67" s="160" t="s">
        <v>2575</v>
      </c>
    </row>
    <row r="68" spans="1:4" s="155" customFormat="1">
      <c r="A68" s="139" t="s">
        <v>2583</v>
      </c>
      <c r="B68" s="164" t="s">
        <v>2588</v>
      </c>
      <c r="C68" s="167"/>
      <c r="D68" s="155" t="s">
        <v>3017</v>
      </c>
    </row>
    <row r="69" spans="1:4" s="155" customFormat="1">
      <c r="A69" s="139" t="s">
        <v>2598</v>
      </c>
      <c r="B69" s="163" t="s">
        <v>2594</v>
      </c>
      <c r="C69" s="172"/>
      <c r="D69" s="155" t="s">
        <v>3018</v>
      </c>
    </row>
    <row r="70" spans="1:4" s="155" customFormat="1">
      <c r="A70" s="139" t="s">
        <v>2597</v>
      </c>
      <c r="B70" s="163" t="s">
        <v>2614</v>
      </c>
      <c r="C70" s="173"/>
      <c r="D70" s="155" t="s">
        <v>3019</v>
      </c>
    </row>
    <row r="71" spans="1:4" s="155" customFormat="1">
      <c r="A71" s="139" t="s">
        <v>2584</v>
      </c>
      <c r="B71" s="164" t="s">
        <v>2585</v>
      </c>
      <c r="C71" s="158"/>
      <c r="D71" s="155" t="s">
        <v>2639</v>
      </c>
    </row>
    <row r="72" spans="1:4" s="139" customFormat="1">
      <c r="B72" s="163"/>
    </row>
    <row r="73" spans="1:4" s="139" customFormat="1">
      <c r="A73" s="130" t="s">
        <v>3031</v>
      </c>
      <c r="B73" s="161"/>
      <c r="C73" s="128"/>
      <c r="D73" s="128"/>
    </row>
    <row r="74" spans="1:4" s="139" customFormat="1">
      <c r="A74" s="160" t="s">
        <v>2572</v>
      </c>
      <c r="B74" s="162" t="s">
        <v>2573</v>
      </c>
      <c r="C74" s="160" t="s">
        <v>2574</v>
      </c>
      <c r="D74" s="160" t="s">
        <v>2575</v>
      </c>
    </row>
    <row r="75" spans="1:4" s="139" customFormat="1">
      <c r="A75" s="139" t="s">
        <v>2598</v>
      </c>
      <c r="B75" s="163" t="s">
        <v>2594</v>
      </c>
      <c r="C75" s="172"/>
      <c r="D75" s="155" t="s">
        <v>3032</v>
      </c>
    </row>
    <row r="76" spans="1:4" s="139" customFormat="1">
      <c r="A76" s="139" t="s">
        <v>2590</v>
      </c>
      <c r="B76" s="164" t="s">
        <v>2591</v>
      </c>
      <c r="C76" s="168"/>
      <c r="D76" s="155" t="s">
        <v>3033</v>
      </c>
    </row>
    <row r="77" spans="1:4" s="139" customFormat="1">
      <c r="A77" s="139" t="s">
        <v>2584</v>
      </c>
      <c r="B77" s="164" t="s">
        <v>2585</v>
      </c>
      <c r="C77" s="158"/>
      <c r="D77" s="155" t="s">
        <v>2639</v>
      </c>
    </row>
    <row r="78" spans="1:4" s="139" customFormat="1">
      <c r="B78" s="164"/>
      <c r="C78" s="155"/>
      <c r="D78" s="155"/>
    </row>
    <row r="79" spans="1:4" s="139" customFormat="1">
      <c r="A79" s="130" t="s">
        <v>3090</v>
      </c>
      <c r="B79" s="161"/>
      <c r="C79" s="128"/>
      <c r="D79" s="128"/>
    </row>
    <row r="80" spans="1:4" s="139" customFormat="1">
      <c r="A80" s="160" t="s">
        <v>2572</v>
      </c>
      <c r="B80" s="162" t="s">
        <v>2573</v>
      </c>
      <c r="C80" s="160" t="s">
        <v>2574</v>
      </c>
      <c r="D80" s="160" t="s">
        <v>2575</v>
      </c>
    </row>
    <row r="81" spans="1:4" s="139" customFormat="1">
      <c r="A81" s="139" t="s">
        <v>2583</v>
      </c>
      <c r="B81" s="164" t="s">
        <v>2588</v>
      </c>
      <c r="C81" s="167"/>
      <c r="D81" s="155" t="s">
        <v>3091</v>
      </c>
    </row>
    <row r="82" spans="1:4" s="139" customFormat="1">
      <c r="A82" s="139" t="s">
        <v>2623</v>
      </c>
      <c r="B82" s="163" t="s">
        <v>2617</v>
      </c>
      <c r="C82" s="182"/>
      <c r="D82" s="155" t="s">
        <v>3092</v>
      </c>
    </row>
    <row r="83" spans="1:4" s="139" customFormat="1">
      <c r="A83" s="139" t="s">
        <v>2600</v>
      </c>
      <c r="B83" s="163" t="s">
        <v>2596</v>
      </c>
      <c r="C83" s="175"/>
      <c r="D83" s="155" t="s">
        <v>3093</v>
      </c>
    </row>
    <row r="84" spans="1:4" s="139" customFormat="1">
      <c r="A84" s="139" t="s">
        <v>2584</v>
      </c>
      <c r="B84" s="164" t="s">
        <v>2585</v>
      </c>
      <c r="C84" s="158"/>
      <c r="D84" s="155" t="s">
        <v>2639</v>
      </c>
    </row>
    <row r="85" spans="1:4" s="139" customFormat="1">
      <c r="B85" s="163"/>
    </row>
    <row r="86" spans="1:4" s="139" customFormat="1">
      <c r="A86" s="130" t="s">
        <v>2641</v>
      </c>
      <c r="B86" s="161"/>
      <c r="C86" s="128"/>
      <c r="D86" s="128"/>
    </row>
    <row r="87" spans="1:4" s="139" customFormat="1">
      <c r="A87" s="160" t="s">
        <v>2572</v>
      </c>
      <c r="B87" s="162" t="s">
        <v>2573</v>
      </c>
      <c r="C87" s="160" t="s">
        <v>2574</v>
      </c>
      <c r="D87" s="160" t="s">
        <v>2575</v>
      </c>
    </row>
    <row r="88" spans="1:4" s="139" customFormat="1">
      <c r="A88" s="139" t="s">
        <v>2584</v>
      </c>
      <c r="B88" s="164" t="s">
        <v>2585</v>
      </c>
      <c r="C88" s="158"/>
      <c r="D88" s="139" t="s">
        <v>2642</v>
      </c>
    </row>
    <row r="89" spans="1:4" s="139" customFormat="1">
      <c r="A89" s="139" t="s">
        <v>2598</v>
      </c>
      <c r="B89" s="163" t="s">
        <v>2594</v>
      </c>
      <c r="C89" s="172"/>
      <c r="D89" s="139" t="s">
        <v>2643</v>
      </c>
    </row>
    <row r="90" spans="1:4" s="139" customFormat="1">
      <c r="A90" s="139" t="s">
        <v>2600</v>
      </c>
      <c r="B90" s="163" t="s">
        <v>2596</v>
      </c>
      <c r="C90" s="175"/>
      <c r="D90" s="139" t="s">
        <v>2757</v>
      </c>
    </row>
    <row r="91" spans="1:4" s="139" customFormat="1">
      <c r="A91" s="139" t="s">
        <v>2599</v>
      </c>
      <c r="B91" s="163" t="s">
        <v>2595</v>
      </c>
      <c r="C91" s="174"/>
      <c r="D91" s="139" t="s">
        <v>2644</v>
      </c>
    </row>
    <row r="92" spans="1:4" s="139" customFormat="1">
      <c r="A92" s="139" t="s">
        <v>2597</v>
      </c>
      <c r="B92" s="163" t="s">
        <v>2614</v>
      </c>
      <c r="C92" s="173"/>
      <c r="D92" s="139" t="s">
        <v>2645</v>
      </c>
    </row>
    <row r="93" spans="1:4" s="139" customFormat="1">
      <c r="A93" s="139" t="s">
        <v>2577</v>
      </c>
      <c r="B93" s="164" t="s">
        <v>2587</v>
      </c>
      <c r="C93" s="166"/>
      <c r="D93" s="139" t="s">
        <v>2646</v>
      </c>
    </row>
    <row r="94" spans="1:4" s="139" customFormat="1">
      <c r="A94" s="139" t="s">
        <v>2583</v>
      </c>
      <c r="B94" s="164" t="s">
        <v>2588</v>
      </c>
      <c r="C94" s="167"/>
      <c r="D94" s="139" t="s">
        <v>2647</v>
      </c>
    </row>
    <row r="95" spans="1:4" s="139" customFormat="1">
      <c r="A95" s="139" t="s">
        <v>2590</v>
      </c>
      <c r="B95" s="164" t="s">
        <v>2591</v>
      </c>
      <c r="C95" s="168"/>
      <c r="D95" s="139" t="s">
        <v>2648</v>
      </c>
    </row>
    <row r="96" spans="1:4" s="139" customFormat="1">
      <c r="A96" s="139" t="s">
        <v>2582</v>
      </c>
      <c r="B96" s="163" t="s">
        <v>2593</v>
      </c>
      <c r="C96" s="171"/>
      <c r="D96" s="139" t="s">
        <v>2649</v>
      </c>
    </row>
    <row r="97" spans="1:5" s="139" customFormat="1">
      <c r="B97" s="163"/>
      <c r="C97" s="155"/>
    </row>
    <row r="98" spans="1:5" s="139" customFormat="1">
      <c r="A98" s="130" t="s">
        <v>2640</v>
      </c>
      <c r="B98" s="161"/>
      <c r="C98" s="128"/>
      <c r="D98" s="128"/>
    </row>
    <row r="99" spans="1:5" s="139" customFormat="1">
      <c r="A99" s="160" t="s">
        <v>2572</v>
      </c>
      <c r="B99" s="162" t="s">
        <v>2573</v>
      </c>
      <c r="C99" s="160" t="s">
        <v>2574</v>
      </c>
      <c r="D99" s="160" t="s">
        <v>2575</v>
      </c>
    </row>
    <row r="100" spans="1:5" s="139" customFormat="1">
      <c r="A100" s="139" t="s">
        <v>2590</v>
      </c>
      <c r="B100" s="164" t="s">
        <v>2591</v>
      </c>
      <c r="C100" s="168"/>
      <c r="D100" s="139" t="s">
        <v>2775</v>
      </c>
    </row>
    <row r="101" spans="1:5" s="139" customFormat="1">
      <c r="A101" s="139" t="s">
        <v>2597</v>
      </c>
      <c r="B101" s="163" t="s">
        <v>2614</v>
      </c>
      <c r="C101" s="173"/>
      <c r="D101" s="155" t="s">
        <v>2776</v>
      </c>
    </row>
    <row r="102" spans="1:5" s="139" customFormat="1">
      <c r="A102" s="139" t="s">
        <v>2583</v>
      </c>
      <c r="B102" s="164" t="s">
        <v>2588</v>
      </c>
      <c r="C102" s="167"/>
      <c r="D102" s="139" t="s">
        <v>2766</v>
      </c>
    </row>
    <row r="103" spans="1:5" s="139" customFormat="1">
      <c r="A103" s="139" t="s">
        <v>2598</v>
      </c>
      <c r="B103" s="163" t="s">
        <v>2594</v>
      </c>
      <c r="C103" s="172"/>
      <c r="D103" s="139" t="s">
        <v>2767</v>
      </c>
    </row>
    <row r="104" spans="1:5" s="139" customFormat="1">
      <c r="A104" s="139" t="s">
        <v>2584</v>
      </c>
      <c r="B104" s="164" t="s">
        <v>2585</v>
      </c>
      <c r="C104" s="158"/>
      <c r="D104" s="155" t="s">
        <v>2639</v>
      </c>
    </row>
    <row r="105" spans="1:5" s="139" customFormat="1">
      <c r="B105" s="163"/>
      <c r="C105" s="155"/>
    </row>
    <row r="106" spans="1:5">
      <c r="A106" s="130" t="s">
        <v>2576</v>
      </c>
      <c r="B106" s="161"/>
      <c r="C106" s="128"/>
      <c r="D106" s="128"/>
    </row>
    <row r="107" spans="1:5">
      <c r="A107" s="160" t="s">
        <v>2572</v>
      </c>
      <c r="B107" s="162" t="s">
        <v>2573</v>
      </c>
      <c r="C107" s="160" t="s">
        <v>2574</v>
      </c>
      <c r="D107" s="160" t="s">
        <v>2575</v>
      </c>
    </row>
    <row r="108" spans="1:5">
      <c r="A108" s="139" t="s">
        <v>2597</v>
      </c>
      <c r="B108" s="163" t="s">
        <v>2614</v>
      </c>
      <c r="C108" s="173"/>
      <c r="D108" t="s">
        <v>2098</v>
      </c>
    </row>
    <row r="109" spans="1:5">
      <c r="A109" t="s">
        <v>2577</v>
      </c>
      <c r="B109" s="164" t="s">
        <v>2587</v>
      </c>
      <c r="C109" s="166"/>
      <c r="D109" t="s">
        <v>2100</v>
      </c>
    </row>
    <row r="110" spans="1:5">
      <c r="A110" t="s">
        <v>2583</v>
      </c>
      <c r="B110" s="164" t="s">
        <v>2588</v>
      </c>
      <c r="C110" s="167"/>
      <c r="D110" t="s">
        <v>2099</v>
      </c>
    </row>
    <row r="111" spans="1:5">
      <c r="A111" t="s">
        <v>2582</v>
      </c>
      <c r="B111" s="163" t="s">
        <v>2593</v>
      </c>
      <c r="C111" s="169"/>
      <c r="D111" t="s">
        <v>2579</v>
      </c>
      <c r="E111" s="164"/>
    </row>
    <row r="112" spans="1:5">
      <c r="A112" s="139" t="s">
        <v>2598</v>
      </c>
      <c r="B112" s="163" t="s">
        <v>2594</v>
      </c>
      <c r="C112" s="172"/>
      <c r="D112" t="s">
        <v>2580</v>
      </c>
    </row>
    <row r="113" spans="1:4">
      <c r="A113" t="s">
        <v>2584</v>
      </c>
      <c r="B113" s="164" t="s">
        <v>2585</v>
      </c>
      <c r="C113" s="158"/>
      <c r="D113" t="s">
        <v>2101</v>
      </c>
    </row>
    <row r="114" spans="1:4">
      <c r="A114" t="s">
        <v>2590</v>
      </c>
      <c r="B114" s="164" t="s">
        <v>2591</v>
      </c>
      <c r="C114" s="168"/>
      <c r="D114" t="s">
        <v>2589</v>
      </c>
    </row>
    <row r="116" spans="1:4">
      <c r="A116" s="130" t="s">
        <v>2624</v>
      </c>
      <c r="B116" s="161"/>
      <c r="C116" s="128"/>
      <c r="D116" s="128"/>
    </row>
    <row r="117" spans="1:4">
      <c r="A117" s="160" t="s">
        <v>2572</v>
      </c>
      <c r="B117" s="162" t="s">
        <v>2573</v>
      </c>
      <c r="C117" s="160" t="s">
        <v>2574</v>
      </c>
      <c r="D117" s="160" t="s">
        <v>2575</v>
      </c>
    </row>
    <row r="118" spans="1:4">
      <c r="A118" s="139" t="s">
        <v>2583</v>
      </c>
      <c r="B118" s="164" t="s">
        <v>2588</v>
      </c>
      <c r="C118" s="167"/>
      <c r="D118" t="s">
        <v>162</v>
      </c>
    </row>
    <row r="119" spans="1:4">
      <c r="A119" s="139" t="s">
        <v>2571</v>
      </c>
      <c r="B119" s="165" t="s">
        <v>2578</v>
      </c>
      <c r="C119" s="159"/>
      <c r="D119" t="s">
        <v>2626</v>
      </c>
    </row>
    <row r="120" spans="1:4">
      <c r="A120" s="139" t="s">
        <v>2623</v>
      </c>
      <c r="B120" s="163" t="s">
        <v>2617</v>
      </c>
      <c r="C120" s="182"/>
      <c r="D120" t="s">
        <v>2633</v>
      </c>
    </row>
    <row r="121" spans="1:4">
      <c r="A121" s="139" t="s">
        <v>2590</v>
      </c>
      <c r="B121" s="164" t="s">
        <v>2591</v>
      </c>
      <c r="C121" s="168"/>
      <c r="D121" t="s">
        <v>2627</v>
      </c>
    </row>
    <row r="122" spans="1:4">
      <c r="A122" s="139" t="s">
        <v>2599</v>
      </c>
      <c r="B122" s="163" t="s">
        <v>2595</v>
      </c>
      <c r="C122" s="174"/>
      <c r="D122" t="s">
        <v>2628</v>
      </c>
    </row>
    <row r="123" spans="1:4">
      <c r="A123" s="139" t="s">
        <v>2598</v>
      </c>
      <c r="B123" s="163" t="s">
        <v>2594</v>
      </c>
      <c r="C123" s="172"/>
      <c r="D123" t="s">
        <v>2629</v>
      </c>
    </row>
    <row r="124" spans="1:4">
      <c r="A124" s="139" t="s">
        <v>2618</v>
      </c>
      <c r="B124" s="163" t="s">
        <v>2615</v>
      </c>
      <c r="C124" s="181"/>
      <c r="D124" t="s">
        <v>2630</v>
      </c>
    </row>
    <row r="125" spans="1:4">
      <c r="A125" s="139" t="s">
        <v>2584</v>
      </c>
      <c r="B125" s="164" t="s">
        <v>2585</v>
      </c>
      <c r="C125" s="158"/>
      <c r="D125" t="s">
        <v>2634</v>
      </c>
    </row>
    <row r="126" spans="1:4">
      <c r="A126" s="139" t="s">
        <v>2597</v>
      </c>
      <c r="B126" s="163" t="s">
        <v>2614</v>
      </c>
      <c r="C126" s="173"/>
      <c r="D126" t="s">
        <v>2297</v>
      </c>
    </row>
    <row r="127" spans="1:4">
      <c r="A127" s="139" t="s">
        <v>2600</v>
      </c>
      <c r="B127" s="163" t="s">
        <v>2596</v>
      </c>
      <c r="C127" s="175"/>
      <c r="D127" t="s">
        <v>2298</v>
      </c>
    </row>
    <row r="128" spans="1:4">
      <c r="A128" s="139" t="s">
        <v>2577</v>
      </c>
      <c r="B128" s="164" t="s">
        <v>2587</v>
      </c>
      <c r="C128" s="166"/>
      <c r="D128" t="s">
        <v>2625</v>
      </c>
    </row>
    <row r="130" spans="1:8">
      <c r="A130" s="130" t="s">
        <v>2650</v>
      </c>
      <c r="B130" s="161"/>
      <c r="C130" s="128"/>
      <c r="D130" s="128"/>
    </row>
    <row r="131" spans="1:8">
      <c r="A131" s="160" t="s">
        <v>2572</v>
      </c>
      <c r="B131" s="162" t="s">
        <v>2573</v>
      </c>
      <c r="C131" s="160" t="s">
        <v>2574</v>
      </c>
      <c r="D131" s="160" t="s">
        <v>2575</v>
      </c>
      <c r="F131" s="155"/>
      <c r="G131" s="155"/>
      <c r="H131" s="155"/>
    </row>
    <row r="132" spans="1:8">
      <c r="A132" s="139" t="s">
        <v>2590</v>
      </c>
      <c r="B132" s="164" t="s">
        <v>2591</v>
      </c>
      <c r="C132" s="168"/>
      <c r="D132" t="s">
        <v>2651</v>
      </c>
      <c r="F132" s="155"/>
      <c r="G132" s="183"/>
      <c r="H132" s="155"/>
    </row>
    <row r="133" spans="1:8">
      <c r="A133" s="139" t="s">
        <v>2577</v>
      </c>
      <c r="B133" s="164" t="s">
        <v>2587</v>
      </c>
      <c r="C133" s="166"/>
      <c r="D133" t="s">
        <v>2883</v>
      </c>
      <c r="F133" s="155"/>
      <c r="G133" s="183"/>
      <c r="H133" s="155"/>
    </row>
    <row r="134" spans="1:8">
      <c r="A134" s="139" t="s">
        <v>2597</v>
      </c>
      <c r="B134" s="163" t="s">
        <v>2614</v>
      </c>
      <c r="C134" s="173"/>
      <c r="D134" t="s">
        <v>2652</v>
      </c>
      <c r="F134" s="155"/>
      <c r="G134" s="176"/>
      <c r="H134" s="155"/>
    </row>
    <row r="135" spans="1:8">
      <c r="A135" s="139" t="s">
        <v>2598</v>
      </c>
      <c r="B135" s="163" t="s">
        <v>2594</v>
      </c>
      <c r="C135" s="172"/>
      <c r="D135" t="s">
        <v>2653</v>
      </c>
      <c r="F135" s="155"/>
      <c r="G135" s="176"/>
      <c r="H135" s="155"/>
    </row>
    <row r="136" spans="1:8">
      <c r="A136" s="139" t="s">
        <v>2583</v>
      </c>
      <c r="B136" s="164" t="s">
        <v>2588</v>
      </c>
      <c r="C136" s="167"/>
      <c r="D136" t="s">
        <v>2654</v>
      </c>
      <c r="F136" s="155"/>
      <c r="G136" s="183"/>
      <c r="H136" s="155"/>
    </row>
    <row r="137" spans="1:8">
      <c r="A137" s="139" t="s">
        <v>2584</v>
      </c>
      <c r="B137" s="164" t="s">
        <v>2585</v>
      </c>
      <c r="C137" s="158"/>
      <c r="D137" t="s">
        <v>150</v>
      </c>
      <c r="F137" s="155"/>
      <c r="G137" s="183"/>
      <c r="H137" s="155"/>
    </row>
    <row r="138" spans="1:8">
      <c r="F138" s="155"/>
      <c r="G138" s="155"/>
      <c r="H138" s="155"/>
    </row>
    <row r="139" spans="1:8">
      <c r="A139" s="130" t="s">
        <v>2655</v>
      </c>
      <c r="B139" s="161"/>
      <c r="C139" s="128"/>
      <c r="D139" s="128"/>
      <c r="F139" s="155"/>
      <c r="G139" s="155"/>
      <c r="H139" s="155"/>
    </row>
    <row r="140" spans="1:8">
      <c r="A140" s="160" t="s">
        <v>2572</v>
      </c>
      <c r="B140" s="162" t="s">
        <v>2573</v>
      </c>
      <c r="C140" s="160" t="s">
        <v>2574</v>
      </c>
      <c r="D140" s="160" t="s">
        <v>2575</v>
      </c>
    </row>
    <row r="141" spans="1:8">
      <c r="A141" s="139" t="s">
        <v>2584</v>
      </c>
      <c r="B141" s="164" t="s">
        <v>2585</v>
      </c>
      <c r="C141" s="158"/>
      <c r="D141" t="s">
        <v>133</v>
      </c>
    </row>
    <row r="142" spans="1:8">
      <c r="A142" s="139" t="s">
        <v>2590</v>
      </c>
      <c r="B142" s="164" t="s">
        <v>2591</v>
      </c>
      <c r="C142" s="168"/>
      <c r="D142" t="s">
        <v>132</v>
      </c>
    </row>
    <row r="143" spans="1:8">
      <c r="A143" s="139" t="s">
        <v>2597</v>
      </c>
      <c r="B143" s="163" t="s">
        <v>2614</v>
      </c>
      <c r="C143" s="173"/>
      <c r="D143" t="s">
        <v>131</v>
      </c>
    </row>
    <row r="144" spans="1:8">
      <c r="A144" s="139" t="s">
        <v>2598</v>
      </c>
      <c r="B144" s="163" t="s">
        <v>2594</v>
      </c>
      <c r="C144" s="172"/>
      <c r="D144" t="s">
        <v>129</v>
      </c>
    </row>
    <row r="145" spans="1:4">
      <c r="A145" s="139" t="s">
        <v>2583</v>
      </c>
      <c r="B145" s="164" t="s">
        <v>2588</v>
      </c>
      <c r="C145" s="167"/>
      <c r="D145" t="s">
        <v>128</v>
      </c>
    </row>
    <row r="147" spans="1:4">
      <c r="A147" s="130" t="s">
        <v>2656</v>
      </c>
      <c r="B147" s="161"/>
      <c r="C147" s="128"/>
      <c r="D147" s="128"/>
    </row>
    <row r="148" spans="1:4">
      <c r="A148" s="160" t="s">
        <v>2572</v>
      </c>
      <c r="B148" s="162" t="s">
        <v>2573</v>
      </c>
      <c r="C148" s="160" t="s">
        <v>2574</v>
      </c>
      <c r="D148" s="160" t="s">
        <v>2575</v>
      </c>
    </row>
    <row r="149" spans="1:4">
      <c r="A149" s="139" t="s">
        <v>2571</v>
      </c>
      <c r="B149" s="165" t="s">
        <v>2578</v>
      </c>
      <c r="C149" s="159"/>
      <c r="D149" t="s">
        <v>185</v>
      </c>
    </row>
    <row r="150" spans="1:4">
      <c r="A150" s="139" t="s">
        <v>2590</v>
      </c>
      <c r="B150" s="164" t="s">
        <v>2591</v>
      </c>
      <c r="C150" s="168"/>
      <c r="D150" t="s">
        <v>311</v>
      </c>
    </row>
    <row r="151" spans="1:4">
      <c r="A151" s="139" t="s">
        <v>2577</v>
      </c>
      <c r="B151" s="164" t="s">
        <v>2587</v>
      </c>
      <c r="C151" s="166"/>
      <c r="D151" t="s">
        <v>312</v>
      </c>
    </row>
    <row r="153" spans="1:4" s="139" customFormat="1">
      <c r="A153" s="130" t="s">
        <v>2703</v>
      </c>
      <c r="B153" s="161"/>
      <c r="C153" s="128"/>
      <c r="D153" s="128"/>
    </row>
    <row r="154" spans="1:4" s="139" customFormat="1">
      <c r="A154" s="160" t="s">
        <v>2572</v>
      </c>
      <c r="B154" s="162" t="s">
        <v>2573</v>
      </c>
      <c r="C154" s="160" t="s">
        <v>2574</v>
      </c>
      <c r="D154" s="160" t="s">
        <v>2575</v>
      </c>
    </row>
    <row r="155" spans="1:4" s="139" customFormat="1">
      <c r="A155" s="139" t="s">
        <v>2582</v>
      </c>
      <c r="B155" s="163" t="s">
        <v>2593</v>
      </c>
      <c r="C155" s="169"/>
      <c r="D155" s="139" t="s">
        <v>2516</v>
      </c>
    </row>
    <row r="156" spans="1:4" s="139" customFormat="1">
      <c r="A156" s="139" t="s">
        <v>2597</v>
      </c>
      <c r="B156" s="163" t="s">
        <v>2614</v>
      </c>
      <c r="C156" s="173"/>
      <c r="D156" s="139" t="s">
        <v>100</v>
      </c>
    </row>
    <row r="157" spans="1:4" s="139" customFormat="1">
      <c r="A157" s="139" t="s">
        <v>2583</v>
      </c>
      <c r="B157" s="164" t="s">
        <v>2588</v>
      </c>
      <c r="C157" s="167"/>
      <c r="D157" s="139" t="s">
        <v>94</v>
      </c>
    </row>
    <row r="158" spans="1:4" s="139" customFormat="1">
      <c r="A158" s="139" t="s">
        <v>2618</v>
      </c>
      <c r="B158" s="163" t="s">
        <v>2615</v>
      </c>
      <c r="C158" s="181"/>
      <c r="D158" s="139" t="s">
        <v>2704</v>
      </c>
    </row>
    <row r="159" spans="1:4" s="139" customFormat="1">
      <c r="A159" s="139" t="s">
        <v>2598</v>
      </c>
      <c r="B159" s="163" t="s">
        <v>2594</v>
      </c>
      <c r="C159" s="172"/>
      <c r="D159" s="139" t="s">
        <v>2705</v>
      </c>
    </row>
    <row r="160" spans="1:4" s="139" customFormat="1">
      <c r="A160" s="139" t="s">
        <v>2590</v>
      </c>
      <c r="B160" s="164" t="s">
        <v>2591</v>
      </c>
      <c r="C160" s="168"/>
      <c r="D160" s="139" t="s">
        <v>105</v>
      </c>
    </row>
    <row r="161" spans="1:4" s="139" customFormat="1">
      <c r="A161" s="139" t="s">
        <v>2599</v>
      </c>
      <c r="B161" s="163" t="s">
        <v>2595</v>
      </c>
      <c r="C161" s="174"/>
      <c r="D161" s="139" t="s">
        <v>104</v>
      </c>
    </row>
    <row r="162" spans="1:4" s="139" customFormat="1">
      <c r="A162" s="139" t="s">
        <v>2584</v>
      </c>
      <c r="B162" s="164" t="s">
        <v>2585</v>
      </c>
      <c r="C162" s="158"/>
      <c r="D162" s="139" t="s">
        <v>103</v>
      </c>
    </row>
    <row r="163" spans="1:4" s="139" customFormat="1">
      <c r="A163" s="139" t="s">
        <v>2577</v>
      </c>
      <c r="B163" s="164" t="s">
        <v>2587</v>
      </c>
      <c r="C163" s="166"/>
      <c r="D163" s="139" t="s">
        <v>102</v>
      </c>
    </row>
    <row r="164" spans="1:4" s="139" customFormat="1">
      <c r="B164" s="163"/>
    </row>
    <row r="165" spans="1:4" s="139" customFormat="1">
      <c r="A165" s="130" t="s">
        <v>2708</v>
      </c>
      <c r="B165" s="161"/>
      <c r="C165" s="128"/>
      <c r="D165" s="128"/>
    </row>
    <row r="166" spans="1:4" s="139" customFormat="1">
      <c r="A166" s="160" t="s">
        <v>2572</v>
      </c>
      <c r="B166" s="162" t="s">
        <v>2573</v>
      </c>
      <c r="C166" s="160" t="s">
        <v>2574</v>
      </c>
      <c r="D166" s="160" t="s">
        <v>2575</v>
      </c>
    </row>
    <row r="167" spans="1:4" s="139" customFormat="1">
      <c r="A167" s="139" t="s">
        <v>2582</v>
      </c>
      <c r="B167" s="163" t="s">
        <v>2593</v>
      </c>
      <c r="C167" s="169"/>
      <c r="D167" s="139" t="s">
        <v>2516</v>
      </c>
    </row>
    <row r="168" spans="1:4" s="139" customFormat="1">
      <c r="A168" s="139" t="s">
        <v>2600</v>
      </c>
      <c r="B168" s="163" t="s">
        <v>2596</v>
      </c>
      <c r="C168" s="175"/>
      <c r="D168" s="139" t="s">
        <v>2658</v>
      </c>
    </row>
    <row r="169" spans="1:4" s="139" customFormat="1">
      <c r="A169" s="139" t="s">
        <v>2590</v>
      </c>
      <c r="B169" s="164" t="s">
        <v>2591</v>
      </c>
      <c r="C169" s="168"/>
      <c r="D169" s="139" t="s">
        <v>99</v>
      </c>
    </row>
    <row r="170" spans="1:4" s="139" customFormat="1">
      <c r="A170" s="139" t="s">
        <v>2597</v>
      </c>
      <c r="B170" s="163" t="s">
        <v>2614</v>
      </c>
      <c r="C170" s="173"/>
      <c r="D170" s="139" t="s">
        <v>100</v>
      </c>
    </row>
    <row r="171" spans="1:4" s="139" customFormat="1">
      <c r="A171" s="139" t="s">
        <v>2583</v>
      </c>
      <c r="B171" s="164" t="s">
        <v>2588</v>
      </c>
      <c r="C171" s="167"/>
      <c r="D171" s="139" t="s">
        <v>94</v>
      </c>
    </row>
    <row r="172" spans="1:4" s="139" customFormat="1">
      <c r="A172" s="139" t="s">
        <v>2598</v>
      </c>
      <c r="B172" s="163" t="s">
        <v>2594</v>
      </c>
      <c r="C172" s="172"/>
      <c r="D172" s="139" t="s">
        <v>2706</v>
      </c>
    </row>
    <row r="173" spans="1:4" s="139" customFormat="1">
      <c r="A173" s="139" t="s">
        <v>2577</v>
      </c>
      <c r="B173" s="164" t="s">
        <v>2587</v>
      </c>
      <c r="C173" s="166"/>
      <c r="D173" s="139" t="s">
        <v>502</v>
      </c>
    </row>
    <row r="174" spans="1:4" s="139" customFormat="1">
      <c r="A174" s="139" t="s">
        <v>2667</v>
      </c>
      <c r="B174" s="164" t="s">
        <v>2669</v>
      </c>
      <c r="C174" s="184"/>
      <c r="D174" s="139" t="s">
        <v>2666</v>
      </c>
    </row>
    <row r="175" spans="1:4" s="139" customFormat="1">
      <c r="A175" s="139" t="s">
        <v>2668</v>
      </c>
      <c r="B175" s="164">
        <v>740000</v>
      </c>
      <c r="C175" s="185"/>
      <c r="D175" s="139" t="s">
        <v>2513</v>
      </c>
    </row>
    <row r="176" spans="1:4" s="139" customFormat="1">
      <c r="A176" s="139" t="s">
        <v>2584</v>
      </c>
      <c r="B176" s="164" t="s">
        <v>2585</v>
      </c>
      <c r="C176" s="158"/>
      <c r="D176" s="139" t="s">
        <v>2707</v>
      </c>
    </row>
    <row r="177" spans="1:4" s="139" customFormat="1">
      <c r="B177" s="163"/>
    </row>
    <row r="178" spans="1:4" s="139" customFormat="1">
      <c r="A178" s="130" t="s">
        <v>2709</v>
      </c>
      <c r="B178" s="161"/>
      <c r="C178" s="128"/>
      <c r="D178" s="128"/>
    </row>
    <row r="179" spans="1:4" s="139" customFormat="1">
      <c r="A179" s="160" t="s">
        <v>2572</v>
      </c>
      <c r="B179" s="162" t="s">
        <v>2573</v>
      </c>
      <c r="C179" s="160" t="s">
        <v>2574</v>
      </c>
      <c r="D179" s="160" t="s">
        <v>2575</v>
      </c>
    </row>
    <row r="180" spans="1:4" s="139" customFormat="1">
      <c r="A180" s="139" t="s">
        <v>2582</v>
      </c>
      <c r="B180" s="163" t="s">
        <v>2593</v>
      </c>
      <c r="C180" s="169"/>
      <c r="D180" s="139" t="s">
        <v>2516</v>
      </c>
    </row>
    <row r="181" spans="1:4" s="139" customFormat="1">
      <c r="A181" s="139" t="s">
        <v>2577</v>
      </c>
      <c r="B181" s="164" t="s">
        <v>2587</v>
      </c>
      <c r="C181" s="166"/>
      <c r="D181" s="139" t="s">
        <v>502</v>
      </c>
    </row>
    <row r="182" spans="1:4" s="139" customFormat="1">
      <c r="A182" s="139" t="s">
        <v>2600</v>
      </c>
      <c r="B182" s="163" t="s">
        <v>2596</v>
      </c>
      <c r="C182" s="175"/>
      <c r="D182" s="139" t="s">
        <v>2658</v>
      </c>
    </row>
    <row r="183" spans="1:4" s="139" customFormat="1">
      <c r="A183" s="139" t="s">
        <v>2590</v>
      </c>
      <c r="B183" s="164" t="s">
        <v>2591</v>
      </c>
      <c r="C183" s="168"/>
      <c r="D183" s="139" t="s">
        <v>99</v>
      </c>
    </row>
    <row r="184" spans="1:4" s="139" customFormat="1">
      <c r="A184" s="139" t="s">
        <v>2618</v>
      </c>
      <c r="B184" s="163" t="s">
        <v>2615</v>
      </c>
      <c r="C184" s="181"/>
      <c r="D184" s="139" t="s">
        <v>2702</v>
      </c>
    </row>
    <row r="185" spans="1:4" s="139" customFormat="1">
      <c r="A185" s="139" t="s">
        <v>2667</v>
      </c>
      <c r="B185" s="164" t="s">
        <v>2669</v>
      </c>
      <c r="C185" s="184"/>
      <c r="D185" s="139" t="s">
        <v>2666</v>
      </c>
    </row>
    <row r="186" spans="1:4" s="139" customFormat="1">
      <c r="A186" s="139" t="s">
        <v>2584</v>
      </c>
      <c r="B186" s="164" t="s">
        <v>2585</v>
      </c>
      <c r="C186" s="158"/>
      <c r="D186" s="139" t="s">
        <v>2707</v>
      </c>
    </row>
    <row r="187" spans="1:4" s="139" customFormat="1">
      <c r="A187" s="139" t="s">
        <v>2598</v>
      </c>
      <c r="B187" s="163" t="s">
        <v>2594</v>
      </c>
      <c r="C187" s="172"/>
      <c r="D187" s="139" t="s">
        <v>2706</v>
      </c>
    </row>
    <row r="188" spans="1:4" s="139" customFormat="1">
      <c r="A188" s="139" t="s">
        <v>2583</v>
      </c>
      <c r="B188" s="164" t="s">
        <v>2588</v>
      </c>
      <c r="C188" s="167"/>
      <c r="D188" s="139" t="s">
        <v>94</v>
      </c>
    </row>
    <row r="189" spans="1:4" s="139" customFormat="1">
      <c r="A189" s="139" t="s">
        <v>2597</v>
      </c>
      <c r="B189" s="163" t="s">
        <v>2614</v>
      </c>
      <c r="C189" s="173"/>
      <c r="D189" s="139" t="s">
        <v>100</v>
      </c>
    </row>
    <row r="190" spans="1:4" s="139" customFormat="1">
      <c r="B190" s="163"/>
    </row>
    <row r="191" spans="1:4">
      <c r="A191" s="130" t="s">
        <v>2683</v>
      </c>
      <c r="B191" s="161"/>
      <c r="C191" s="128"/>
      <c r="D191" s="128"/>
    </row>
    <row r="192" spans="1:4">
      <c r="A192" s="160" t="s">
        <v>2572</v>
      </c>
      <c r="B192" s="162" t="s">
        <v>2573</v>
      </c>
      <c r="C192" s="160" t="s">
        <v>2574</v>
      </c>
      <c r="D192" s="160" t="s">
        <v>2575</v>
      </c>
    </row>
    <row r="193" spans="1:5">
      <c r="A193" s="139" t="s">
        <v>2582</v>
      </c>
      <c r="B193" s="163" t="s">
        <v>2593</v>
      </c>
      <c r="C193" s="169"/>
      <c r="D193" s="139" t="s">
        <v>491</v>
      </c>
    </row>
    <row r="194" spans="1:5">
      <c r="A194" s="139" t="s">
        <v>2623</v>
      </c>
      <c r="B194" s="163" t="s">
        <v>2617</v>
      </c>
      <c r="C194" s="182"/>
      <c r="D194" t="s">
        <v>2657</v>
      </c>
    </row>
    <row r="195" spans="1:5" s="139" customFormat="1">
      <c r="A195" s="139" t="s">
        <v>2622</v>
      </c>
      <c r="B195" s="163" t="s">
        <v>2616</v>
      </c>
      <c r="C195" s="180"/>
      <c r="D195" s="139" t="s">
        <v>2515</v>
      </c>
    </row>
    <row r="196" spans="1:5">
      <c r="A196" s="139" t="s">
        <v>2590</v>
      </c>
      <c r="B196" s="164" t="s">
        <v>2591</v>
      </c>
      <c r="C196" s="168"/>
      <c r="D196" t="s">
        <v>99</v>
      </c>
    </row>
    <row r="197" spans="1:5">
      <c r="A197" s="139" t="s">
        <v>2597</v>
      </c>
      <c r="B197" s="163" t="s">
        <v>2614</v>
      </c>
      <c r="C197" s="173"/>
      <c r="D197" t="s">
        <v>2664</v>
      </c>
      <c r="E197" s="139"/>
    </row>
    <row r="198" spans="1:5">
      <c r="A198" s="139" t="s">
        <v>2618</v>
      </c>
      <c r="B198" s="163" t="s">
        <v>2615</v>
      </c>
      <c r="C198" s="181"/>
      <c r="D198" t="s">
        <v>2665</v>
      </c>
      <c r="E198" s="139"/>
    </row>
    <row r="199" spans="1:5">
      <c r="A199" s="139" t="s">
        <v>2571</v>
      </c>
      <c r="B199" s="165" t="s">
        <v>2578</v>
      </c>
      <c r="C199" s="159"/>
      <c r="D199" t="s">
        <v>96</v>
      </c>
      <c r="E199" s="139"/>
    </row>
    <row r="200" spans="1:5">
      <c r="A200" s="139" t="s">
        <v>2599</v>
      </c>
      <c r="B200" s="163" t="s">
        <v>2595</v>
      </c>
      <c r="C200" s="174"/>
      <c r="D200" t="s">
        <v>95</v>
      </c>
    </row>
    <row r="201" spans="1:5">
      <c r="A201" s="139" t="s">
        <v>2584</v>
      </c>
      <c r="B201" s="164" t="s">
        <v>2585</v>
      </c>
      <c r="C201" s="158"/>
      <c r="D201" t="s">
        <v>2720</v>
      </c>
    </row>
    <row r="202" spans="1:5">
      <c r="A202" s="139" t="s">
        <v>2583</v>
      </c>
      <c r="B202" s="164" t="s">
        <v>2588</v>
      </c>
      <c r="C202" s="167"/>
      <c r="D202" t="s">
        <v>94</v>
      </c>
    </row>
    <row r="203" spans="1:5">
      <c r="A203" s="155" t="s">
        <v>2607</v>
      </c>
      <c r="B203" s="176" t="s">
        <v>2606</v>
      </c>
      <c r="C203" s="177"/>
      <c r="D203" t="s">
        <v>499</v>
      </c>
    </row>
    <row r="204" spans="1:5">
      <c r="A204" s="139" t="s">
        <v>2577</v>
      </c>
      <c r="B204" s="164" t="s">
        <v>2587</v>
      </c>
      <c r="C204" s="166"/>
      <c r="D204" t="s">
        <v>502</v>
      </c>
    </row>
    <row r="205" spans="1:5" s="139" customFormat="1">
      <c r="A205" s="139" t="s">
        <v>2668</v>
      </c>
      <c r="B205" s="164">
        <v>740000</v>
      </c>
      <c r="C205" s="185"/>
      <c r="D205" s="139" t="s">
        <v>2513</v>
      </c>
    </row>
    <row r="206" spans="1:5" s="139" customFormat="1"/>
    <row r="207" spans="1:5">
      <c r="A207" s="130" t="s">
        <v>2871</v>
      </c>
      <c r="B207" s="161"/>
      <c r="C207" s="128"/>
      <c r="D207" s="128"/>
    </row>
    <row r="208" spans="1:5">
      <c r="A208" s="160" t="s">
        <v>2572</v>
      </c>
      <c r="B208" s="162" t="s">
        <v>2573</v>
      </c>
      <c r="C208" s="160" t="s">
        <v>2574</v>
      </c>
      <c r="D208" s="160" t="s">
        <v>2575</v>
      </c>
    </row>
    <row r="209" spans="1:4">
      <c r="A209" s="139" t="s">
        <v>2582</v>
      </c>
      <c r="B209" s="163" t="s">
        <v>2593</v>
      </c>
      <c r="C209" s="169"/>
      <c r="D209" s="139" t="s">
        <v>2516</v>
      </c>
    </row>
    <row r="210" spans="1:4">
      <c r="A210" s="139" t="s">
        <v>2597</v>
      </c>
      <c r="B210" s="163" t="s">
        <v>2614</v>
      </c>
      <c r="C210" s="173"/>
      <c r="D210" s="139" t="s">
        <v>100</v>
      </c>
    </row>
    <row r="211" spans="1:4" s="139" customFormat="1">
      <c r="A211" s="139" t="s">
        <v>2600</v>
      </c>
      <c r="B211" s="163" t="s">
        <v>2596</v>
      </c>
      <c r="C211" s="175"/>
      <c r="D211" s="139" t="s">
        <v>2658</v>
      </c>
    </row>
    <row r="212" spans="1:4">
      <c r="A212" s="139" t="s">
        <v>2622</v>
      </c>
      <c r="B212" s="163" t="s">
        <v>2616</v>
      </c>
      <c r="C212" s="180"/>
      <c r="D212" s="139" t="s">
        <v>2515</v>
      </c>
    </row>
    <row r="213" spans="1:4">
      <c r="A213" s="139" t="s">
        <v>2623</v>
      </c>
      <c r="B213" s="163" t="s">
        <v>2617</v>
      </c>
      <c r="C213" s="182"/>
      <c r="D213" s="139" t="s">
        <v>2657</v>
      </c>
    </row>
    <row r="214" spans="1:4">
      <c r="A214" s="139" t="s">
        <v>2590</v>
      </c>
      <c r="B214" s="164" t="s">
        <v>2591</v>
      </c>
      <c r="C214" s="168"/>
      <c r="D214" s="139" t="s">
        <v>99</v>
      </c>
    </row>
    <row r="215" spans="1:4">
      <c r="A215" s="139" t="s">
        <v>2599</v>
      </c>
      <c r="B215" s="163" t="s">
        <v>2595</v>
      </c>
      <c r="C215" s="174"/>
      <c r="D215" s="139" t="s">
        <v>2722</v>
      </c>
    </row>
    <row r="216" spans="1:4">
      <c r="A216" s="139" t="s">
        <v>2577</v>
      </c>
      <c r="B216" s="164" t="s">
        <v>2587</v>
      </c>
      <c r="C216" s="166"/>
      <c r="D216" s="139" t="s">
        <v>2721</v>
      </c>
    </row>
    <row r="217" spans="1:4">
      <c r="A217" s="139" t="s">
        <v>2583</v>
      </c>
      <c r="B217" s="164" t="s">
        <v>2588</v>
      </c>
      <c r="C217" s="167"/>
      <c r="D217" s="139" t="s">
        <v>94</v>
      </c>
    </row>
    <row r="218" spans="1:4">
      <c r="A218" s="139" t="s">
        <v>2584</v>
      </c>
      <c r="B218" s="164" t="s">
        <v>2585</v>
      </c>
      <c r="C218" s="158"/>
      <c r="D218" s="139" t="s">
        <v>2720</v>
      </c>
    </row>
    <row r="219" spans="1:4">
      <c r="A219" s="139" t="s">
        <v>2668</v>
      </c>
      <c r="B219" s="164">
        <v>740000</v>
      </c>
      <c r="C219" s="185"/>
      <c r="D219" s="139" t="s">
        <v>2513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328125" defaultRowHeight="14.25"/>
  <cols>
    <col min="1" max="1" width="79.73046875" style="139" customWidth="1"/>
    <col min="2" max="2" width="12.73046875" style="139" bestFit="1" customWidth="1"/>
    <col min="3" max="3" width="17.3984375" style="139" customWidth="1"/>
    <col min="4" max="4" width="22" style="139" customWidth="1"/>
    <col min="5" max="5" width="19.3984375" style="139" customWidth="1"/>
    <col min="6" max="6" width="14.3984375" style="139" customWidth="1"/>
    <col min="7" max="7" width="26.1328125" style="139" customWidth="1"/>
    <col min="8" max="8" width="26.73046875" style="139" bestFit="1" customWidth="1"/>
    <col min="9" max="9" width="17.86328125" style="139" bestFit="1" customWidth="1"/>
    <col min="10" max="14" width="9.1328125" style="139"/>
    <col min="15" max="15" width="25.86328125" style="139" customWidth="1"/>
    <col min="16" max="16" width="12.3984375" style="139" customWidth="1"/>
    <col min="17" max="17" width="19.86328125" style="139" customWidth="1"/>
    <col min="18" max="19" width="12.3984375" style="139" customWidth="1"/>
    <col min="20" max="21" width="16.265625" style="139" customWidth="1"/>
    <col min="22" max="22" width="10.86328125" style="139" bestFit="1" customWidth="1"/>
    <col min="23" max="16384" width="9.1328125" style="139"/>
  </cols>
  <sheetData>
    <row r="1" spans="1:5">
      <c r="A1" s="464" t="s">
        <v>11</v>
      </c>
      <c r="B1" s="464"/>
      <c r="C1" s="464"/>
      <c r="D1" s="464"/>
      <c r="E1" s="464"/>
    </row>
    <row r="2" spans="1:5">
      <c r="A2" s="468" t="s">
        <v>174</v>
      </c>
      <c r="B2" s="468"/>
      <c r="C2" s="468"/>
      <c r="D2" s="468"/>
      <c r="E2" s="468"/>
    </row>
    <row r="19" spans="1:5">
      <c r="A19" s="139" t="s">
        <v>175</v>
      </c>
    </row>
    <row r="20" spans="1:5">
      <c r="A20" s="139">
        <v>155400</v>
      </c>
      <c r="B20" s="139" t="s">
        <v>176</v>
      </c>
    </row>
    <row r="21" spans="1:5">
      <c r="A21" s="468" t="s">
        <v>177</v>
      </c>
      <c r="B21" s="468"/>
      <c r="C21" s="468"/>
      <c r="D21" s="468"/>
      <c r="E21" s="468"/>
    </row>
    <row r="38" spans="1:5">
      <c r="A38" s="139" t="s">
        <v>175</v>
      </c>
    </row>
    <row r="39" spans="1:5">
      <c r="A39" s="139">
        <v>100800</v>
      </c>
      <c r="B39" s="139" t="s">
        <v>176</v>
      </c>
    </row>
    <row r="40" spans="1:5">
      <c r="A40" s="468" t="s">
        <v>178</v>
      </c>
      <c r="B40" s="468"/>
      <c r="C40" s="468"/>
      <c r="D40" s="468"/>
      <c r="E40" s="468"/>
    </row>
    <row r="57" spans="1:5" ht="14.65" thickBot="1">
      <c r="A57" s="139" t="s">
        <v>175</v>
      </c>
    </row>
    <row r="58" spans="1:5" ht="14.65" thickBot="1">
      <c r="A58" s="382">
        <v>194000</v>
      </c>
      <c r="B58" s="139" t="s">
        <v>179</v>
      </c>
    </row>
    <row r="60" spans="1:5">
      <c r="A60" s="464" t="s">
        <v>180</v>
      </c>
      <c r="B60" s="464"/>
      <c r="C60" s="464"/>
      <c r="D60" s="464"/>
      <c r="E60" s="464"/>
    </row>
    <row r="85" spans="1:37" s="383" customFormat="1">
      <c r="A85" s="139" t="s">
        <v>408</v>
      </c>
      <c r="B85" s="139">
        <v>55.1</v>
      </c>
      <c r="C85" s="139" t="s">
        <v>409</v>
      </c>
      <c r="D85" s="139"/>
      <c r="E85" s="139"/>
      <c r="F85" s="139"/>
      <c r="G85" s="139"/>
      <c r="H85" s="139"/>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row>
    <row r="86" spans="1:37" s="383" customFormat="1">
      <c r="A86" s="139" t="s">
        <v>410</v>
      </c>
      <c r="B86" s="139">
        <v>111.6</v>
      </c>
      <c r="C86" s="139"/>
      <c r="D86" s="139"/>
      <c r="E86" s="139"/>
      <c r="F86" s="139"/>
      <c r="G86" s="139"/>
      <c r="H86" s="139"/>
      <c r="I86" s="139"/>
      <c r="J86" s="139"/>
      <c r="K86" s="139"/>
      <c r="L86" s="139"/>
      <c r="M86" s="139"/>
      <c r="N86" s="139"/>
      <c r="O86" s="139"/>
      <c r="P86" s="139"/>
      <c r="Q86" s="139"/>
      <c r="R86" s="139"/>
      <c r="S86" s="139"/>
      <c r="T86" s="139"/>
      <c r="U86" s="139"/>
      <c r="V86" s="139"/>
      <c r="W86" s="139"/>
      <c r="X86" s="139"/>
      <c r="Y86" s="139"/>
      <c r="Z86" s="139"/>
      <c r="AA86" s="139"/>
      <c r="AB86" s="139"/>
      <c r="AC86" s="139"/>
      <c r="AD86" s="139"/>
      <c r="AE86" s="139"/>
      <c r="AF86" s="139"/>
      <c r="AG86" s="139"/>
      <c r="AH86" s="139"/>
      <c r="AI86" s="139"/>
      <c r="AJ86" s="139"/>
      <c r="AK86" s="139"/>
    </row>
    <row r="87" spans="1:37" ht="14.65" thickBot="1"/>
    <row r="88" spans="1:37" ht="14.65" thickBot="1">
      <c r="A88" s="160" t="s">
        <v>411</v>
      </c>
      <c r="B88" s="384">
        <f>(B86-B85)/B85</f>
        <v>1.0254083484573502</v>
      </c>
    </row>
    <row r="89" spans="1:37">
      <c r="A89" s="464" t="s">
        <v>181</v>
      </c>
      <c r="B89" s="464"/>
      <c r="C89" s="464"/>
      <c r="D89" s="464"/>
      <c r="E89" s="464"/>
    </row>
    <row r="90" spans="1:37">
      <c r="A90" s="139">
        <v>6.6290250000000004</v>
      </c>
      <c r="B90" s="139" t="s">
        <v>415</v>
      </c>
      <c r="E90" s="139" t="s">
        <v>420</v>
      </c>
    </row>
    <row r="91" spans="1:37">
      <c r="A91" s="139">
        <f>1/A90</f>
        <v>0.15085174667466181</v>
      </c>
      <c r="B91" s="139" t="s">
        <v>416</v>
      </c>
      <c r="E91" s="139" t="s">
        <v>186</v>
      </c>
    </row>
    <row r="92" spans="1:37">
      <c r="A92" s="11">
        <v>0.5</v>
      </c>
      <c r="B92" s="139" t="s">
        <v>417</v>
      </c>
      <c r="E92" s="139" t="s">
        <v>421</v>
      </c>
    </row>
    <row r="93" spans="1:37">
      <c r="A93" s="139">
        <f>A92*A91</f>
        <v>7.5425873337330904E-2</v>
      </c>
      <c r="B93" s="139" t="s">
        <v>418</v>
      </c>
      <c r="E93" s="139" t="s">
        <v>186</v>
      </c>
    </row>
    <row r="94" spans="1:37">
      <c r="A94" s="139">
        <f>1/A93</f>
        <v>13.258050000000001</v>
      </c>
      <c r="B94" s="139" t="s">
        <v>419</v>
      </c>
      <c r="E94" s="139" t="s">
        <v>186</v>
      </c>
      <c r="J94" s="11"/>
    </row>
    <row r="95" spans="1:37" ht="14.65" thickBot="1">
      <c r="A95" s="139">
        <v>8.0274920000000005</v>
      </c>
      <c r="B95" s="139" t="s">
        <v>413</v>
      </c>
      <c r="E95" s="139" t="s">
        <v>422</v>
      </c>
      <c r="J95" s="11"/>
    </row>
    <row r="96" spans="1:37" ht="14.65" thickBot="1">
      <c r="A96" s="12">
        <f>(A94-A95)/A95</f>
        <v>0.65158059329115492</v>
      </c>
      <c r="B96" s="139" t="s">
        <v>414</v>
      </c>
      <c r="C96" s="385"/>
      <c r="E96" s="139" t="s">
        <v>186</v>
      </c>
    </row>
    <row r="98" spans="1:5">
      <c r="A98" s="464" t="s">
        <v>182</v>
      </c>
      <c r="B98" s="464"/>
      <c r="C98" s="464"/>
      <c r="D98" s="464"/>
      <c r="E98" s="464"/>
    </row>
    <row r="99" spans="1:5">
      <c r="A99" s="385">
        <v>0.3</v>
      </c>
      <c r="B99" s="11" t="s">
        <v>425</v>
      </c>
    </row>
    <row r="100" spans="1:5">
      <c r="A100" s="139">
        <v>63.5</v>
      </c>
      <c r="B100" s="139" t="s">
        <v>426</v>
      </c>
    </row>
    <row r="101" spans="1:5">
      <c r="A101" s="139">
        <f>1/A100</f>
        <v>1.5748031496062992E-2</v>
      </c>
      <c r="B101" s="139" t="s">
        <v>424</v>
      </c>
    </row>
    <row r="102" spans="1:5">
      <c r="A102" s="386">
        <f>A101*(1-A99)</f>
        <v>1.1023622047244094E-2</v>
      </c>
      <c r="B102" s="139" t="s">
        <v>427</v>
      </c>
    </row>
    <row r="103" spans="1:5">
      <c r="A103" s="386">
        <f>1/A102</f>
        <v>90.714285714285722</v>
      </c>
      <c r="B103" s="139" t="s">
        <v>431</v>
      </c>
    </row>
    <row r="104" spans="1:5">
      <c r="A104" s="385">
        <v>0.35</v>
      </c>
      <c r="B104" s="139" t="s">
        <v>428</v>
      </c>
    </row>
    <row r="105" spans="1:5">
      <c r="A105" s="139">
        <f>A102*(1-A104)</f>
        <v>7.1653543307086615E-3</v>
      </c>
      <c r="B105" s="139" t="s">
        <v>429</v>
      </c>
    </row>
    <row r="106" spans="1:5" ht="14.65" thickBot="1">
      <c r="A106" s="139">
        <f>1/A105</f>
        <v>139.56043956043956</v>
      </c>
      <c r="B106" s="139" t="s">
        <v>430</v>
      </c>
    </row>
    <row r="107" spans="1:5" ht="14.65" thickBot="1">
      <c r="A107" s="12">
        <f>(A106-A103)/A103</f>
        <v>0.53846153846153832</v>
      </c>
      <c r="B107" s="139" t="s">
        <v>432</v>
      </c>
    </row>
    <row r="108" spans="1:5">
      <c r="A108" s="13"/>
    </row>
    <row r="109" spans="1:5">
      <c r="A109" s="464" t="s">
        <v>184</v>
      </c>
      <c r="B109" s="464"/>
      <c r="C109" s="464"/>
      <c r="D109" s="464"/>
      <c r="E109" s="464"/>
    </row>
    <row r="110" spans="1:5" ht="14.65" thickBot="1"/>
    <row r="111" spans="1:5" ht="14.65" thickBot="1">
      <c r="A111" s="12">
        <f>A122</f>
        <v>0.20481927710843381</v>
      </c>
      <c r="B111" s="139" t="s">
        <v>434</v>
      </c>
    </row>
    <row r="113" spans="1:12">
      <c r="A113" s="464" t="s">
        <v>183</v>
      </c>
      <c r="B113" s="464"/>
      <c r="C113" s="464"/>
      <c r="D113" s="464"/>
      <c r="E113" s="464"/>
    </row>
    <row r="114" spans="1:12">
      <c r="A114" s="385">
        <v>0.2</v>
      </c>
      <c r="B114" s="11" t="s">
        <v>425</v>
      </c>
    </row>
    <row r="115" spans="1:12">
      <c r="A115" s="139">
        <v>1.95</v>
      </c>
      <c r="B115" s="139" t="s">
        <v>433</v>
      </c>
    </row>
    <row r="116" spans="1:12">
      <c r="A116" s="139">
        <f>1/A115</f>
        <v>0.51282051282051289</v>
      </c>
      <c r="B116" s="139" t="s">
        <v>424</v>
      </c>
    </row>
    <row r="117" spans="1:12">
      <c r="A117" s="386">
        <f>A116*(1-A114)</f>
        <v>0.41025641025641035</v>
      </c>
      <c r="B117" s="139" t="s">
        <v>427</v>
      </c>
    </row>
    <row r="118" spans="1:12">
      <c r="A118" s="386">
        <f>1/A117</f>
        <v>2.4374999999999996</v>
      </c>
      <c r="B118" s="139" t="s">
        <v>431</v>
      </c>
    </row>
    <row r="119" spans="1:12">
      <c r="A119" s="385">
        <v>0.17</v>
      </c>
      <c r="B119" s="139" t="s">
        <v>428</v>
      </c>
    </row>
    <row r="120" spans="1:12">
      <c r="A120" s="139">
        <f>A117*(1-A119)</f>
        <v>0.34051282051282056</v>
      </c>
      <c r="B120" s="139" t="s">
        <v>429</v>
      </c>
    </row>
    <row r="121" spans="1:12" ht="14.65" thickBot="1">
      <c r="A121" s="139">
        <f>1/A120</f>
        <v>2.9367469879518069</v>
      </c>
      <c r="B121" s="139" t="s">
        <v>430</v>
      </c>
    </row>
    <row r="122" spans="1:12" ht="14.65" thickBot="1">
      <c r="A122" s="12">
        <f>(A121-A118)/A118</f>
        <v>0.20481927710843381</v>
      </c>
      <c r="B122" s="139" t="s">
        <v>432</v>
      </c>
    </row>
    <row r="124" spans="1:12">
      <c r="A124" s="464" t="s">
        <v>435</v>
      </c>
      <c r="B124" s="464"/>
      <c r="C124" s="464"/>
      <c r="D124" s="464"/>
      <c r="E124" s="464"/>
      <c r="J124" s="387"/>
    </row>
    <row r="125" spans="1:12">
      <c r="A125" s="257">
        <v>4.4824543659231753E-4</v>
      </c>
      <c r="B125" s="139" t="s">
        <v>437</v>
      </c>
      <c r="K125" s="11"/>
      <c r="L125" s="11"/>
    </row>
    <row r="126" spans="1:12">
      <c r="A126" s="139">
        <v>1.27</v>
      </c>
      <c r="B126" s="139" t="s">
        <v>442</v>
      </c>
      <c r="F126" s="388"/>
      <c r="J126" s="4"/>
      <c r="K126" s="257"/>
      <c r="L126" s="257"/>
    </row>
    <row r="127" spans="1:12">
      <c r="A127" s="139">
        <f>(1/CONVERT(A125/A126,"mi","km")*0.00105505585)</f>
        <v>1.857438352962903</v>
      </c>
      <c r="B127" s="139" t="s">
        <v>438</v>
      </c>
      <c r="K127" s="257"/>
      <c r="L127" s="257"/>
    </row>
    <row r="128" spans="1:12">
      <c r="A128" s="139">
        <f>1/A127</f>
        <v>0.53837587578874124</v>
      </c>
      <c r="B128" s="139" t="s">
        <v>439</v>
      </c>
      <c r="F128" s="388"/>
      <c r="K128" s="385"/>
      <c r="L128" s="11"/>
    </row>
    <row r="129" spans="1:12">
      <c r="A129" s="139">
        <v>1.07</v>
      </c>
      <c r="B129" s="139" t="s">
        <v>436</v>
      </c>
      <c r="F129" s="388"/>
      <c r="K129" s="385"/>
      <c r="L129" s="11"/>
    </row>
    <row r="130" spans="1:12" ht="14.65" thickBot="1">
      <c r="A130" s="139">
        <f>1/A129</f>
        <v>0.93457943925233644</v>
      </c>
      <c r="B130" s="139" t="s">
        <v>440</v>
      </c>
      <c r="F130" s="388"/>
      <c r="K130" s="11"/>
      <c r="L130" s="11"/>
    </row>
    <row r="131" spans="1:12" ht="14.65" thickBot="1">
      <c r="A131" s="12">
        <f>(A130-A128)/A128</f>
        <v>0.73592369435785332</v>
      </c>
      <c r="B131" s="139" t="s">
        <v>432</v>
      </c>
      <c r="F131" s="388"/>
    </row>
    <row r="133" spans="1:12">
      <c r="A133" s="387"/>
      <c r="B133" s="11"/>
      <c r="C133" s="11"/>
    </row>
    <row r="134" spans="1:12">
      <c r="A134" s="464" t="s">
        <v>107</v>
      </c>
      <c r="B134" s="464"/>
      <c r="C134" s="464"/>
      <c r="D134" s="464"/>
      <c r="E134" s="464"/>
    </row>
    <row r="135" spans="1:12">
      <c r="A135" s="389" t="s">
        <v>454</v>
      </c>
      <c r="B135" s="163"/>
      <c r="C135" s="163"/>
      <c r="D135" s="163"/>
      <c r="E135" s="163"/>
      <c r="F135" s="163"/>
      <c r="G135" s="163"/>
    </row>
    <row r="136" spans="1:12">
      <c r="A136" s="14"/>
      <c r="B136" s="465" t="s">
        <v>455</v>
      </c>
      <c r="C136" s="466"/>
      <c r="D136" s="466"/>
      <c r="E136" s="467"/>
      <c r="F136" s="163"/>
      <c r="G136" s="163"/>
    </row>
    <row r="137" spans="1:12">
      <c r="A137" s="15"/>
      <c r="B137" s="465" t="s">
        <v>456</v>
      </c>
      <c r="C137" s="467"/>
      <c r="D137" s="465" t="s">
        <v>457</v>
      </c>
      <c r="E137" s="467"/>
      <c r="F137" s="163"/>
      <c r="G137" s="163"/>
    </row>
    <row r="138" spans="1:12">
      <c r="A138" s="16" t="s">
        <v>458</v>
      </c>
      <c r="B138" s="17" t="s">
        <v>459</v>
      </c>
      <c r="C138" s="17" t="s">
        <v>460</v>
      </c>
      <c r="D138" s="17" t="s">
        <v>459</v>
      </c>
      <c r="E138" s="17" t="s">
        <v>460</v>
      </c>
      <c r="F138" s="163"/>
      <c r="G138" s="390" t="s">
        <v>461</v>
      </c>
    </row>
    <row r="139" spans="1:12">
      <c r="A139" s="391" t="s">
        <v>462</v>
      </c>
      <c r="B139" s="392">
        <v>95</v>
      </c>
      <c r="C139" s="393">
        <v>95</v>
      </c>
      <c r="D139" s="392">
        <v>50</v>
      </c>
      <c r="E139" s="393">
        <v>50</v>
      </c>
      <c r="F139" s="390" t="s">
        <v>132</v>
      </c>
      <c r="G139" s="163">
        <f>(C139-E139)/C139</f>
        <v>0.47368421052631576</v>
      </c>
    </row>
    <row r="140" spans="1:12">
      <c r="A140" s="394" t="s">
        <v>463</v>
      </c>
      <c r="B140" s="395">
        <v>100</v>
      </c>
      <c r="C140" s="396">
        <v>100</v>
      </c>
      <c r="D140" s="395">
        <v>70</v>
      </c>
      <c r="E140" s="396">
        <v>70</v>
      </c>
      <c r="F140" s="390" t="s">
        <v>132</v>
      </c>
      <c r="G140" s="163">
        <f t="shared" ref="G140:G156" si="0">(C140-E140)/C140</f>
        <v>0.3</v>
      </c>
    </row>
    <row r="141" spans="1:12">
      <c r="A141" s="394" t="s">
        <v>464</v>
      </c>
      <c r="B141" s="395">
        <v>95</v>
      </c>
      <c r="C141" s="396">
        <v>95</v>
      </c>
      <c r="D141" s="395">
        <v>50</v>
      </c>
      <c r="E141" s="396">
        <v>50</v>
      </c>
      <c r="F141" s="390" t="s">
        <v>132</v>
      </c>
      <c r="G141" s="163">
        <f t="shared" si="0"/>
        <v>0.47368421052631576</v>
      </c>
    </row>
    <row r="142" spans="1:12">
      <c r="A142" s="394" t="s">
        <v>465</v>
      </c>
      <c r="B142" s="395">
        <v>105</v>
      </c>
      <c r="C142" s="396">
        <v>105</v>
      </c>
      <c r="D142" s="395">
        <v>110</v>
      </c>
      <c r="E142" s="396">
        <v>110</v>
      </c>
      <c r="F142" s="397" t="s">
        <v>481</v>
      </c>
      <c r="G142" s="163">
        <f t="shared" si="0"/>
        <v>-4.7619047619047616E-2</v>
      </c>
    </row>
    <row r="143" spans="1:12">
      <c r="A143" s="394" t="s">
        <v>466</v>
      </c>
      <c r="B143" s="395">
        <v>80</v>
      </c>
      <c r="C143" s="396">
        <v>80</v>
      </c>
      <c r="D143" s="395">
        <v>35</v>
      </c>
      <c r="E143" s="396">
        <v>35</v>
      </c>
      <c r="F143" s="390" t="s">
        <v>132</v>
      </c>
      <c r="G143" s="163">
        <f t="shared" si="0"/>
        <v>0.5625</v>
      </c>
    </row>
    <row r="144" spans="1:12">
      <c r="A144" s="394" t="s">
        <v>467</v>
      </c>
      <c r="B144" s="395">
        <v>70</v>
      </c>
      <c r="C144" s="396">
        <v>70</v>
      </c>
      <c r="D144" s="395">
        <v>50</v>
      </c>
      <c r="E144" s="396">
        <v>50</v>
      </c>
      <c r="F144" s="390" t="s">
        <v>132</v>
      </c>
      <c r="G144" s="163">
        <f t="shared" si="0"/>
        <v>0.2857142857142857</v>
      </c>
    </row>
    <row r="145" spans="1:9">
      <c r="A145" s="394" t="s">
        <v>468</v>
      </c>
      <c r="B145" s="395">
        <v>90</v>
      </c>
      <c r="C145" s="396">
        <v>90</v>
      </c>
      <c r="D145" s="395">
        <v>80</v>
      </c>
      <c r="E145" s="396">
        <v>80</v>
      </c>
      <c r="F145" s="390" t="s">
        <v>469</v>
      </c>
      <c r="G145" s="163">
        <f t="shared" si="0"/>
        <v>0.1111111111111111</v>
      </c>
    </row>
    <row r="146" spans="1:9">
      <c r="A146" s="394" t="s">
        <v>470</v>
      </c>
      <c r="B146" s="395">
        <v>100</v>
      </c>
      <c r="C146" s="396">
        <v>100</v>
      </c>
      <c r="D146" s="395">
        <v>90</v>
      </c>
      <c r="E146" s="396">
        <v>90</v>
      </c>
      <c r="F146" s="390" t="s">
        <v>132</v>
      </c>
      <c r="G146" s="163">
        <f t="shared" si="0"/>
        <v>0.1</v>
      </c>
    </row>
    <row r="147" spans="1:9">
      <c r="A147" s="394" t="s">
        <v>471</v>
      </c>
      <c r="B147" s="395">
        <v>80</v>
      </c>
      <c r="C147" s="396">
        <v>80</v>
      </c>
      <c r="D147" s="395">
        <v>40</v>
      </c>
      <c r="E147" s="396">
        <v>40</v>
      </c>
      <c r="F147" s="390" t="s">
        <v>132</v>
      </c>
      <c r="G147" s="163">
        <f t="shared" si="0"/>
        <v>0.5</v>
      </c>
    </row>
    <row r="148" spans="1:9">
      <c r="A148" s="394" t="s">
        <v>472</v>
      </c>
      <c r="B148" s="395">
        <v>80</v>
      </c>
      <c r="C148" s="396">
        <v>80</v>
      </c>
      <c r="D148" s="395">
        <v>50</v>
      </c>
      <c r="E148" s="396">
        <v>50</v>
      </c>
      <c r="F148" s="390" t="s">
        <v>132</v>
      </c>
      <c r="G148" s="163">
        <f t="shared" si="0"/>
        <v>0.375</v>
      </c>
    </row>
    <row r="149" spans="1:9">
      <c r="A149" s="394" t="s">
        <v>473</v>
      </c>
      <c r="B149" s="395">
        <v>90</v>
      </c>
      <c r="C149" s="396">
        <v>90</v>
      </c>
      <c r="D149" s="395">
        <v>80</v>
      </c>
      <c r="E149" s="396">
        <v>80</v>
      </c>
      <c r="F149" s="390" t="s">
        <v>469</v>
      </c>
      <c r="G149" s="163">
        <f t="shared" si="0"/>
        <v>0.1111111111111111</v>
      </c>
    </row>
    <row r="150" spans="1:9">
      <c r="A150" s="394" t="s">
        <v>474</v>
      </c>
      <c r="B150" s="395">
        <v>95</v>
      </c>
      <c r="C150" s="396">
        <v>95</v>
      </c>
      <c r="D150" s="395">
        <v>90</v>
      </c>
      <c r="E150" s="396">
        <v>90</v>
      </c>
      <c r="F150" s="397" t="s">
        <v>481</v>
      </c>
      <c r="G150" s="163">
        <f t="shared" si="0"/>
        <v>5.2631578947368418E-2</v>
      </c>
    </row>
    <row r="151" spans="1:9">
      <c r="A151" s="394" t="s">
        <v>475</v>
      </c>
      <c r="B151" s="395">
        <v>95</v>
      </c>
      <c r="C151" s="396">
        <v>95</v>
      </c>
      <c r="D151" s="395">
        <v>90</v>
      </c>
      <c r="E151" s="396">
        <v>90</v>
      </c>
      <c r="F151" s="397" t="s">
        <v>481</v>
      </c>
      <c r="G151" s="163">
        <f t="shared" si="0"/>
        <v>5.2631578947368418E-2</v>
      </c>
    </row>
    <row r="152" spans="1:9">
      <c r="A152" s="394" t="s">
        <v>476</v>
      </c>
      <c r="B152" s="395">
        <v>80</v>
      </c>
      <c r="C152" s="396">
        <v>50</v>
      </c>
      <c r="D152" s="395">
        <v>30</v>
      </c>
      <c r="E152" s="396">
        <v>30</v>
      </c>
      <c r="F152" s="390" t="s">
        <v>131</v>
      </c>
      <c r="G152" s="163">
        <f t="shared" si="0"/>
        <v>0.4</v>
      </c>
    </row>
    <row r="153" spans="1:9">
      <c r="A153" s="394" t="s">
        <v>477</v>
      </c>
      <c r="B153" s="395">
        <v>90</v>
      </c>
      <c r="C153" s="396">
        <v>90</v>
      </c>
      <c r="D153" s="395">
        <v>70</v>
      </c>
      <c r="E153" s="396">
        <v>70</v>
      </c>
      <c r="F153" s="390" t="s">
        <v>128</v>
      </c>
      <c r="G153" s="163">
        <f t="shared" si="0"/>
        <v>0.22222222222222221</v>
      </c>
    </row>
    <row r="154" spans="1:9">
      <c r="A154" s="394" t="s">
        <v>478</v>
      </c>
      <c r="B154" s="395">
        <v>95</v>
      </c>
      <c r="C154" s="396">
        <v>90</v>
      </c>
      <c r="D154" s="395">
        <v>80</v>
      </c>
      <c r="E154" s="396">
        <v>80</v>
      </c>
      <c r="F154" s="397" t="s">
        <v>481</v>
      </c>
      <c r="G154" s="163">
        <f t="shared" si="0"/>
        <v>0.1111111111111111</v>
      </c>
      <c r="I154" s="398"/>
    </row>
    <row r="155" spans="1:9">
      <c r="A155" s="394" t="s">
        <v>479</v>
      </c>
      <c r="B155" s="395">
        <v>80</v>
      </c>
      <c r="C155" s="396">
        <v>65</v>
      </c>
      <c r="D155" s="395">
        <v>60</v>
      </c>
      <c r="E155" s="396">
        <v>30</v>
      </c>
      <c r="F155" s="390" t="s">
        <v>129</v>
      </c>
      <c r="G155" s="163">
        <f t="shared" si="0"/>
        <v>0.53846153846153844</v>
      </c>
    </row>
    <row r="156" spans="1:9">
      <c r="A156" s="399" t="s">
        <v>480</v>
      </c>
      <c r="B156" s="400">
        <v>90</v>
      </c>
      <c r="C156" s="401">
        <v>90</v>
      </c>
      <c r="D156" s="400">
        <v>70</v>
      </c>
      <c r="E156" s="401">
        <v>70</v>
      </c>
      <c r="F156" s="390" t="s">
        <v>129</v>
      </c>
      <c r="G156" s="163">
        <f t="shared" si="0"/>
        <v>0.22222222222222221</v>
      </c>
    </row>
    <row r="157" spans="1:9">
      <c r="A157" s="163"/>
      <c r="B157" s="163"/>
      <c r="C157" s="163"/>
      <c r="D157" s="163"/>
      <c r="E157" s="163"/>
      <c r="F157" s="163"/>
      <c r="G157" s="163"/>
    </row>
    <row r="158" spans="1:9">
      <c r="A158" s="163"/>
      <c r="B158" s="163"/>
      <c r="C158" s="163"/>
      <c r="D158" s="163"/>
      <c r="E158" s="163"/>
      <c r="F158" s="163"/>
      <c r="G158" s="163"/>
    </row>
    <row r="159" spans="1:9">
      <c r="A159" s="163" t="s">
        <v>132</v>
      </c>
      <c r="B159" s="163">
        <f>AVERAGEIF(F139:F156,A159,G139:G156)</f>
        <v>0.38382283834586467</v>
      </c>
      <c r="C159" s="163"/>
      <c r="D159" s="163"/>
      <c r="E159" s="163"/>
      <c r="F159" s="163"/>
      <c r="G159" s="163"/>
    </row>
    <row r="160" spans="1:9">
      <c r="A160" s="163" t="s">
        <v>469</v>
      </c>
      <c r="B160" s="163">
        <f>AVERAGEIF(F139:F156,A160,G139:G156)</f>
        <v>0.1111111111111111</v>
      </c>
      <c r="C160" s="163"/>
      <c r="D160" s="163"/>
      <c r="E160" s="163"/>
      <c r="F160" s="163"/>
      <c r="G160" s="163"/>
    </row>
    <row r="161" spans="1:7">
      <c r="A161" s="163" t="s">
        <v>131</v>
      </c>
      <c r="B161" s="163">
        <f>AVERAGEIF(F139:F156,A161,G139:G156)</f>
        <v>0.4</v>
      </c>
      <c r="C161" s="163"/>
      <c r="D161" s="163"/>
      <c r="E161" s="163"/>
      <c r="F161" s="163"/>
      <c r="G161" s="163"/>
    </row>
    <row r="162" spans="1:7">
      <c r="A162" s="163" t="s">
        <v>128</v>
      </c>
      <c r="B162" s="163">
        <f>AVERAGEIF(F139:F156,A162,G139:G156)</f>
        <v>0.22222222222222221</v>
      </c>
      <c r="C162" s="163"/>
      <c r="D162" s="163"/>
      <c r="E162" s="163"/>
      <c r="F162" s="163"/>
      <c r="G162" s="163"/>
    </row>
    <row r="163" spans="1:7">
      <c r="A163" s="163" t="s">
        <v>129</v>
      </c>
      <c r="B163" s="163">
        <f>AVERAGEIF(F139:F156,A163,G139:G156)</f>
        <v>0.38034188034188032</v>
      </c>
      <c r="C163" s="163"/>
      <c r="D163" s="163"/>
      <c r="E163" s="163"/>
      <c r="F163" s="163"/>
      <c r="G163" s="163"/>
    </row>
    <row r="165" spans="1:7">
      <c r="A165" s="464" t="s">
        <v>187</v>
      </c>
      <c r="B165" s="464"/>
      <c r="C165" s="464"/>
      <c r="D165" s="464"/>
      <c r="E165" s="464"/>
    </row>
    <row r="166" spans="1:7" ht="14.65" thickBot="1">
      <c r="A166" s="139" t="s">
        <v>188</v>
      </c>
      <c r="B166" s="385">
        <v>0.4</v>
      </c>
    </row>
    <row r="167" spans="1:7" ht="14.65" thickBot="1">
      <c r="A167" s="139" t="s">
        <v>189</v>
      </c>
      <c r="B167" s="18">
        <f>(1+B166)^(1/(2020-2010))-1</f>
        <v>3.4219694129380196E-2</v>
      </c>
    </row>
    <row r="168" spans="1:7">
      <c r="B168" s="19"/>
    </row>
    <row r="169" spans="1:7">
      <c r="A169" s="464" t="s">
        <v>443</v>
      </c>
      <c r="B169" s="464"/>
    </row>
    <row r="170" spans="1:7">
      <c r="A170" s="139" t="s">
        <v>444</v>
      </c>
      <c r="B170" s="255">
        <v>972.7</v>
      </c>
    </row>
    <row r="171" spans="1:7" ht="14.65" thickBot="1">
      <c r="A171" s="139" t="s">
        <v>445</v>
      </c>
      <c r="B171" s="20">
        <f>400.9+53.5+276.5+255.7+63.5+462.5+B170+975.4+227.6+436.5</f>
        <v>4124.8</v>
      </c>
    </row>
    <row r="172" spans="1:7" ht="14.65" thickBot="1">
      <c r="A172" s="139" t="s">
        <v>446</v>
      </c>
      <c r="B172" s="18">
        <f>B170/B171</f>
        <v>0.23581749418153608</v>
      </c>
    </row>
    <row r="173" spans="1:7">
      <c r="B173" s="19"/>
    </row>
    <row r="174" spans="1:7">
      <c r="A174" s="464" t="s">
        <v>196</v>
      </c>
      <c r="B174" s="464"/>
      <c r="C174" s="464"/>
      <c r="D174" s="464"/>
      <c r="E174" s="464"/>
    </row>
    <row r="175" spans="1:7" ht="14.65" thickBot="1">
      <c r="A175" s="139" t="s">
        <v>453</v>
      </c>
      <c r="B175" s="19">
        <v>0.1246</v>
      </c>
    </row>
    <row r="176" spans="1:7" ht="14.65" thickBot="1">
      <c r="A176" s="139" t="s">
        <v>448</v>
      </c>
      <c r="B176" s="18">
        <f>1-B175</f>
        <v>0.87539999999999996</v>
      </c>
    </row>
    <row r="178" spans="1:5">
      <c r="A178" s="464" t="s">
        <v>190</v>
      </c>
      <c r="B178" s="464"/>
      <c r="C178" s="464"/>
      <c r="D178" s="464"/>
      <c r="E178" s="464"/>
    </row>
    <row r="179" spans="1:5">
      <c r="A179" s="139" t="s">
        <v>450</v>
      </c>
      <c r="B179" s="139">
        <v>197000</v>
      </c>
    </row>
    <row r="180" spans="1:5" ht="14.65" thickBot="1">
      <c r="A180" s="139" t="s">
        <v>451</v>
      </c>
      <c r="B180" s="139">
        <v>175000</v>
      </c>
    </row>
    <row r="181" spans="1:5" ht="14.65" thickBot="1">
      <c r="A181" s="139" t="s">
        <v>191</v>
      </c>
      <c r="B181" s="12">
        <f>B179/B180</f>
        <v>1.1257142857142857</v>
      </c>
    </row>
    <row r="183" spans="1:5">
      <c r="A183" s="464" t="s">
        <v>192</v>
      </c>
      <c r="B183" s="464"/>
      <c r="C183" s="464"/>
      <c r="D183" s="464"/>
      <c r="E183" s="464"/>
    </row>
    <row r="184" spans="1:5">
      <c r="A184" s="139" t="s">
        <v>2103</v>
      </c>
      <c r="B184" s="402">
        <v>1.2E-2</v>
      </c>
    </row>
    <row r="185" spans="1:5">
      <c r="A185" s="139" t="s">
        <v>2104</v>
      </c>
      <c r="B185" s="402">
        <v>2.4E-2</v>
      </c>
    </row>
    <row r="186" spans="1:5">
      <c r="A186" s="139" t="s">
        <v>2105</v>
      </c>
      <c r="B186" s="139">
        <f>2050-2018+1</f>
        <v>33</v>
      </c>
    </row>
    <row r="187" spans="1:5">
      <c r="A187" s="139" t="s">
        <v>2106</v>
      </c>
      <c r="B187" s="11">
        <f>(1-B184)^B186</f>
        <v>0.67139665221009714</v>
      </c>
    </row>
    <row r="188" spans="1:5" ht="14.65" thickBot="1">
      <c r="A188" s="139" t="s">
        <v>2107</v>
      </c>
      <c r="B188" s="11">
        <f>(1-B185)^B186</f>
        <v>0.44858421050781644</v>
      </c>
    </row>
    <row r="189" spans="1:5" ht="14.65" thickBot="1">
      <c r="A189" s="139" t="s">
        <v>2108</v>
      </c>
      <c r="B189" s="12">
        <f>(B187-B188)/B187</f>
        <v>0.33186409400289502</v>
      </c>
    </row>
    <row r="191" spans="1:5">
      <c r="A191" s="464" t="s">
        <v>206</v>
      </c>
      <c r="B191" s="464"/>
      <c r="C191" s="464"/>
      <c r="D191" s="464"/>
      <c r="E191" s="464"/>
    </row>
    <row r="192" spans="1:5">
      <c r="A192" s="387" t="s">
        <v>198</v>
      </c>
      <c r="B192" s="387" t="s">
        <v>199</v>
      </c>
      <c r="C192" s="387"/>
    </row>
    <row r="193" spans="1:9">
      <c r="A193" s="139" t="s">
        <v>200</v>
      </c>
      <c r="B193" s="257">
        <v>15277777.777777778</v>
      </c>
      <c r="C193" s="139" t="s">
        <v>201</v>
      </c>
    </row>
    <row r="194" spans="1:9">
      <c r="A194" s="139" t="s">
        <v>202</v>
      </c>
      <c r="B194" s="257">
        <f>3.4*10^6</f>
        <v>3400000</v>
      </c>
      <c r="C194" s="21"/>
    </row>
    <row r="195" spans="1:9">
      <c r="A195" s="139" t="s">
        <v>203</v>
      </c>
      <c r="B195" s="139">
        <v>2</v>
      </c>
    </row>
    <row r="196" spans="1:9" ht="14.65" thickBot="1">
      <c r="A196" s="139" t="s">
        <v>204</v>
      </c>
      <c r="B196" s="257">
        <f>B195*B194</f>
        <v>6800000</v>
      </c>
    </row>
    <row r="197" spans="1:9" ht="14.65" thickBot="1">
      <c r="A197" s="139" t="s">
        <v>205</v>
      </c>
      <c r="B197" s="12">
        <f>B196/B193</f>
        <v>0.44509090909090909</v>
      </c>
    </row>
    <row r="199" spans="1:9">
      <c r="A199" s="403" t="s">
        <v>3585</v>
      </c>
    </row>
    <row r="201" spans="1:9">
      <c r="A201" s="404" t="s">
        <v>3593</v>
      </c>
      <c r="B201" s="463" t="s">
        <v>3594</v>
      </c>
      <c r="C201" s="463"/>
      <c r="D201" s="463"/>
      <c r="E201" s="463"/>
      <c r="F201" s="463"/>
      <c r="G201" s="463"/>
      <c r="H201" s="463"/>
      <c r="I201" s="463"/>
    </row>
    <row r="202" spans="1:9">
      <c r="A202" s="130" t="s">
        <v>3595</v>
      </c>
      <c r="B202" s="130" t="s">
        <v>3596</v>
      </c>
      <c r="C202" s="130" t="s">
        <v>3597</v>
      </c>
      <c r="D202" s="130" t="s">
        <v>3598</v>
      </c>
      <c r="E202" s="130" t="s">
        <v>2297</v>
      </c>
      <c r="F202" s="130" t="s">
        <v>92</v>
      </c>
      <c r="G202" s="130" t="s">
        <v>3599</v>
      </c>
      <c r="H202" s="130" t="s">
        <v>3600</v>
      </c>
      <c r="I202" s="130" t="s">
        <v>3601</v>
      </c>
    </row>
    <row r="203" spans="1:9">
      <c r="A203" s="130" t="s">
        <v>3602</v>
      </c>
      <c r="B203" s="139">
        <v>0</v>
      </c>
      <c r="C203" s="139">
        <v>6</v>
      </c>
      <c r="D203" s="139">
        <v>9</v>
      </c>
      <c r="E203" s="139">
        <v>25</v>
      </c>
      <c r="F203" s="139">
        <v>21</v>
      </c>
      <c r="G203" s="139">
        <v>215</v>
      </c>
      <c r="H203" s="139">
        <v>81</v>
      </c>
      <c r="I203" s="139">
        <v>134</v>
      </c>
    </row>
    <row r="204" spans="1:9">
      <c r="A204" s="130" t="s">
        <v>3603</v>
      </c>
      <c r="B204" s="139">
        <v>4</v>
      </c>
      <c r="C204" s="139">
        <v>3</v>
      </c>
      <c r="D204" s="139">
        <v>15</v>
      </c>
      <c r="E204" s="139">
        <v>40</v>
      </c>
      <c r="F204" s="139">
        <v>43</v>
      </c>
      <c r="G204" s="139">
        <v>163</v>
      </c>
      <c r="H204" s="139">
        <v>56</v>
      </c>
      <c r="I204" s="139">
        <v>94</v>
      </c>
    </row>
    <row r="205" spans="1:9" ht="14.65" thickBot="1">
      <c r="A205" s="130" t="s">
        <v>3604</v>
      </c>
      <c r="B205" s="139">
        <f>B204-B203</f>
        <v>4</v>
      </c>
      <c r="C205" s="139">
        <f t="shared" ref="C205:I205" si="1">C204-C203</f>
        <v>-3</v>
      </c>
      <c r="D205" s="139">
        <f t="shared" si="1"/>
        <v>6</v>
      </c>
      <c r="E205" s="139">
        <f t="shared" si="1"/>
        <v>15</v>
      </c>
      <c r="F205" s="139">
        <f t="shared" si="1"/>
        <v>22</v>
      </c>
      <c r="G205" s="139">
        <f t="shared" si="1"/>
        <v>-52</v>
      </c>
      <c r="H205" s="139">
        <f t="shared" si="1"/>
        <v>-25</v>
      </c>
      <c r="I205" s="139">
        <f t="shared" si="1"/>
        <v>-40</v>
      </c>
    </row>
    <row r="206" spans="1:9" ht="14.65" thickBot="1">
      <c r="A206" s="139" t="s">
        <v>3605</v>
      </c>
      <c r="B206" s="12">
        <f>SUM(G205:H205)/SUM(G203:H203)</f>
        <v>-0.26013513513513514</v>
      </c>
    </row>
    <row r="207" spans="1:9" ht="14.65" thickBot="1">
      <c r="A207" s="139" t="s">
        <v>3606</v>
      </c>
      <c r="B207" s="12">
        <f>I205/I203</f>
        <v>-0.29850746268656714</v>
      </c>
    </row>
    <row r="209" spans="1:9">
      <c r="A209" s="404" t="s">
        <v>3607</v>
      </c>
      <c r="B209" s="463" t="s">
        <v>3594</v>
      </c>
      <c r="C209" s="463"/>
      <c r="D209" s="463"/>
      <c r="E209" s="463"/>
      <c r="F209" s="463"/>
      <c r="G209" s="463"/>
      <c r="H209" s="463"/>
      <c r="I209" s="463"/>
    </row>
    <row r="210" spans="1:9">
      <c r="A210" s="130" t="s">
        <v>3595</v>
      </c>
      <c r="B210" s="130" t="s">
        <v>3596</v>
      </c>
      <c r="C210" s="130" t="s">
        <v>3597</v>
      </c>
      <c r="D210" s="130" t="s">
        <v>3598</v>
      </c>
      <c r="E210" s="130" t="s">
        <v>2297</v>
      </c>
      <c r="F210" s="130" t="s">
        <v>92</v>
      </c>
      <c r="G210" s="130" t="s">
        <v>3599</v>
      </c>
      <c r="H210" s="130" t="s">
        <v>3600</v>
      </c>
      <c r="I210" s="130" t="s">
        <v>3601</v>
      </c>
    </row>
    <row r="211" spans="1:9">
      <c r="A211" s="130" t="s">
        <v>3602</v>
      </c>
      <c r="B211" s="139">
        <v>0</v>
      </c>
      <c r="C211" s="139">
        <v>17</v>
      </c>
      <c r="D211" s="139">
        <v>18</v>
      </c>
      <c r="E211" s="139">
        <v>22</v>
      </c>
      <c r="F211" s="139">
        <v>12</v>
      </c>
      <c r="G211" s="139">
        <v>73</v>
      </c>
      <c r="H211" s="139">
        <v>21</v>
      </c>
      <c r="I211" s="139">
        <v>21</v>
      </c>
    </row>
    <row r="212" spans="1:9">
      <c r="A212" s="130" t="s">
        <v>3603</v>
      </c>
      <c r="B212" s="139">
        <v>0</v>
      </c>
      <c r="C212" s="139">
        <v>15</v>
      </c>
      <c r="D212" s="139">
        <v>22</v>
      </c>
      <c r="E212" s="139">
        <v>39</v>
      </c>
      <c r="F212" s="139">
        <v>23</v>
      </c>
      <c r="G212" s="139">
        <v>51</v>
      </c>
      <c r="H212" s="139">
        <v>17</v>
      </c>
      <c r="I212" s="139">
        <v>19</v>
      </c>
    </row>
    <row r="213" spans="1:9" ht="14.65" thickBot="1">
      <c r="A213" s="130" t="s">
        <v>3604</v>
      </c>
      <c r="B213" s="139">
        <f>B212-B211</f>
        <v>0</v>
      </c>
      <c r="C213" s="139">
        <f t="shared" ref="C213:I213" si="2">C212-C211</f>
        <v>-2</v>
      </c>
      <c r="D213" s="139">
        <f t="shared" si="2"/>
        <v>4</v>
      </c>
      <c r="E213" s="139">
        <f t="shared" si="2"/>
        <v>17</v>
      </c>
      <c r="F213" s="139">
        <f t="shared" si="2"/>
        <v>11</v>
      </c>
      <c r="G213" s="139">
        <f t="shared" si="2"/>
        <v>-22</v>
      </c>
      <c r="H213" s="139">
        <f t="shared" si="2"/>
        <v>-4</v>
      </c>
      <c r="I213" s="139">
        <f t="shared" si="2"/>
        <v>-2</v>
      </c>
    </row>
    <row r="214" spans="1:9" ht="14.65" thickBot="1">
      <c r="A214" s="139" t="s">
        <v>3605</v>
      </c>
      <c r="B214" s="12">
        <f>SUM(G213:H213)/SUM(G211:H211)</f>
        <v>-0.27659574468085107</v>
      </c>
    </row>
    <row r="215" spans="1:9" ht="14.65" thickBot="1">
      <c r="A215" s="139" t="s">
        <v>3606</v>
      </c>
      <c r="B215" s="12">
        <f>I213/I211</f>
        <v>-9.5238095238095233E-2</v>
      </c>
    </row>
    <row r="217" spans="1:9">
      <c r="A217" s="404" t="s">
        <v>3608</v>
      </c>
      <c r="B217" s="463" t="s">
        <v>3594</v>
      </c>
      <c r="C217" s="463"/>
      <c r="D217" s="463"/>
      <c r="E217" s="463"/>
    </row>
    <row r="218" spans="1:9">
      <c r="A218" s="130" t="s">
        <v>3595</v>
      </c>
      <c r="B218" s="130" t="s">
        <v>3609</v>
      </c>
      <c r="C218" s="130" t="s">
        <v>3610</v>
      </c>
      <c r="D218" s="130" t="s">
        <v>3611</v>
      </c>
      <c r="E218" s="130" t="s">
        <v>92</v>
      </c>
    </row>
    <row r="219" spans="1:9">
      <c r="A219" s="130" t="s">
        <v>3602</v>
      </c>
      <c r="B219" s="139">
        <v>112</v>
      </c>
      <c r="C219" s="139">
        <v>16</v>
      </c>
      <c r="D219" s="139">
        <v>9</v>
      </c>
      <c r="E219" s="139">
        <v>134</v>
      </c>
    </row>
    <row r="220" spans="1:9">
      <c r="A220" s="130" t="s">
        <v>3603</v>
      </c>
      <c r="B220" s="139">
        <v>87</v>
      </c>
      <c r="C220" s="139">
        <v>17</v>
      </c>
      <c r="D220" s="139">
        <v>9</v>
      </c>
      <c r="E220" s="139">
        <v>151</v>
      </c>
    </row>
    <row r="221" spans="1:9" ht="14.65" thickBot="1">
      <c r="A221" s="130" t="s">
        <v>3604</v>
      </c>
      <c r="B221" s="139">
        <f>B220-B219</f>
        <v>-25</v>
      </c>
      <c r="C221" s="139">
        <f t="shared" ref="C221:E221" si="3">C220-C219</f>
        <v>1</v>
      </c>
      <c r="D221" s="139">
        <f t="shared" si="3"/>
        <v>0</v>
      </c>
      <c r="E221" s="139">
        <f t="shared" si="3"/>
        <v>17</v>
      </c>
    </row>
    <row r="222" spans="1:9" ht="14.65" thickBot="1">
      <c r="A222" s="139" t="s">
        <v>3612</v>
      </c>
      <c r="B222" s="12">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ReferenceScenarios</vt:lpstr>
      <vt:lpstr>Target Calculations</vt:lpstr>
      <vt:lpstr>State EPS Pollutant</vt:lpstr>
      <vt:lpstr>2005 US</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2020-11-18T18:10:02Z</dcterms:modified>
</cp:coreProperties>
</file>