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New Mexico\NM-eps\"/>
    </mc:Choice>
  </mc:AlternateContent>
  <xr:revisionPtr revIDLastSave="0" documentId="13_ncr:1_{63FD730C-FF41-402C-9392-E300F3152099}" xr6:coauthVersionLast="47" xr6:coauthVersionMax="47" xr10:uidLastSave="{00000000-0000-0000-0000-000000000000}"/>
  <bookViews>
    <workbookView xWindow="-110" yWindow="-110" windowWidth="25820" windowHeight="14020" firstSheet="6" activeTab="8"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<sst xmlns="http://schemas.openxmlformats.org/spreadsheetml/2006/main" count="32068" uniqueCount="2377">
  <si>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</si>
  <si>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</si>
  <si>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</si>
  <si>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</si>
  <si>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</si>
  <si>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</si>
  <si>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</si>
  <si>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</si>
  <si>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</si>
  <si>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</si>
  <si>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</si>
  <si>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</si>
  <si>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</si>
  <si>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</si>
  <si>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</si>
  <si>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</si>
  <si>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</si>
  <si>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</si>
  <si>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</si>
  <si>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</si>
  <si>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</si>
  <si>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</si>
  <si>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</si>
  <si>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</si>
  <si>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</si>
  <si>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</si>
  <si>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</si>
  <si>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</si>
  <si>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</si>
  <si>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</si>
  <si>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</si>
  <si>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</si>
  <si>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</si>
  <si>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</si>
  <si>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</si>
  <si>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</si>
  <si>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</si>
  <si>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</si>
  <si>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</si>
  <si>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</si>
  <si>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</si>
  <si>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</si>
  <si>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</si>
  <si>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</si>
  <si>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</si>
  <si>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</si>
  <si>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</si>
  <si>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</si>
  <si>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</si>
  <si>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</si>
  <si>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</si>
  <si>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</si>
  <si>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</si>
  <si>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</si>
  <si>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</si>
  <si>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</si>
  <si>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</si>
  <si>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</si>
  <si>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</si>
  <si>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</si>
  <si>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</si>
  <si>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</si>
  <si>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</si>
  <si>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</si>
  <si>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</si>
  <si>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</si>
  <si>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</si>
  <si>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</si>
  <si>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</si>
  <si>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</si>
  <si>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</si>
  <si>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</si>
  <si>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</si>
  <si>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</si>
  <si>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</si>
  <si>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</si>
  <si>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</si>
  <si>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</si>
  <si>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</si>
  <si>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</si>
  <si>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</si>
  <si>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</si>
  <si>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</si>
  <si>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</si>
  <si>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</si>
  <si>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</si>
  <si>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</si>
  <si>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</si>
  <si>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</si>
  <si>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</si>
  <si>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</si>
  <si>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</si>
  <si>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</si>
  <si>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</si>
  <si>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</si>
  <si>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</si>
  <si>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</si>
  <si>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</si>
  <si>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</si>
  <si>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</si>
  <si>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</si>
  <si>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</si>
  <si>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</si>
  <si>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</si>
  <si>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</si>
  <si>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</si>
  <si>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</si>
  <si>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</si>
  <si>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</si>
  <si>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</si>
  <si>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</si>
  <si>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</si>
  <si>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</si>
  <si>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</si>
  <si>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</si>
  <si>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</si>
  <si>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</si>
  <si>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</si>
  <si>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</si>
  <si>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</si>
  <si>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</si>
  <si>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</si>
  <si>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</si>
  <si>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</si>
  <si>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</si>
  <si>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</si>
  <si>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</si>
  <si>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</si>
  <si>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</si>
  <si>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</si>
  <si>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</si>
  <si>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</si>
  <si>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</si>
  <si>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</si>
  <si>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</si>
  <si>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</si>
  <si>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</si>
  <si>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</si>
  <si>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</si>
  <si>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</si>
  <si>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</si>
  <si>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</si>
  <si>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</si>
  <si>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</si>
  <si>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</si>
  <si>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</si>
  <si>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</si>
  <si>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</si>
  <si>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</si>
  <si>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</si>
  <si>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</si>
  <si>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</si>
  <si>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</si>
  <si>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</si>
  <si>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</si>
  <si>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</si>
  <si>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</si>
  <si>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</si>
  <si>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</si>
  <si>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</si>
  <si>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</si>
  <si>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</si>
  <si>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</si>
  <si>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</si>
  <si>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</si>
  <si>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</si>
  <si>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</si>
  <si>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</si>
  <si>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</si>
  <si>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</si>
  <si>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</si>
  <si>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</si>
  <si>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</si>
  <si>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</si>
  <si>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</si>
  <si>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</si>
  <si>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</si>
  <si>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</si>
  <si>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</si>
  <si>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</si>
  <si>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</si>
  <si>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</si>
  <si>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</si>
  <si>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</si>
  <si>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</si>
  <si>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</si>
  <si>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</si>
  <si>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</si>
  <si>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</si>
  <si>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</si>
  <si>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</si>
  <si>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</si>
  <si>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</si>
  <si>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</si>
  <si>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</si>
  <si>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</si>
  <si>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</si>
  <si>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</si>
  <si>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</si>
  <si>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</si>
  <si>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</si>
  <si>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</si>
  <si>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</si>
  <si>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</si>
  <si>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</si>
  <si>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</si>
  <si>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</si>
  <si>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</si>
  <si>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</si>
  <si>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</si>
  <si>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</si>
  <si>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</si>
  <si>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</si>
  <si>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</si>
  <si>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</si>
  <si>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</si>
  <si>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</si>
  <si>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</si>
  <si>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</si>
  <si>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</si>
  <si>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</si>
  <si>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</si>
  <si>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</si>
  <si>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</si>
  <si>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</si>
  <si>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</si>
  <si>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</si>
  <si>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</si>
  <si>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</si>
  <si>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</si>
  <si>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</si>
  <si>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</si>
  <si>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</si>
  <si>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</si>
  <si>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</si>
  <si>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</si>
  <si>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</si>
  <si>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</si>
  <si>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</si>
  <si>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</si>
  <si>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</si>
  <si>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</si>
  <si>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</si>
  <si>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</si>
  <si>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</si>
  <si>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</si>
  <si>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</si>
  <si>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</si>
  <si>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</si>
  <si>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</si>
  <si>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</si>
  <si>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</si>
  <si>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</si>
  <si>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</si>
  <si>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</si>
  <si>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</si>
  <si>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</si>
  <si>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</si>
  <si>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</si>
  <si>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</si>
  <si>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</si>
  <si>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</si>
  <si>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</si>
  <si>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</si>
  <si>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</si>
  <si>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</si>
  <si>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</si>
  <si>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</si>
  <si>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</si>
  <si>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</si>
  <si>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</si>
  <si>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</si>
  <si>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</si>
  <si>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</si>
  <si>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</si>
  <si>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</si>
  <si>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</si>
  <si>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</si>
  <si>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</si>
  <si>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</si>
  <si>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</si>
  <si>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</si>
  <si>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</si>
  <si>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</si>
  <si>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</si>
  <si>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</si>
  <si>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</si>
  <si>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</si>
  <si>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</si>
  <si>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</si>
  <si>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</si>
  <si>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</si>
  <si>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</si>
  <si>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</si>
  <si>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</si>
  <si>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</si>
  <si>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</si>
  <si>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</si>
  <si>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</si>
  <si>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</si>
  <si>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</si>
  <si>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</si>
  <si>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</si>
  <si>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</si>
  <si>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</si>
  <si>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</si>
  <si>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</si>
  <si>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</si>
  <si>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</si>
  <si>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</si>
  <si>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</si>
  <si>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</si>
  <si>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</si>
  <si>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</si>
  <si>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</si>
  <si>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</si>
  <si>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</si>
  <si>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</si>
  <si>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</si>
  <si>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</si>
  <si>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</si>
  <si>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</si>
  <si>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</si>
  <si>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</si>
  <si>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</si>
  <si>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</si>
  <si>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</si>
  <si>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</si>
  <si>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</si>
  <si>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</si>
  <si>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</si>
  <si>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</si>
  <si>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</si>
  <si>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</si>
  <si>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</si>
  <si>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</si>
  <si>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</si>
  <si>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</si>
  <si>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</si>
  <si>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</si>
  <si>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</si>
  <si>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</si>
  <si>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</si>
  <si>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</si>
  <si>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</si>
  <si>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</si>
  <si>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</si>
  <si>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</si>
  <si>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</si>
  <si>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</si>
  <si>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</si>
  <si>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</si>
  <si>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</si>
  <si>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</si>
  <si>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</si>
  <si>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</si>
  <si>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</si>
  <si>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</si>
  <si>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</si>
  <si>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</si>
  <si>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</si>
  <si>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</si>
  <si>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</si>
  <si>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</si>
  <si>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</si>
  <si>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</si>
  <si>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</si>
  <si>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</si>
  <si>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</si>
  <si>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</si>
  <si>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</si>
  <si>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</si>
  <si>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</si>
  <si>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</si>
  <si>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</si>
  <si>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</si>
  <si>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</si>
  <si>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</si>
  <si>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</si>
  <si>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</si>
  <si>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</si>
  <si>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</si>
  <si>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</si>
  <si>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</si>
  <si>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</si>
  <si>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</si>
  <si>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</si>
  <si>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</si>
  <si>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</si>
  <si>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</si>
  <si>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</si>
  <si>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</si>
  <si>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</si>
  <si>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</si>
  <si>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</si>
  <si>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</si>
  <si>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</si>
  <si>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</si>
  <si>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</si>
  <si>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</si>
  <si>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</si>
  <si>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</si>
  <si>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</si>
  <si>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</si>
  <si>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</si>
  <si>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</si>
  <si>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</si>
  <si>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</si>
  <si>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</si>
  <si>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</si>
  <si>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</si>
  <si>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</si>
  <si>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</si>
  <si>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</si>
  <si>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</si>
  <si>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</si>
  <si>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</si>
  <si>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</si>
  <si>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</si>
  <si>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</si>
  <si>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</si>
  <si>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</si>
  <si>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</si>
  <si>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</si>
  <si>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</si>
  <si>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</si>
  <si>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</si>
  <si>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</si>
  <si>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</si>
  <si>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</si>
  <si>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</si>
  <si>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</si>
  <si>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</si>
  <si>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</si>
  <si>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</si>
  <si>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</si>
  <si>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</si>
  <si>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</si>
  <si>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</si>
  <si>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</si>
  <si>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</si>
  <si>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</si>
  <si>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</si>
  <si>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</si>
  <si>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</si>
  <si>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</si>
  <si>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</si>
  <si>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</si>
  <si>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</si>
  <si>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</si>
  <si>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</si>
  <si>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</si>
  <si>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</si>
  <si>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</si>
  <si>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</si>
  <si>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</si>
  <si>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</si>
  <si>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</si>
  <si>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</si>
  <si>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</si>
  <si>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</si>
  <si>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</si>
  <si>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</si>
  <si>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</si>
  <si>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</si>
  <si>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</si>
  <si>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</si>
  <si>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</si>
  <si>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</si>
  <si>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</si>
  <si>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</si>
  <si>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</si>
  <si>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</si>
  <si>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</si>
  <si>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</si>
  <si>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</si>
  <si>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</si>
  <si>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</si>
  <si>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</si>
  <si>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</si>
  <si>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</si>
  <si>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</si>
  <si>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</si>
  <si>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</si>
  <si>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</si>
  <si>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</si>
  <si>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</si>
  <si>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</si>
  <si>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</si>
  <si>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</si>
  <si>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</si>
  <si>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</si>
  <si>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</si>
  <si>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</si>
  <si>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</si>
  <si>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</si>
  <si>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</si>
  <si>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</si>
  <si>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</si>
  <si>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</si>
  <si>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</si>
  <si>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</si>
  <si>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</si>
  <si>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</si>
  <si>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</si>
  <si>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</si>
  <si>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</si>
  <si>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</si>
  <si>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</si>
  <si>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</si>
  <si>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</si>
  <si>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</si>
  <si>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</si>
  <si>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</si>
  <si>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</si>
  <si>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</si>
  <si>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</si>
  <si>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</si>
  <si>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</si>
  <si>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</si>
  <si>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</si>
  <si>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</si>
  <si>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</si>
  <si>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</si>
  <si>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</si>
  <si>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</si>
  <si>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</si>
  <si>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</si>
  <si>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</si>
  <si>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</si>
  <si>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</si>
  <si>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</si>
  <si>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</si>
  <si>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</si>
  <si>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</si>
  <si>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</si>
  <si>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</si>
  <si>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</si>
  <si>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</si>
  <si>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</si>
  <si>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</si>
  <si>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</si>
  <si>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</si>
  <si>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</si>
  <si>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</si>
  <si>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</si>
  <si>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</si>
  <si>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</si>
  <si>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</si>
  <si>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</si>
  <si>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</si>
  <si>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</si>
  <si>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</si>
  <si>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</si>
  <si>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</si>
  <si>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</si>
  <si>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</si>
  <si>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</si>
  <si>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</si>
  <si>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</si>
  <si>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</si>
  <si>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</si>
  <si>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</si>
  <si>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</si>
  <si>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</si>
  <si>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</si>
  <si>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</si>
  <si>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</si>
  <si>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</si>
  <si>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</si>
  <si>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</si>
  <si>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</si>
  <si>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</si>
  <si>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</si>
  <si>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</si>
  <si>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</si>
  <si>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</si>
  <si>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</si>
  <si>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</si>
  <si>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</si>
  <si>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</si>
  <si>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</si>
  <si>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</si>
  <si>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</si>
  <si>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</si>
  <si>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</si>
  <si>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</si>
  <si>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</si>
  <si>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</si>
  <si>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</si>
  <si>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</si>
  <si>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</si>
  <si>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</si>
  <si>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</si>
  <si>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</si>
  <si>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</si>
  <si>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</si>
  <si>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</si>
  <si>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</si>
  <si>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</si>
  <si>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</si>
  <si>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</si>
  <si>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</si>
  <si>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</si>
  <si>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</si>
  <si>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</si>
  <si>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</si>
  <si>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</si>
  <si>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</si>
  <si>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</si>
  <si>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</si>
  <si>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</si>
  <si>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</si>
  <si>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</si>
  <si>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</si>
  <si>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</si>
  <si>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</si>
  <si>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</si>
  <si>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</si>
  <si>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</si>
  <si>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</si>
  <si>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</si>
  <si>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</si>
  <si>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</si>
  <si>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</si>
  <si>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</si>
  <si>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</si>
  <si>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</si>
  <si>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</si>
  <si>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</si>
  <si>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</si>
  <si>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</si>
  <si>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</si>
  <si>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</si>
  <si>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</si>
  <si>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</si>
  <si>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</si>
  <si>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</si>
  <si>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</si>
  <si>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</si>
  <si>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</si>
  <si>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</si>
  <si>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</si>
  <si>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</si>
  <si>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</si>
  <si>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</si>
  <si>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</si>
  <si>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</si>
  <si>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</si>
  <si>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</si>
  <si>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</si>
  <si>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</si>
  <si>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</si>
  <si>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</si>
  <si>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</si>
  <si>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</si>
  <si>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</si>
  <si>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</si>
  <si>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</si>
  <si>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</si>
  <si>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</si>
  <si>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</si>
  <si>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</si>
  <si>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</si>
  <si>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</si>
  <si>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</si>
  <si>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</si>
  <si>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</si>
  <si>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</si>
  <si>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</si>
  <si>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</si>
  <si>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</si>
  <si>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</si>
  <si>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</si>
  <si>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</si>
  <si>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</si>
  <si>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</si>
  <si>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</si>
  <si>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</si>
  <si>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</si>
  <si>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</si>
  <si>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</si>
  <si>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</si>
  <si>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</si>
  <si>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</si>
  <si>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</si>
  <si>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</si>
  <si>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</si>
  <si>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</si>
  <si>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</si>
  <si>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</si>
  <si>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</si>
  <si>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</si>
  <si>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</si>
  <si>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</si>
  <si>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</si>
  <si>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</si>
  <si>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</si>
  <si>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</si>
  <si>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</si>
  <si>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</si>
  <si>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</si>
  <si>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</si>
  <si>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</si>
  <si>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</si>
  <si>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</si>
  <si>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</si>
  <si>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</si>
  <si>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</si>
  <si>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</si>
  <si>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</si>
  <si>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</si>
  <si>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</si>
  <si>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</si>
  <si>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</si>
  <si>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</si>
  <si>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</si>
  <si>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</si>
  <si>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</si>
  <si>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</si>
  <si>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</si>
  <si>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</si>
  <si>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</si>
  <si>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</si>
  <si>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</si>
  <si>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</si>
  <si>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</si>
  <si>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</si>
  <si>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</si>
  <si>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</si>
  <si>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</si>
  <si>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</si>
  <si>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</si>
  <si>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</si>
  <si>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</si>
  <si>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</si>
  <si>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</si>
  <si>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</si>
  <si>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</si>
  <si>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</si>
  <si>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</si>
  <si>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</si>
  <si>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</si>
  <si>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</si>
  <si>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</si>
  <si>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</si>
  <si>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</si>
  <si>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</si>
  <si>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</si>
  <si>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</si>
  <si>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</si>
  <si>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</si>
  <si>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</si>
  <si>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</si>
  <si>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</si>
  <si>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</si>
  <si>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</si>
  <si>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</si>
  <si>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</si>
  <si>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</si>
  <si>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</si>
  <si>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</si>
  <si>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</si>
  <si>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</si>
  <si>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</si>
  <si>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</si>
  <si>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</si>
  <si>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</si>
  <si>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</si>
  <si>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</si>
  <si>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</si>
  <si>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</si>
  <si>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</si>
  <si>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</si>
  <si>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</si>
  <si>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</si>
  <si>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</si>
  <si>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</si>
  <si>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</si>
  <si>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</si>
  <si>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</si>
  <si>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</si>
  <si>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</si>
  <si>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</si>
  <si>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</si>
  <si>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</si>
  <si>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</si>
  <si>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</si>
  <si>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</si>
  <si>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</si>
  <si>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</si>
  <si>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</si>
  <si>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</si>
  <si>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</si>
  <si>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</si>
  <si>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</si>
  <si>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</si>
  <si>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</si>
  <si>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</si>
  <si>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</si>
  <si>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</si>
  <si>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</si>
  <si>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</si>
  <si>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</si>
  <si>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</si>
  <si>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</si>
  <si>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</si>
  <si>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</si>
  <si>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</si>
  <si>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</si>
  <si>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</si>
  <si>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</si>
  <si>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</si>
  <si>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</si>
  <si>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</si>
  <si>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</si>
  <si>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</si>
  <si>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</si>
  <si>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</si>
  <si>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</si>
  <si>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</si>
  <si>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</si>
  <si>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</si>
  <si>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</si>
  <si>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</si>
  <si>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</si>
  <si>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</si>
  <si>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</si>
  <si>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</si>
  <si>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</si>
  <si>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</si>
  <si>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</si>
  <si>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</si>
  <si>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</si>
  <si>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</si>
  <si>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</si>
  <si>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</si>
  <si>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</si>
  <si>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</si>
  <si>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</si>
  <si>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</si>
  <si>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</si>
  <si>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</si>
  <si>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</si>
  <si>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</si>
  <si>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</si>
  <si>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</si>
  <si>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</si>
  <si>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</si>
  <si>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</si>
  <si>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</si>
  <si>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</si>
  <si>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</si>
  <si>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</si>
  <si>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</si>
  <si>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</si>
  <si>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</si>
  <si>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</si>
  <si>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</si>
  <si>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</si>
  <si>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</si>
  <si>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</si>
  <si>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</si>
  <si>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</si>
  <si>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</si>
  <si>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</si>
  <si>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</si>
  <si>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</si>
  <si>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</si>
  <si>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</si>
  <si>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</si>
  <si>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</si>
  <si>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</si>
  <si>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</si>
  <si>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</si>
  <si>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</si>
  <si>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</si>
  <si>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</si>
  <si>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</si>
  <si>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</si>
  <si>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</si>
  <si>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</si>
  <si>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</si>
  <si>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</si>
  <si>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</si>
  <si>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</si>
  <si>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</si>
  <si>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</si>
  <si>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</si>
  <si>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</si>
  <si>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</si>
  <si>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</si>
  <si>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</si>
  <si>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</si>
  <si>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</si>
  <si>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</si>
  <si>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</si>
  <si>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</si>
  <si>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</si>
  <si>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</si>
  <si>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</si>
  <si>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</si>
  <si>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</si>
  <si>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</si>
  <si>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</si>
  <si>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</si>
  <si>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</si>
  <si>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</si>
  <si>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</si>
  <si>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</si>
  <si>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</si>
  <si>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</si>
  <si>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</si>
  <si>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</si>
  <si>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</si>
  <si>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</si>
  <si>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</si>
  <si>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</si>
  <si>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</si>
  <si>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</si>
  <si>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</si>
  <si>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</si>
  <si>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</si>
  <si>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</si>
  <si>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</si>
  <si>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</si>
  <si>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</si>
  <si>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</si>
  <si>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</si>
  <si>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</si>
  <si>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</si>
  <si>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</si>
  <si>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</si>
  <si>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</si>
  <si>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</si>
  <si>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</si>
  <si>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</si>
  <si>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</si>
  <si>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</si>
  <si>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</si>
  <si>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</si>
  <si>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</si>
  <si>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</si>
  <si>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</si>
  <si>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</si>
  <si>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</si>
  <si>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</si>
  <si>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</si>
  <si>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</si>
  <si>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</si>
  <si>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</si>
  <si>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</si>
  <si>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</si>
  <si>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</si>
  <si>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</si>
  <si>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</si>
  <si>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</si>
  <si>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</si>
  <si>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</si>
  <si>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</si>
  <si>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</si>
  <si>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</si>
  <si>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</si>
  <si>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</si>
  <si>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</si>
  <si>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</si>
  <si>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</si>
  <si>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</si>
  <si>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</si>
  <si>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</si>
  <si>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</si>
  <si>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</si>
  <si>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</si>
  <si>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</si>
  <si>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</si>
  <si>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</si>
  <si>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</si>
  <si>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</si>
  <si>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</si>
  <si>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</si>
  <si>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</si>
  <si>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</si>
  <si>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</si>
  <si>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</si>
  <si>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</si>
  <si>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</si>
  <si>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</si>
  <si>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</si>
  <si>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</si>
  <si>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</si>
  <si>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</si>
  <si>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</si>
  <si>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</si>
  <si>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</si>
  <si>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</si>
  <si>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</si>
  <si>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</si>
  <si>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</si>
  <si>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</si>
  <si>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</si>
  <si>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</si>
  <si>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</si>
  <si>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</si>
  <si>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</si>
  <si>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</si>
  <si>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</si>
  <si>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</si>
  <si>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</si>
  <si>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</si>
  <si>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</si>
  <si>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</si>
  <si>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</si>
  <si>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</si>
  <si>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</si>
  <si>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</si>
  <si>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</si>
  <si>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</si>
  <si>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</si>
  <si>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</si>
  <si>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</si>
  <si>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</si>
  <si>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</si>
  <si>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</si>
  <si>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</si>
  <si>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</si>
  <si>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</si>
  <si>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</si>
  <si>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</si>
  <si>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</si>
  <si>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</si>
  <si>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</si>
  <si>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</si>
  <si>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</si>
  <si>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</si>
  <si>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</si>
  <si>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</si>
  <si>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</si>
  <si>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</si>
  <si>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</si>
  <si>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</si>
  <si>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</si>
  <si>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</si>
  <si>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</si>
  <si>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</si>
  <si>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</si>
  <si>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</si>
  <si>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</si>
  <si>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</si>
  <si>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</si>
  <si>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</si>
  <si>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</si>
  <si>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</si>
  <si>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</si>
  <si>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</si>
  <si>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</si>
  <si>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</si>
  <si>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</si>
  <si>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</si>
  <si>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</si>
  <si>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</si>
  <si>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</si>
  <si>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</si>
  <si>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</si>
  <si>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</si>
  <si>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</si>
  <si>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</si>
  <si>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</si>
  <si>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</si>
  <si>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</si>
  <si>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</si>
  <si>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</si>
  <si>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</si>
  <si>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</si>
  <si>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</si>
  <si>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</si>
  <si>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</si>
  <si>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</si>
  <si>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</si>
  <si>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</si>
  <si>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</si>
  <si>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</si>
  <si>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</si>
  <si>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</si>
  <si>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</si>
  <si>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</si>
  <si>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</si>
  <si>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</si>
  <si>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</si>
  <si>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</si>
  <si>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</si>
  <si>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</si>
  <si>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</si>
  <si>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</si>
  <si>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</si>
  <si>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</si>
  <si>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</si>
  <si>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</si>
  <si>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</si>
  <si>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</si>
  <si>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</si>
  <si>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</si>
  <si>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</si>
  <si>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</si>
  <si>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</si>
  <si>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</si>
  <si>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</si>
  <si>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</si>
  <si>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</si>
  <si>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</si>
  <si>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</si>
  <si>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</si>
  <si>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</si>
  <si>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</si>
  <si>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</si>
  <si>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</si>
  <si>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</si>
  <si>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</si>
  <si>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</si>
  <si>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</si>
  <si>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</si>
  <si>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</si>
  <si>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</si>
  <si>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</si>
  <si>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</si>
  <si>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</si>
  <si>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</si>
  <si>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</si>
  <si>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</si>
  <si>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</si>
  <si>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</si>
  <si>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</si>
  <si>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</si>
  <si>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</si>
  <si>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</si>
  <si>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</si>
  <si>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</si>
  <si>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</si>
  <si>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</si>
  <si>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</si>
  <si>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</si>
  <si>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</si>
  <si>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</si>
  <si>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</si>
  <si>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</si>
  <si>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</si>
  <si>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</si>
  <si>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</si>
  <si>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</si>
  <si>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</si>
  <si>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</si>
  <si>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</si>
  <si>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</si>
  <si>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</si>
  <si>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</si>
  <si>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</si>
  <si>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</si>
  <si>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</si>
  <si>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</si>
  <si>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</si>
  <si>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</si>
  <si>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</si>
  <si>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</si>
  <si>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</si>
  <si>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</si>
  <si>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</si>
  <si>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</si>
  <si>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</si>
  <si>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</si>
  <si>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</si>
  <si>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</si>
  <si>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</si>
  <si>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</si>
  <si>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</si>
  <si>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</si>
  <si>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</si>
  <si>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</si>
  <si>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</si>
  <si>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</si>
  <si>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</si>
  <si>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</si>
  <si>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</si>
  <si>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</si>
  <si>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</si>
  <si>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</si>
  <si>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</si>
  <si>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</si>
  <si>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</si>
  <si>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</si>
  <si>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</si>
  <si>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</si>
  <si>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</si>
  <si>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</si>
  <si>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</si>
  <si>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</si>
  <si>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</si>
  <si>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</si>
  <si>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</si>
  <si>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</si>
  <si>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</si>
  <si>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</si>
  <si>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</si>
  <si>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</si>
  <si>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</si>
  <si>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</si>
  <si>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</si>
  <si>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</si>
  <si>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</si>
  <si>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</si>
  <si>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</si>
  <si>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</si>
  <si>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</si>
  <si>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</si>
  <si>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</si>
  <si>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</si>
  <si>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</si>
  <si>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</si>
  <si>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</si>
  <si>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</si>
  <si>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</si>
  <si>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</si>
  <si>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</si>
  <si>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</si>
  <si>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</si>
  <si>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</si>
  <si>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</si>
  <si>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</si>
  <si>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</si>
  <si>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</si>
  <si>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</si>
  <si>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</si>
  <si>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</si>
  <si>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</si>
  <si>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</si>
  <si>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</si>
  <si>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</si>
  <si>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</si>
  <si>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</si>
  <si>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</si>
  <si>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</si>
  <si>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</si>
  <si>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</si>
  <si>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</si>
  <si>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</si>
  <si>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</si>
  <si>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</si>
  <si>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</si>
  <si>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</si>
  <si>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</si>
  <si>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</si>
  <si>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</si>
  <si>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</si>
  <si>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</si>
  <si>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</si>
  <si>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</si>
  <si>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</si>
  <si>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</si>
  <si>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</si>
  <si>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</si>
  <si>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</si>
  <si>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</si>
  <si>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</si>
  <si>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</si>
  <si>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</si>
  <si>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</si>
  <si>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</si>
  <si>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</si>
  <si>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</si>
  <si>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</si>
  <si>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</si>
  <si>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</si>
  <si>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</si>
  <si>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</si>
  <si>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</si>
  <si>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</si>
  <si>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</si>
  <si>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</si>
  <si>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</si>
  <si>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</si>
  <si>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</si>
  <si>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</si>
  <si>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</si>
  <si>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</si>
  <si>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</si>
  <si>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</si>
  <si>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</si>
  <si>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</si>
  <si>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</si>
  <si>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</si>
  <si>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</si>
  <si>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</si>
  <si>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</si>
  <si>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</si>
  <si>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</si>
  <si>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</si>
  <si>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</si>
  <si>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</si>
  <si>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</si>
  <si>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</si>
  <si>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</si>
  <si>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</si>
  <si>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</si>
  <si>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</si>
  <si>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</si>
  <si>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</si>
  <si>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</si>
  <si>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</si>
  <si>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</si>
  <si>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</si>
  <si>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</si>
  <si>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</si>
  <si>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</si>
  <si>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</si>
  <si>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</si>
  <si>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</si>
  <si>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</si>
  <si>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</si>
  <si>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</si>
  <si>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</si>
  <si>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</si>
  <si>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</si>
  <si>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</si>
  <si>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</si>
  <si>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</si>
  <si>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</si>
  <si>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</si>
  <si>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</si>
  <si>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</si>
  <si>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</si>
  <si>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</si>
  <si>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</si>
  <si>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</si>
  <si>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</si>
  <si>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</si>
  <si>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</si>
  <si>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</si>
  <si>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</si>
  <si>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</si>
  <si>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</si>
  <si>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</si>
  <si>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</si>
  <si>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</si>
  <si>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</si>
  <si>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</si>
  <si>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</si>
  <si>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</si>
  <si>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</si>
  <si>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</si>
  <si>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</si>
  <si>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</si>
  <si>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</si>
  <si>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</si>
  <si>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</si>
  <si>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</si>
  <si>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</si>
  <si>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</si>
  <si>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</si>
  <si>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</si>
  <si>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</si>
  <si>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</si>
  <si>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</si>
  <si>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</si>
  <si>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</si>
  <si>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</si>
  <si>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</si>
  <si>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</si>
  <si>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</si>
  <si>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</si>
  <si>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</si>
  <si>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</si>
  <si>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</si>
  <si>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</si>
  <si>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</si>
  <si>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</si>
  <si>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</si>
  <si>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</si>
  <si>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</si>
  <si>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</si>
  <si>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</si>
  <si>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</si>
  <si>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</si>
  <si>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</si>
  <si>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</si>
  <si>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</si>
  <si>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</si>
  <si>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</si>
  <si>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</si>
  <si>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</si>
  <si>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</si>
  <si>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</si>
  <si>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</si>
  <si>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</si>
  <si>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</si>
  <si>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</si>
  <si>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</si>
  <si>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</si>
  <si>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</si>
  <si>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</si>
  <si>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</si>
  <si>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</si>
  <si>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</si>
  <si>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</si>
  <si>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</si>
  <si>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</si>
  <si>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</si>
  <si>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</si>
  <si>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</si>
  <si>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</si>
  <si>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</si>
  <si>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</si>
  <si>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</si>
  <si>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</si>
  <si>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</si>
  <si>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</si>
  <si>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</si>
  <si>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</si>
  <si>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</si>
  <si>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</si>
  <si>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</si>
  <si>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</si>
  <si>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</si>
  <si>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</si>
  <si>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</si>
  <si>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</si>
  <si>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</si>
  <si>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</si>
  <si>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</si>
  <si>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</si>
  <si>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</si>
  <si>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</si>
  <si>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</si>
  <si>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</si>
  <si>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</si>
  <si>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</si>
  <si>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</si>
  <si>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</si>
  <si>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</si>
  <si>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</si>
  <si>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</si>
  <si>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</si>
  <si>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</si>
  <si>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</si>
  <si>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</si>
  <si>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</si>
  <si>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</si>
  <si>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</si>
  <si>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</si>
  <si>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</si>
  <si>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</si>
  <si>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</si>
  <si>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</si>
  <si>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</si>
  <si>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</si>
  <si>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</si>
  <si>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</si>
  <si>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</si>
  <si>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</si>
  <si>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</si>
  <si>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</si>
  <si>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</si>
  <si>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</si>
  <si>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</si>
  <si>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</si>
  <si>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</si>
  <si>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</si>
  <si>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</si>
  <si>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</si>
  <si>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</si>
  <si>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</si>
  <si>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</si>
  <si>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</si>
  <si>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</si>
  <si>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</si>
  <si>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</si>
  <si>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</si>
  <si>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</si>
  <si>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</si>
  <si>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</si>
  <si>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</si>
  <si>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</si>
  <si>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</si>
  <si>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</si>
  <si>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</si>
  <si>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</si>
  <si>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</si>
  <si>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</si>
  <si>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</si>
  <si>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</si>
  <si>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</si>
  <si>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</si>
  <si>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</si>
  <si>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</si>
  <si>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</si>
  <si>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</si>
  <si>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</si>
  <si>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</si>
  <si>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</si>
  <si>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</si>
  <si>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</si>
  <si>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</si>
  <si>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</si>
  <si>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</si>
  <si>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</si>
  <si>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</si>
  <si>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</si>
  <si>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</si>
  <si>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</si>
  <si>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</si>
  <si>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</si>
  <si>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</si>
  <si>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</si>
  <si>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</si>
  <si>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</si>
  <si>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</si>
  <si>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</si>
  <si>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</si>
  <si>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</si>
  <si>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</si>
  <si>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</si>
  <si>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</si>
  <si>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</si>
  <si>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</si>
  <si>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</si>
  <si>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</si>
  <si>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</si>
  <si>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</si>
  <si>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</si>
  <si>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</si>
  <si>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</si>
  <si>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</si>
  <si>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</si>
  <si>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</si>
  <si>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</si>
  <si>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</si>
  <si>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</si>
  <si>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</si>
  <si>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</si>
  <si>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</si>
  <si>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</si>
  <si>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</si>
  <si>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</si>
  <si>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</si>
  <si>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</si>
  <si>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</si>
  <si>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</si>
  <si>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</si>
  <si>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</si>
  <si>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</si>
  <si>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</si>
  <si>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</si>
  <si>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</si>
  <si>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</si>
  <si>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</si>
  <si>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</si>
  <si>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</si>
  <si>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</si>
  <si>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</si>
  <si>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</si>
  <si>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</si>
  <si>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</si>
  <si>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</si>
  <si>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</si>
  <si>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</si>
  <si>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</si>
  <si>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</si>
  <si>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</si>
  <si>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</si>
  <si>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</si>
  <si>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</si>
  <si>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</si>
  <si>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</si>
  <si>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</si>
  <si>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</si>
  <si>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</si>
  <si>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</si>
  <si>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</si>
  <si>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</si>
  <si>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</si>
  <si>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</si>
  <si>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</si>
  <si>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</si>
  <si>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</si>
  <si>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</si>
  <si>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</si>
  <si>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</si>
  <si>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</si>
  <si>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</si>
  <si>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</si>
  <si>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</si>
  <si>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</si>
  <si>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</si>
  <si>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</si>
  <si>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</si>
  <si>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</si>
  <si>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</si>
  <si>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</si>
  <si>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</si>
  <si>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</si>
  <si>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</si>
  <si>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</si>
  <si>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</si>
  <si>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</si>
  <si>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</si>
  <si>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</si>
  <si>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</si>
  <si>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</si>
  <si>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</si>
  <si>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</si>
  <si>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</si>
  <si>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</si>
  <si>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</si>
  <si>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</si>
  <si>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</si>
  <si>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</si>
  <si>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</si>
  <si>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</si>
  <si>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</si>
  <si>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</si>
  <si>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</si>
  <si>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</si>
  <si>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</si>
  <si>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</si>
  <si>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</si>
  <si>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</si>
  <si>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</si>
  <si>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</si>
  <si>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</si>
  <si>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</si>
  <si>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</si>
  <si>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</si>
  <si>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</si>
  <si>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</si>
  <si>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</si>
  <si>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</si>
  <si>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</si>
  <si>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</si>
  <si>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</si>
  <si>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</si>
  <si>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</si>
  <si>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</si>
  <si>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</si>
  <si>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</si>
  <si>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</si>
  <si>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</si>
  <si>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</si>
  <si>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</si>
  <si>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</si>
  <si>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</si>
  <si>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</si>
  <si>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</si>
  <si>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</si>
  <si>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</si>
  <si>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</si>
  <si>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</si>
  <si>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</si>
  <si>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</si>
  <si>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</si>
  <si>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</si>
  <si>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</si>
  <si>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</si>
  <si>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</si>
  <si>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</si>
  <si>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</si>
  <si>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</si>
  <si>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</si>
  <si>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</si>
  <si>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</si>
  <si>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</si>
  <si>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</si>
  <si>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</si>
  <si>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</si>
  <si>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</si>
  <si>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</si>
  <si>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</si>
  <si>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</si>
  <si>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</si>
  <si>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</si>
  <si>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</si>
  <si>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</si>
  <si>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</si>
  <si>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</si>
  <si>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</si>
  <si>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</si>
  <si>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</si>
  <si>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</si>
  <si>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</si>
  <si>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</si>
  <si>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</si>
  <si>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</si>
  <si>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</si>
  <si>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</si>
  <si>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</si>
  <si>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</si>
  <si>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</si>
  <si>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</si>
  <si>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</si>
  <si>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</si>
  <si>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</si>
  <si>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</si>
  <si>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</si>
  <si>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</si>
  <si>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</si>
  <si>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</si>
  <si>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</si>
  <si>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</si>
  <si>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</si>
  <si>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</si>
  <si>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</si>
  <si>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</si>
  <si>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</si>
  <si>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</si>
  <si>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</si>
  <si>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</si>
  <si>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</si>
  <si>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</si>
  <si>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</si>
  <si>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</si>
  <si>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</si>
  <si>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</si>
  <si>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</si>
  <si>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</si>
  <si>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</si>
  <si>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</si>
  <si>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</si>
  <si>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</si>
  <si>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</si>
  <si>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</si>
  <si>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</si>
  <si>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</si>
  <si>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</si>
  <si>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</si>
  <si>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</si>
  <si>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</si>
  <si>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</si>
  <si>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</si>
  <si>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</si>
  <si>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</si>
  <si>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</si>
  <si>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</si>
  <si>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</si>
  <si>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</si>
  <si>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</si>
  <si>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</si>
  <si>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</si>
  <si>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</si>
  <si>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</si>
  <si>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</si>
  <si>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</si>
  <si>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</si>
  <si>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</si>
  <si>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</si>
  <si>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</si>
  <si>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</si>
  <si>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</si>
  <si>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</si>
  <si>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</si>
  <si>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</si>
  <si>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</si>
  <si>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</si>
  <si>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</si>
  <si>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</si>
  <si>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</si>
  <si>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</si>
  <si>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</si>
  <si>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</si>
  <si>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</si>
  <si>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</si>
  <si>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</si>
  <si>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</si>
  <si>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</si>
  <si>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</si>
  <si>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</si>
  <si>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</si>
  <si>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</si>
  <si>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</si>
  <si>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</si>
  <si>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</si>
  <si>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</si>
  <si>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</si>
  <si>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</si>
  <si>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</si>
  <si>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</si>
  <si>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</si>
  <si>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</si>
  <si>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</si>
  <si>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</si>
  <si>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</si>
  <si>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</si>
  <si>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</si>
  <si>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</si>
  <si>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</si>
  <si>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</si>
  <si>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</si>
  <si>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</si>
  <si>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</si>
  <si>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</si>
  <si>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</si>
  <si>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</si>
  <si>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</si>
  <si>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</si>
  <si>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</si>
  <si>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</si>
  <si>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</si>
  <si>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</si>
  <si>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</si>
  <si>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</si>
  <si>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</si>
  <si>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</si>
  <si>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</si>
  <si>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</si>
  <si>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</si>
  <si>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</si>
  <si>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</si>
  <si>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</si>
  <si>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</si>
  <si>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</si>
  <si>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</si>
  <si>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</si>
  <si>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</si>
  <si>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</si>
  <si>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</si>
  <si>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</si>
  <si>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</si>
  <si>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</si>
  <si>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</si>
  <si>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</si>
  <si>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</si>
  <si>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</si>
  <si>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</si>
  <si>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</si>
  <si>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</si>
  <si>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</si>
  <si>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</si>
  <si>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</si>
  <si>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</si>
  <si>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</si>
  <si>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</si>
  <si>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</si>
  <si>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</si>
  <si>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</si>
  <si>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</si>
  <si>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</si>
  <si>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</si>
  <si>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</si>
  <si>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</si>
  <si>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</si>
  <si>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</si>
  <si>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</si>
  <si>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</si>
  <si>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</si>
  <si>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</si>
  <si>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</si>
  <si>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</si>
  <si>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</si>
  <si>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</si>
  <si>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</si>
  <si>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</si>
  <si>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</si>
  <si>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</si>
  <si>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</si>
  <si>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</si>
  <si>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</si>
  <si>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</si>
  <si>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</si>
  <si>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</si>
  <si>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</si>
  <si>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</si>
  <si>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</si>
  <si>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</si>
  <si>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</si>
  <si>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</si>
  <si>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</si>
  <si>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</si>
  <si>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</si>
  <si>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</si>
  <si>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</si>
  <si>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</si>
  <si>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</si>
  <si>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</si>
  <si>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</si>
  <si>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</si>
  <si>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</si>
  <si>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</si>
  <si>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</si>
  <si>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</si>
  <si>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</si>
  <si>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</si>
  <si>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</si>
  <si>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</si>
  <si>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</si>
  <si>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</si>
  <si>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</si>
  <si>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</si>
  <si>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</si>
  <si>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</si>
  <si>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</si>
  <si>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</si>
  <si>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</si>
  <si>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</si>
  <si>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</si>
  <si>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</si>
  <si>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</si>
  <si>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</si>
  <si>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</si>
  <si>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</si>
  <si>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</si>
  <si>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</si>
  <si>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</si>
  <si>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</si>
  <si>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</si>
  <si>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</si>
  <si>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</si>
  <si>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</si>
  <si>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</si>
  <si>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</si>
  <si>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</si>
  <si>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</si>
  <si>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</si>
  <si>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</si>
  <si>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</si>
  <si>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</si>
  <si>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</si>
  <si>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</si>
  <si>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</si>
  <si>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</si>
  <si>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</si>
  <si>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</si>
  <si>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</si>
  <si>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</si>
  <si>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</si>
  <si>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</si>
  <si>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</si>
  <si>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</si>
  <si>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</si>
  <si>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</si>
  <si>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</si>
  <si>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</si>
  <si>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</si>
  <si>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</si>
  <si>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</si>
  <si>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</si>
  <si>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</si>
  <si>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</si>
  <si>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</si>
  <si>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</si>
  <si>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</si>
  <si>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</si>
  <si>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</si>
  <si>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</si>
  <si>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</si>
  <si>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</si>
  <si>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</si>
  <si>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</si>
  <si>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</si>
  <si>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</si>
  <si>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</si>
  <si>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</si>
  <si>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</si>
  <si>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</si>
  <si>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</si>
  <si>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</si>
  <si>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</si>
  <si>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</si>
  <si>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</si>
  <si>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</si>
  <si>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</si>
  <si>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</si>
  <si>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</si>
  <si>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</si>
  <si>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</si>
  <si>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</si>
  <si>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</si>
  <si>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</si>
  <si>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</si>
  <si>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</si>
  <si>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</si>
  <si>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</si>
  <si>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</si>
  <si>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</si>
  <si>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</si>
  <si>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</si>
  <si>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</si>
  <si>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</si>
  <si>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</si>
  <si>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</si>
  <si>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</si>
  <si>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</si>
  <si>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</si>
  <si>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</si>
  <si>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</si>
  <si>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</si>
  <si>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</si>
  <si>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</si>
  <si>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</si>
  <si>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</si>
  <si>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</si>
  <si>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</si>
  <si>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</si>
  <si>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</si>
  <si>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</si>
  <si>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</si>
  <si>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</si>
  <si>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</si>
  <si>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</si>
  <si>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</si>
  <si>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</si>
  <si>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</si>
  <si>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</si>
  <si>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</si>
  <si>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</si>
  <si>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</si>
  <si>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</si>
  <si>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</si>
  <si>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</si>
  <si>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</si>
  <si>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</si>
  <si>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</si>
  <si>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</si>
  <si>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</si>
  <si>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</si>
  <si>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</si>
  <si>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</si>
  <si>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</si>
  <si>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</si>
  <si>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</si>
  <si>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</si>
  <si>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</si>
  <si>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</si>
  <si>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</si>
  <si>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</si>
  <si>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</si>
  <si>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</si>
  <si>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</si>
  <si>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</si>
  <si>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</si>
  <si>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</si>
  <si>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</si>
  <si>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</si>
  <si>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</si>
  <si>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</si>
  <si>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</si>
  <si>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</si>
  <si>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</si>
  <si>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</si>
  <si>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</si>
  <si>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</si>
  <si>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</si>
  <si>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</si>
  <si>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</si>
  <si>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</si>
  <si>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</si>
  <si>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</si>
  <si>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</si>
  <si>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</si>
  <si>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</si>
  <si>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</si>
  <si>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</si>
  <si>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</si>
  <si>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</si>
  <si>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</si>
  <si>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</si>
  <si>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</si>
  <si>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</si>
  <si>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</si>
  <si>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</si>
  <si>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</si>
  <si>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</si>
  <si>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</si>
  <si>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</si>
  <si>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</si>
  <si>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</si>
  <si>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</si>
  <si>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</si>
  <si>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</si>
  <si>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</si>
  <si>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</si>
  <si>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</si>
  <si>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</si>
  <si>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</si>
  <si>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</si>
  <si>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</si>
  <si>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</si>
  <si>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</si>
  <si>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</si>
  <si>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</si>
  <si>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</si>
  <si>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</si>
  <si>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</si>
  <si>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</si>
  <si>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</si>
  <si>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</si>
  <si>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</si>
  <si>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</si>
  <si>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</si>
  <si>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</si>
  <si>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</si>
  <si>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</si>
  <si>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</si>
  <si>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</si>
  <si>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</si>
  <si>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</si>
  <si>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</si>
  <si>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</si>
  <si>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</si>
  <si>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</si>
  <si>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</si>
  <si>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</si>
  <si>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</si>
  <si>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</si>
  <si>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</si>
  <si>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</si>
  <si>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</si>
  <si>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</si>
  <si>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</si>
  <si>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</si>
  <si>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</si>
  <si>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</si>
  <si>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</si>
  <si>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</si>
  <si>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</si>
  <si>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</si>
  <si>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</si>
  <si>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</si>
  <si>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</si>
  <si>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</si>
  <si>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</si>
  <si>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</si>
  <si>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</si>
  <si>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</si>
  <si>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</si>
  <si>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</si>
  <si>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</si>
  <si>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</si>
  <si>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</si>
  <si>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</si>
  <si>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</si>
  <si>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</si>
  <si>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</si>
  <si>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</si>
  <si>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</si>
  <si>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</si>
  <si>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</si>
  <si>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</si>
  <si>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</si>
  <si>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</si>
  <si>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</si>
  <si>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</si>
  <si>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</si>
  <si>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</si>
  <si>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</si>
  <si>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</si>
  <si>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</si>
  <si>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</si>
  <si>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</si>
  <si>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</si>
  <si>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</si>
  <si>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</si>
  <si>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</si>
  <si>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</si>
  <si>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</si>
  <si>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</si>
  <si>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</si>
  <si>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</si>
  <si>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</si>
  <si>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</si>
  <si>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</si>
  <si>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</si>
  <si>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</si>
  <si>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</si>
  <si>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</si>
  <si>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</si>
  <si>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</si>
  <si>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</si>
  <si>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</si>
  <si>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</si>
  <si>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</si>
  <si>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</si>
  <si>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</si>
  <si>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</si>
  <si>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</si>
  <si>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</si>
  <si>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</si>
  <si>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</si>
  <si>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</si>
  <si>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</si>
  <si>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</si>
  <si>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</si>
  <si>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</si>
  <si>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</si>
  <si>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</si>
  <si>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</si>
  <si>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</si>
  <si>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</si>
  <si>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</si>
  <si>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</si>
  <si>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</si>
  <si>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</si>
  <si>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</si>
  <si>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</si>
  <si>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</si>
  <si>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</si>
  <si>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</si>
  <si>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</si>
  <si>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</si>
  <si>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</si>
  <si>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</si>
  <si>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</si>
  <si>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</si>
  <si>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</si>
  <si>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</si>
  <si>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</si>
  <si>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</si>
  <si>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</si>
  <si>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</si>
  <si>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</si>
  <si>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</si>
  <si>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</si>
  <si>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</si>
  <si>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</si>
  <si>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</si>
  <si>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</si>
  <si>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</si>
  <si>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</si>
  <si>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</si>
  <si>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</si>
  <si>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</si>
  <si>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</si>
  <si>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</si>
  <si>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</si>
  <si>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</si>
  <si>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</si>
  <si>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</si>
  <si>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</si>
  <si>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</si>
  <si>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</si>
  <si>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</si>
  <si>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</si>
  <si>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</si>
  <si>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</si>
  <si>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</si>
  <si>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</si>
  <si>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</si>
  <si>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</si>
  <si>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</si>
  <si>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</si>
  <si>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</si>
  <si>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</si>
  <si>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</si>
  <si>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</si>
  <si>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</si>
  <si>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</si>
  <si>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</si>
  <si>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</si>
  <si>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</si>
  <si>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</si>
  <si>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</si>
  <si>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</si>
  <si>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</si>
  <si>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</si>
  <si>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</si>
  <si>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</si>
  <si>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</si>
  <si>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</si>
  <si>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</si>
  <si>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</si>
  <si>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</si>
  <si>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</si>
  <si>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</si>
  <si>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</si>
  <si>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</si>
  <si>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</si>
  <si>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</si>
  <si>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</si>
  <si>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</si>
  <si>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</si>
  <si>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</si>
  <si>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</si>
  <si>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</si>
  <si>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</si>
  <si>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</si>
  <si>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</si>
  <si>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</si>
  <si>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</si>
  <si>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</si>
  <si>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</si>
  <si>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</si>
  <si>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</si>
  <si>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</si>
  <si>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</si>
  <si>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</si>
  <si>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</si>
  <si>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</si>
  <si>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</si>
  <si>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</si>
  <si>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</si>
  <si>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</si>
  <si>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</si>
  <si>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</si>
  <si>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</si>
  <si>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</si>
  <si>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</si>
  <si>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</si>
  <si>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</si>
  <si>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</si>
  <si>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</si>
  <si>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</si>
  <si>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</si>
  <si>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</si>
  <si>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</si>
  <si>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</si>
  <si>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</si>
  <si>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</si>
  <si>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</si>
  <si>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</si>
  <si>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</si>
  <si>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</si>
  <si>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</si>
  <si>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</si>
  <si>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</si>
  <si>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</si>
  <si>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</si>
  <si>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</si>
  <si>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</si>
  <si>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</si>
  <si>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</si>
  <si>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</si>
  <si>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</si>
  <si>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</si>
  <si>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</si>
  <si>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</si>
  <si>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</si>
  <si>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</si>
  <si>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</si>
  <si>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</si>
  <si>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</si>
  <si>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</si>
  <si>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</si>
  <si>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</si>
  <si>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</si>
  <si>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</si>
  <si>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</si>
  <si>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</si>
  <si>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</si>
  <si>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</si>
  <si>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</si>
  <si>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</si>
  <si>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</si>
  <si>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</si>
  <si>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</si>
  <si>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</si>
  <si>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</si>
  <si>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</si>
  <si>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</si>
  <si>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</si>
  <si>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</si>
  <si>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</si>
  <si>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</si>
  <si>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</si>
  <si>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</si>
  <si>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</si>
  <si>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</si>
  <si>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</si>
  <si>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</si>
  <si>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</si>
  <si>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</si>
  <si>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</si>
  <si>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</si>
  <si>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</si>
  <si>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</si>
  <si>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</si>
  <si>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</si>
  <si>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t>
  </si>
  <si>
    <t>Current Policy_revAug2021.cin</t>
  </si>
  <si>
    <t>Proposed Policy</t>
  </si>
  <si>
    <t>Proposed Policy_revAug2021.cin</t>
  </si>
  <si>
    <t>Proposed Policy: Post-Workshop</t>
  </si>
  <si>
    <t>Proposed Policy - Ambitious Goals.cin</t>
  </si>
  <si>
    <t>45% below 2005 Baseline by 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</si>
</sst>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08">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xf numFmtId="0" fontId="0" fillId="0" borderId="0" xfId="0"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xf numFmtId="172" fontId="0" fillId="0" borderId="0" xfId="22" applyNumberFormat="1" applyFont="1" applyAlignment="1">
      <alignment wrapText="1"/>
    </xf>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85</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ht="14.5" x14ac:dyDescent="0.35">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ht="14.5" x14ac:dyDescent="0.35">
      <c r="A5" s="73" t="s">
        <v>1858</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ht="14.5" x14ac:dyDescent="0.35">
      <c r="A6" s="73" t="s">
        <v>1859</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ht="14.5" x14ac:dyDescent="0.35">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ht="14.5" x14ac:dyDescent="0.35">
      <c r="A10" s="73" t="s">
        <v>1864</v>
      </c>
      <c r="B10" s="119">
        <f>SUM(B3:B9)</f>
        <v>75.53614628855405</v>
      </c>
      <c r="C10" s="119">
        <f>SUM(C3:C9)</f>
        <v>60.091929999999991</v>
      </c>
      <c r="D10" s="76">
        <f>1-F10/$C10</f>
        <v>0.52651809652311032</v>
      </c>
      <c r="E10" s="76">
        <f>1-G10/$C10</f>
        <v>0.37781239843686165</v>
      </c>
      <c r="F10" s="117">
        <f>SUM(F3:F9)</f>
        <v>28.452441400000005</v>
      </c>
      <c r="G10" s="117">
        <f>SUM(G3:G9)</f>
        <v>37.388453799999994</v>
      </c>
      <c r="H10" s="171">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81.974506288554053</v>
      </c>
      <c r="C11" s="119">
        <f>SUM(C3:C9)-C8</f>
        <v>66.530289999999994</v>
      </c>
      <c r="D11" s="76">
        <f>1-F11/$C11</f>
        <v>0.47556516888773503</v>
      </c>
      <c r="E11" s="76">
        <f>1-G11/$C11</f>
        <v>0.34125022151564344</v>
      </c>
      <c r="F11" s="117">
        <f>F10-F8</f>
        <v>34.890801400000008</v>
      </c>
      <c r="G11" s="117">
        <f>G10-G8</f>
        <v>43.826813799999996</v>
      </c>
      <c r="H11" s="171">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59.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New Mexico, the share of electricity among fuels used for heating in urban, residential buildings will rise from 5.6% to 10%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60.3% to 65.3%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New Mexico, the share of electricity among fuels used by appliances in urban, residential buildings will rise from 60.3% to 65.3%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5.6% to 10%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New Mexico, the share of electricity among fuels used for heating in rural, residential buildings will rise from 5.6% to 10%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60.3% to 65.3%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60.3% to 65.3%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rise from 0.5% to 0.6%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New Mexico, the share of electricity among fuels used for heating in commercial buildings will rise from 0.5% to 0.6%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43.3% to 26.3%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New Mexico, the share of electricity among fuels used by appliances in commercial buildings will fall from 43.3% to 26.3%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73% to 85.9%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New Mexico, the share of electricity among fuels used by other components in commercial buildings will rise from 73% to 85.9%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Mexico.</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New Mexico.</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Mexico declined by -46%.</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New Mexico declined by -46%.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3" customFormat="1" ht="87"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Mexico declined by -90%.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New Mexico declined by -90%.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New Mexico declined by -90%.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New Mexico declined by -90%.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Mexico declined by -90%.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New Mexico declined by -90%.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New Mexico declined by -90%.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New Mexico declined by -90%.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New Mexico declined by -90%.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New Mexico declined by -90%.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New Mexico declined by -90%.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New Mexico declined by -90%.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New Mexico declined by -90%.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New Mexico declined by -90%.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New Mexico declined by -90%.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New Mexico declined by -90%.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New Mexico, a 100% setting provides for an additional 284 MW of demand response capacity in 2050 (on top of a BAU quantity of 92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Mexico will retire 2640 MW of coal by 2050. New Mexico currently has 2640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New Mexico will retire 2640 MW of coal by 2050. New Mexico currently has 2640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Mexico will retire 0 MW of gas non-peaking plants by 2050. New Mexico currently has 1416MW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New Mexico will retire 0 MW of gas non-peaking plants by 2050. New Mexico currently has 1416MW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Mexico will retire 0 MW of nuclear capacity by 2050. New Mexico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New Mexico will retire 0 MW of nuclear capacity by 2050. New Mexico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Mexico will retire 17 MW of petroleum capacity by 2050. New Mexico currently has 19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Mexico will retire 737 MW of natural gas peaker capacity by 2050. New Mexico currently has 1792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New Mexico will retire 737 MW of natural gas peaker capacity by 2050. New Mexico currently has 1792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Mexico will retire 0 MW of natural gas peaker capacity by 2050. New Mexico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New Mexico will retire 0 MW of natural gas peaker capacity by 2050. New Mexico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U255" s="305" t="str">
        <f>N255&amp;O255&amp;P255&amp;T255</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New Mexico's hard coal production.</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//**Hard Coal : **The model assumes that exports represent 0% of New Mexico's hard coal production.</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New Mexico's natural gas production.</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//**Natural Gas : **The model assumes that exports represent 0% of New Mexico's natural gas production.</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83% of New Mexico's jet fuel or kerosene production.</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//**Jet Fuel/Kerosene : **The model assumes that exports represent 83% of New Mexico's jet fuel or kerosene production.</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0% of New Mexico's crude oil production.</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//**Crude Oil : **The model assumes that exports represent 0% of New Mexico's crude oil production.</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100% of New Mexico's heavy or residual fuel oil production.</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//**Heavy/Residual Fuel Oil : **The model assumes that exports represent 100% of New Mexico's heavy or residual fuel oil production.</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68% of New Mexico's LPG propane or butane production.</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//**LPG/Propane/Butane : **The model assumes that exports represent 68% of New Mexico's LPG propane or butane production.</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132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E34" workbookViewId="0">
      <selection activeCell="M54" sqref="M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**The EIA projects that New Mexico will retire 0 MW of gas non-peaking plants by 2050. New Mexico currently has 1416MW of natural gas non-peaking capacity.//**Nuclear : **The EIA projects that New Mexico will retire 0 MW of nuclear capacity by 2050. New Mexico currently has 0 MW of nuclear capacity.//**Natural Gas Peaker : **The EIA projects that New Mexico will retire 737 MW of natural gas peaker capacity by 2050. New Mexico currently has 1792 MW of natural gas peaker capacity.//**Lignite : **The EIA projects that New Mexico will retire 0 MW of natural gas peaker capacity by 2050. New Mexico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60.3% to 65.3%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5.6% to 10%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60.3% to 65.3%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43.3% to 26.3%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73% to 85.9%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Mexico.</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70% in 2050 as a generation-weighted state average. Many states have different requirements for municipalities, co-ops, and investor owned utilities. In 2020, the value is 20%. To set a carbon-free electricity standard that starts ramping up in 2021, the Customize Implementation Schedule feature below allows users to customize the start year setting. Simply take the 20%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2640 MW of coal by 2050. New Mexico currently has 2640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17 MW of petroleum capacity by 2050. New Mexico currently has 19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737 MW of natural gas peaker capacity by 2050. New Mexico currently has 1792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83% of New Mexico's jet fuel or kerosene production.</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crude oil production.</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100% of New Mexico's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68% of New Mexico's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abSelected="1" topLeftCell="G1" workbookViewId="0">
      <selection activeCell="J3" sqref="J3"/>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58" x14ac:dyDescent="0.35">
      <c r="A2" s="26" t="s">
        <v>1334</v>
      </c>
      <c r="B2" s="263" t="s">
        <v>1335</v>
      </c>
      <c r="C2" s="65">
        <v>1</v>
      </c>
      <c r="D2" s="263" t="s">
        <v>1336</v>
      </c>
      <c r="E2" s="263" t="s">
        <v>1337</v>
      </c>
      <c r="F2" s="263" t="str">
        <f>UnitControlCenter!$B$3</f>
        <v>million metric tons / year</v>
      </c>
      <c r="G2" s="263" t="s">
        <v>1338</v>
      </c>
      <c r="J2" s="389" t="s">
        <v>2376</v>
      </c>
      <c r="K2" s="265">
        <v>2030</v>
      </c>
      <c r="L2" s="407">
        <f>'[1]State 2005 Data'!$O20</f>
        <v>41.549622296257269</v>
      </c>
      <c r="M2" s="407">
        <f>'[1]State 2005 Data'!$O20</f>
        <v>41.549622296257269</v>
      </c>
      <c r="N2" s="389"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58" x14ac:dyDescent="0.35">
      <c r="A3" s="26" t="s">
        <v>1334</v>
      </c>
      <c r="B3" s="263" t="s">
        <v>1339</v>
      </c>
      <c r="C3" s="25">
        <v>1</v>
      </c>
      <c r="D3" s="26" t="s">
        <v>1336</v>
      </c>
      <c r="E3" s="26" t="s">
        <v>1337</v>
      </c>
      <c r="F3" s="263" t="str">
        <f>UnitControlCenter!$B$3</f>
        <v>million metric tons / year</v>
      </c>
      <c r="G3" s="263" t="s">
        <v>1340</v>
      </c>
      <c r="J3" s="389" t="s">
        <v>2376</v>
      </c>
      <c r="K3" s="389">
        <v>2030</v>
      </c>
      <c r="L3" s="407">
        <f>'[1]State 2005 Data'!$O21</f>
        <v>38.920780247164224</v>
      </c>
      <c r="M3" s="407">
        <f>'[1]State 2005 Data'!$O21</f>
        <v>38.920780247164224</v>
      </c>
      <c r="N3" s="389"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3" t="s">
        <v>188</v>
      </c>
      <c r="R3" s="392"/>
      <c r="S3" s="392"/>
      <c r="T3" s="392"/>
      <c r="U3" s="392"/>
      <c r="V3" s="392"/>
      <c r="W3" s="392"/>
      <c r="X3" s="391" t="s">
        <v>2038</v>
      </c>
      <c r="Y3" s="391"/>
      <c r="Z3" s="391"/>
      <c r="AA3" s="391"/>
      <c r="AB3" s="391"/>
      <c r="AC3" s="391"/>
      <c r="AD3" s="391"/>
      <c r="AE3" s="391"/>
      <c r="AF3" s="391"/>
      <c r="AG3" s="391"/>
      <c r="AH3" s="391"/>
      <c r="AI3" s="391"/>
      <c r="AJ3" s="391"/>
      <c r="AK3" s="391"/>
      <c r="AL3" s="391"/>
      <c r="AM3" s="391"/>
      <c r="AN3" s="393" t="s">
        <v>189</v>
      </c>
      <c r="AO3" s="392"/>
      <c r="AP3" s="392"/>
      <c r="AV3" s="391" t="s">
        <v>197</v>
      </c>
      <c r="AW3" s="392"/>
      <c r="AX3" s="392"/>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90" t="s">
        <v>2064</v>
      </c>
      <c r="BF4" s="390"/>
      <c r="BG4" s="390"/>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New Mexico</v>
      </c>
      <c r="B6" s="145">
        <f>SUMIFS(B7:B57,$A7:$A57,$A$6)</f>
        <v>364</v>
      </c>
      <c r="C6" s="145">
        <f>SUMIFS(C7:C57,$A7:$A57,$A$6)</f>
        <v>2099134</v>
      </c>
      <c r="D6" s="145">
        <f>ROUND(SUMIFS(D7:D57,$A7:$A57,$A$6),2)</f>
        <v>17.34</v>
      </c>
      <c r="E6" s="145">
        <f t="shared" ref="E6:L6" si="0">SUMIFS(E7:E57,$A7:$A57,$A$6)</f>
        <v>0</v>
      </c>
      <c r="F6" s="145">
        <f t="shared" si="0"/>
        <v>0.20961953304417216</v>
      </c>
      <c r="G6" s="145">
        <f t="shared" si="0"/>
        <v>0.37566173732864705</v>
      </c>
      <c r="H6" s="145">
        <f t="shared" si="0"/>
        <v>0.73146646079537891</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f t="shared" si="1"/>
        <v>2640</v>
      </c>
      <c r="R6" s="145">
        <f t="shared" si="1"/>
        <v>0</v>
      </c>
      <c r="S6" s="145">
        <f t="shared" si="1"/>
        <v>0</v>
      </c>
      <c r="T6" s="145">
        <f t="shared" si="1"/>
        <v>0</v>
      </c>
      <c r="U6" s="145">
        <f t="shared" si="1"/>
        <v>17</v>
      </c>
      <c r="V6" s="145">
        <f t="shared" si="1"/>
        <v>737</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f t="shared" si="1"/>
        <v>0</v>
      </c>
      <c r="AJ6" s="145">
        <f t="shared" si="1"/>
        <v>0</v>
      </c>
      <c r="AK6" s="145">
        <f t="shared" si="1"/>
        <v>0</v>
      </c>
      <c r="AL6" s="145">
        <f t="shared" si="1"/>
        <v>0</v>
      </c>
      <c r="AM6" s="145">
        <f t="shared" si="1"/>
        <v>0</v>
      </c>
      <c r="AN6" s="380">
        <f>ROUND(SUMIFS(AN7:AN57,$A7:$A57,$A$6),)</f>
        <v>649</v>
      </c>
      <c r="AO6" s="145">
        <f t="shared" ref="AO6:AP6" si="2">ROUND(SUMIFS(AO7:AO57,$A7:$A57,$A$6),)</f>
        <v>8273</v>
      </c>
      <c r="AP6" s="145">
        <f t="shared" si="2"/>
        <v>254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20</v>
      </c>
      <c r="AW6" s="145">
        <f>ROUND(SUMIFS(AW7:AW57,$A7:$A57,$A$6)*100,0)</f>
        <v>36</v>
      </c>
      <c r="AX6" s="145">
        <f>ROUND(SUMIFS(AX7:AX57,$A7:$A57,$A$6)*100,0)</f>
        <v>70</v>
      </c>
      <c r="AY6" s="145">
        <f>SUMIFS(AY7:AY57,$A7:$A57,$A$6)</f>
        <v>1</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90" t="s">
        <v>247</v>
      </c>
      <c r="C61" s="392"/>
      <c r="D61" s="392"/>
      <c r="E61" s="392"/>
      <c r="F61" s="392"/>
      <c r="G61" s="392"/>
      <c r="H61" s="392"/>
      <c r="I61" s="392"/>
      <c r="J61" s="154" t="s">
        <v>248</v>
      </c>
      <c r="K61" s="154"/>
      <c r="L61" s="154"/>
      <c r="M61" s="154"/>
      <c r="N61" s="154"/>
      <c r="O61" s="154"/>
      <c r="P61" s="154"/>
      <c r="Q61" s="154"/>
      <c r="R61" s="395" t="s">
        <v>249</v>
      </c>
      <c r="S61" s="392"/>
      <c r="T61" s="392"/>
      <c r="U61" s="392"/>
      <c r="V61" s="392"/>
      <c r="W61" s="392"/>
      <c r="X61" s="392"/>
      <c r="Y61" s="392"/>
      <c r="AH61" s="394"/>
      <c r="AI61" s="392"/>
      <c r="AJ61" s="392"/>
      <c r="AK61" s="392"/>
      <c r="AL61" s="392"/>
      <c r="AM61" s="392"/>
      <c r="AN61" s="392"/>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NM</v>
      </c>
      <c r="B63" s="155">
        <f>SUMIFS(B64:B72,$A$64:$A$72,$A$63)</f>
        <v>1569822951793760</v>
      </c>
      <c r="C63" s="155">
        <f t="shared" ref="C63:Y63" si="9">SUMIFS(C64:C72,$A$64:$A$72,$A$63)</f>
        <v>158850204000000</v>
      </c>
      <c r="D63" s="155">
        <f t="shared" si="9"/>
        <v>6265495785837.5</v>
      </c>
      <c r="E63" s="155">
        <f t="shared" si="9"/>
        <v>28083822007599.301</v>
      </c>
      <c r="F63" s="155">
        <f t="shared" si="9"/>
        <v>16910855262890.699</v>
      </c>
      <c r="G63" s="155">
        <f t="shared" si="9"/>
        <v>1514136560000000</v>
      </c>
      <c r="H63" s="155">
        <f t="shared" si="9"/>
        <v>0</v>
      </c>
      <c r="I63" s="155">
        <f t="shared" si="9"/>
        <v>0</v>
      </c>
      <c r="J63" s="155">
        <f t="shared" si="9"/>
        <v>1885631209000000</v>
      </c>
      <c r="K63" s="155">
        <f t="shared" si="9"/>
        <v>281991804000000</v>
      </c>
      <c r="L63" s="155">
        <f t="shared" si="9"/>
        <v>6265495785837.5</v>
      </c>
      <c r="M63" s="155">
        <f t="shared" si="9"/>
        <v>33324822007599.301</v>
      </c>
      <c r="N63" s="155">
        <f t="shared" si="9"/>
        <v>24260855262890.699</v>
      </c>
      <c r="O63" s="155">
        <f t="shared" si="9"/>
        <v>1795366560000000</v>
      </c>
      <c r="P63" s="155">
        <f t="shared" si="9"/>
        <v>106619620381533</v>
      </c>
      <c r="Q63" s="155">
        <f t="shared" si="9"/>
        <v>73976158075227.297</v>
      </c>
      <c r="R63" s="155">
        <f t="shared" si="9"/>
        <v>83.251854567377393</v>
      </c>
      <c r="S63" s="156">
        <f t="shared" si="9"/>
        <v>56.331496783502267</v>
      </c>
      <c r="T63" s="156">
        <f t="shared" si="9"/>
        <v>100</v>
      </c>
      <c r="U63" s="156">
        <f t="shared" si="9"/>
        <v>84.272984267388267</v>
      </c>
      <c r="V63" s="156">
        <f t="shared" si="9"/>
        <v>69.704283215264354</v>
      </c>
      <c r="W63" s="156">
        <f t="shared" si="9"/>
        <v>84.335789344321981</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NM</v>
      </c>
      <c r="D77" s="93">
        <v>2019</v>
      </c>
      <c r="E77" s="93">
        <v>2050</v>
      </c>
    </row>
    <row r="78" spans="1:40" ht="16" customHeight="1" x14ac:dyDescent="0.35">
      <c r="B78" s="93" t="s">
        <v>2056</v>
      </c>
      <c r="C78" s="93" t="s">
        <v>496</v>
      </c>
      <c r="D78" s="93" cm="1">
        <f t="array" ref="D78">ROUND(INDEX($B$95:$H$845,MATCH(1,($C78=$E$95:$E$845)*($B78=$F$95:$F$845)*($C$77=$B$95:$B$845),0),MATCH(D$77,$B$95:$H$95,0))*100,1)</f>
        <v>5.6</v>
      </c>
      <c r="E78" s="165" cm="1">
        <f t="array" ref="E78">ROUND(INDEX($B$95:$H$845,MATCH(1,($C78=$E$95:$E$845)*($B78=$F$95:$F$845)*($C$77=$B$95:$B$845),0),MATCH(E$77,$B$95:$H$95,0))*100,1)</f>
        <v>10</v>
      </c>
    </row>
    <row r="79" spans="1:40" ht="16" customHeight="1" x14ac:dyDescent="0.35">
      <c r="B79" s="165" t="s">
        <v>2056</v>
      </c>
      <c r="C79" s="93" t="s">
        <v>2055</v>
      </c>
      <c r="D79" s="165" cm="1">
        <f t="array" ref="D79">ROUND(INDEX($B$95:$H$845,MATCH(1,($C79=$E$95:$E$845)*($B79=$F$95:$F$845)*($C$77=$B$95:$B$845),0),MATCH(D$77,$B$95:$H$95,0))*100,1)</f>
        <v>60.3</v>
      </c>
      <c r="E79" s="165" cm="1">
        <f t="array" ref="E79">ROUND(INDEX($B$95:$H$845,MATCH(1,($C79=$E$95:$E$845)*($B79=$F$95:$F$845)*($C$77=$B$95:$B$845),0),MATCH(E$77,$B$95:$H$95,0))*100,1)</f>
        <v>65.3</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5.6</v>
      </c>
      <c r="E81" s="165" cm="1">
        <f t="array" ref="E81">ROUND(INDEX($B$95:$H$845,MATCH(1,($C81=$E$95:$E$845)*($B81=$F$95:$F$845)*($C$77=$B$95:$B$845),0),MATCH(E$77,$B$95:$H$95,0))*100,1)</f>
        <v>10</v>
      </c>
    </row>
    <row r="82" spans="2:26" ht="16" customHeight="1" x14ac:dyDescent="0.35">
      <c r="B82" s="165" t="s">
        <v>2053</v>
      </c>
      <c r="C82" s="165" t="s">
        <v>2055</v>
      </c>
      <c r="D82" s="165" cm="1">
        <f t="array" ref="D82">ROUND(INDEX($B$95:$H$845,MATCH(1,($C82=$E$95:$E$845)*($B82=$F$95:$F$845)*($C$77=$B$95:$B$845),0),MATCH(D$77,$B$95:$H$95,0))*100,1)</f>
        <v>60.3</v>
      </c>
      <c r="E82" s="165" cm="1">
        <f t="array" ref="E82">ROUND(INDEX($B$95:$H$845,MATCH(1,($C82=$E$95:$E$845)*($B82=$F$95:$F$845)*($C$77=$B$95:$B$845),0),MATCH(E$77,$B$95:$H$95,0))*100,1)</f>
        <v>65.3</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NM</v>
      </c>
    </row>
    <row r="84" spans="2:26" ht="16" customHeight="1" x14ac:dyDescent="0.35">
      <c r="B84" s="93" t="s">
        <v>2057</v>
      </c>
      <c r="C84" s="165" t="s">
        <v>496</v>
      </c>
      <c r="D84" s="165" cm="1">
        <f t="array" ref="D84">ROUND(INDEX($B$95:$H$845,MATCH(1,($C84=$E$95:$E$845)*($B84=$F$95:$F$845)*($C$77=$B$95:$B$845),0),MATCH(D$77,$B$95:$H$95,0))*100,1)</f>
        <v>0.5</v>
      </c>
      <c r="E84" s="165" cm="1">
        <f t="array" ref="E84">ROUND(INDEX($B$95:$H$845,MATCH(1,($C84=$E$95:$E$845)*($B84=$F$95:$F$845)*($C$77=$B$95:$B$845),0),MATCH(E$77,$B$95:$H$95,0))*100,1)</f>
        <v>0.6</v>
      </c>
    </row>
    <row r="85" spans="2:26" ht="16" customHeight="1" x14ac:dyDescent="0.35">
      <c r="B85" s="165" t="s">
        <v>2057</v>
      </c>
      <c r="C85" s="165" t="s">
        <v>2055</v>
      </c>
      <c r="D85" s="165" cm="1">
        <f t="array" ref="D85">ROUND(INDEX($B$95:$H$845,MATCH(1,($C85=$E$95:$E$845)*($B85=$F$95:$F$845)*($C$77=$B$95:$B$845),0),MATCH(D$77,$B$95:$H$95,0))*100,1)</f>
        <v>43.3</v>
      </c>
      <c r="E85" s="165" cm="1">
        <f t="array" ref="E85">ROUND(INDEX($B$95:$H$845,MATCH(1,($C85=$E$95:$E$845)*($B85=$F$95:$F$845)*($C$77=$B$95:$B$845),0),MATCH(E$77,$B$95:$H$95,0))*100,1)</f>
        <v>26.3</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73</v>
      </c>
      <c r="E86" s="165" cm="1">
        <f t="array" ref="E86">ROUND(INDEX($B$95:$H$845,MATCH(1,($C86=$E$95:$E$845)*($B86=$F$95:$F$845)*($C$77=$B$95:$B$845),0),MATCH(E$77,$B$95:$H$95,0))*100,1)</f>
        <v>85.9</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5917083135189.4902</v>
      </c>
      <c r="N86" s="165" cm="1">
        <f t="array" ref="N86">INDEX($K$95:$Z$195,MATCH(1,($J86=$L$95:$L$195)*($J$83=$K$95:$K$195),0),MATCH(N$85,$K$95:$Z$95,0))</f>
        <v>26230690194106.5</v>
      </c>
      <c r="O86" s="165" cm="1">
        <f t="array" ref="O86">INDEX($K$95:$Z$195,MATCH(1,($J86=$L$95:$L$195)*($J$83=$K$95:$K$195),0),MATCH(O$85,$K$95:$Z$95,0))</f>
        <v>15561753902350.699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5917083135189.4902</v>
      </c>
      <c r="N87" s="165" cm="1">
        <f t="array" ref="N87">INDEX($K$95:$Z$195,MATCH(1,($J87=$L$95:$L$195)*($J$83=$K$95:$K$195),0),MATCH(N$85,$K$95:$Z$95,0))</f>
        <v>31471690194106.5</v>
      </c>
      <c r="O87" s="165" cm="1">
        <f t="array" ref="O87">INDEX($K$95:$Z$195,MATCH(1,($J87=$L$95:$L$195)*($J$83=$K$95:$K$195),0),MATCH(O$85,$K$95:$Z$95,0))</f>
        <v>22911753902350.699</v>
      </c>
      <c r="P87" s="165" cm="1">
        <f t="array" ref="P87">INDEX($K$95:$Z$195,MATCH(1,($J87=$L$95:$L$195)*($J$83=$K$95:$K$195),0),MATCH(P$85,$K$95:$Z$95,0))</f>
        <v>0</v>
      </c>
      <c r="Q87" s="165" cm="1">
        <f t="array" ref="Q87">INDEX($K$95:$Z$195,MATCH(1,($J87=$L$95:$L$195)*($J$83=$K$95:$K$195),0),MATCH(Q$85,$K$95:$Z$95,0))</f>
        <v>100690700178254</v>
      </c>
      <c r="R87" s="165" cm="1">
        <f t="array" ref="R87">INDEX($K$95:$Z$195,MATCH(1,($J87=$L$95:$L$195)*($J$83=$K$95:$K$195),0),MATCH(R$85,$K$95:$Z$95,0))</f>
        <v>69862480530665.602</v>
      </c>
    </row>
    <row r="88" spans="2:26" ht="16" customHeight="1" x14ac:dyDescent="0.35">
      <c r="J88" s="93" t="s">
        <v>2058</v>
      </c>
      <c r="K88" s="165">
        <f>IFERROR(K86/K87 *100,0)</f>
        <v>0</v>
      </c>
      <c r="L88" s="165">
        <f t="shared" ref="L88:R88" si="19">IFERROR(L86/L87 *100,0)</f>
        <v>0</v>
      </c>
      <c r="M88" s="165">
        <f t="shared" si="19"/>
        <v>100</v>
      </c>
      <c r="N88" s="264">
        <f>ROUND(IFERROR(N86/N87 *100,0),0)</f>
        <v>83</v>
      </c>
      <c r="O88" s="165">
        <f>ROUND(IFERROR(O86/O87 *100,0),0)</f>
        <v>68</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6" t="s">
        <v>247</v>
      </c>
      <c r="C27" s="397"/>
      <c r="D27" s="397"/>
      <c r="E27" s="397"/>
      <c r="F27" s="397"/>
      <c r="G27" s="397"/>
      <c r="H27" s="397"/>
      <c r="I27" s="397"/>
      <c r="J27" s="396" t="s">
        <v>281</v>
      </c>
      <c r="K27" s="397"/>
      <c r="L27" s="397"/>
      <c r="M27" s="397"/>
      <c r="N27" s="397"/>
      <c r="O27" s="397"/>
      <c r="P27" s="397"/>
      <c r="Q27" s="397"/>
      <c r="R27" s="396" t="s">
        <v>249</v>
      </c>
      <c r="S27" s="397"/>
      <c r="T27" s="397"/>
      <c r="U27" s="397"/>
      <c r="V27" s="397"/>
      <c r="W27" s="397"/>
      <c r="X27" s="397"/>
      <c r="Y27" s="397"/>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New Mexico</v>
      </c>
    </row>
    <row r="2" spans="1:13" ht="16" customHeight="1" x14ac:dyDescent="0.35">
      <c r="H2" s="398" t="s">
        <v>152</v>
      </c>
      <c r="I2" s="399"/>
      <c r="J2" s="399"/>
      <c r="K2" s="399"/>
      <c r="L2" s="399"/>
      <c r="M2" s="399"/>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New Mexico</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1.5819243221093799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workbookViewId="0">
      <selection activeCell="A3" sqref="A3"/>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s="388" t="s">
        <v>1909</v>
      </c>
      <c r="B2" s="388" t="s">
        <v>1910</v>
      </c>
      <c r="C2" s="102" t="s">
        <v>1911</v>
      </c>
    </row>
    <row r="3" spans="1:3" x14ac:dyDescent="0.35">
      <c r="A3" s="388" t="s">
        <v>2174</v>
      </c>
      <c r="B3" s="388" t="s">
        <v>2173</v>
      </c>
    </row>
    <row r="4" spans="1:3" x14ac:dyDescent="0.35">
      <c r="A4" s="388" t="s">
        <v>2370</v>
      </c>
      <c r="B4" s="388" t="s">
        <v>2371</v>
      </c>
    </row>
    <row r="5" spans="1:3" x14ac:dyDescent="0.35">
      <c r="A5" s="388" t="s">
        <v>2372</v>
      </c>
      <c r="B5" s="388" t="s">
        <v>2373</v>
      </c>
    </row>
    <row r="6" spans="1:3" x14ac:dyDescent="0.35">
      <c r="A6" s="388" t="s">
        <v>2374</v>
      </c>
      <c r="B6" s="388" t="s">
        <v>2375</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400" t="s">
        <v>1271</v>
      </c>
      <c r="B1" s="397"/>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400" t="s">
        <v>1312</v>
      </c>
      <c r="B42" s="397"/>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405" t="s">
        <v>420</v>
      </c>
      <c r="B1" s="397"/>
      <c r="C1" s="397"/>
      <c r="D1" s="397"/>
      <c r="E1" s="397"/>
    </row>
    <row r="2" spans="1:5" x14ac:dyDescent="0.35">
      <c r="A2" s="406" t="s">
        <v>1912</v>
      </c>
      <c r="B2" s="397"/>
      <c r="C2" s="397"/>
      <c r="D2" s="397"/>
      <c r="E2" s="397"/>
    </row>
    <row r="19" spans="1:5" x14ac:dyDescent="0.35">
      <c r="A19" t="s">
        <v>1913</v>
      </c>
    </row>
    <row r="20" spans="1:5" x14ac:dyDescent="0.35">
      <c r="A20">
        <v>155400</v>
      </c>
      <c r="B20" t="s">
        <v>1914</v>
      </c>
    </row>
    <row r="21" spans="1:5" x14ac:dyDescent="0.35">
      <c r="A21" s="406" t="s">
        <v>1915</v>
      </c>
      <c r="B21" s="397"/>
      <c r="C21" s="397"/>
      <c r="D21" s="397"/>
      <c r="E21" s="397"/>
    </row>
    <row r="38" spans="1:5" x14ac:dyDescent="0.35">
      <c r="A38" t="s">
        <v>1913</v>
      </c>
    </row>
    <row r="39" spans="1:5" x14ac:dyDescent="0.35">
      <c r="A39">
        <v>100800</v>
      </c>
      <c r="B39" t="s">
        <v>1914</v>
      </c>
    </row>
    <row r="40" spans="1:5" x14ac:dyDescent="0.35">
      <c r="A40" s="406" t="s">
        <v>1916</v>
      </c>
      <c r="B40" s="397"/>
      <c r="C40" s="397"/>
      <c r="D40" s="397"/>
      <c r="E40" s="397"/>
    </row>
    <row r="57" spans="1:5" ht="16" customHeight="1" thickBot="1" x14ac:dyDescent="0.4">
      <c r="A57" t="s">
        <v>1913</v>
      </c>
    </row>
    <row r="58" spans="1:5" ht="16" customHeight="1" thickBot="1" x14ac:dyDescent="0.4">
      <c r="A58" s="1">
        <v>194000</v>
      </c>
      <c r="B58" t="s">
        <v>1917</v>
      </c>
    </row>
    <row r="60" spans="1:5" x14ac:dyDescent="0.35">
      <c r="A60" s="405" t="s">
        <v>1918</v>
      </c>
      <c r="B60" s="397"/>
      <c r="C60" s="397"/>
      <c r="D60" s="397"/>
      <c r="E60" s="397"/>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405" t="s">
        <v>1923</v>
      </c>
      <c r="B89" s="397"/>
      <c r="C89" s="397"/>
      <c r="D89" s="397"/>
      <c r="E89" s="397"/>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405" t="s">
        <v>1935</v>
      </c>
      <c r="B98" s="397"/>
      <c r="C98" s="397"/>
      <c r="D98" s="397"/>
      <c r="E98" s="397"/>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405" t="s">
        <v>1945</v>
      </c>
      <c r="B109" s="397"/>
      <c r="C109" s="397"/>
      <c r="D109" s="397"/>
      <c r="E109" s="397"/>
    </row>
    <row r="110" spans="1:5" ht="16" customHeight="1" thickBot="1" x14ac:dyDescent="0.4"/>
    <row r="111" spans="1:5" ht="16" customHeight="1" thickBot="1" x14ac:dyDescent="0.4">
      <c r="A111" s="4">
        <f>A122</f>
        <v>0.20481927710843381</v>
      </c>
      <c r="B111" t="s">
        <v>1946</v>
      </c>
    </row>
    <row r="113" spans="1:12" x14ac:dyDescent="0.35">
      <c r="A113" s="405" t="s">
        <v>1947</v>
      </c>
      <c r="B113" s="397"/>
      <c r="C113" s="397"/>
      <c r="D113" s="397"/>
      <c r="E113" s="397"/>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405" t="s">
        <v>1949</v>
      </c>
      <c r="B124" s="397"/>
      <c r="C124" s="397"/>
      <c r="D124" s="397"/>
      <c r="E124" s="397"/>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405" t="s">
        <v>515</v>
      </c>
      <c r="B134" s="397"/>
      <c r="C134" s="397"/>
      <c r="D134" s="397"/>
      <c r="E134" s="397"/>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405" t="s">
        <v>1982</v>
      </c>
      <c r="B165" s="397"/>
      <c r="C165" s="397"/>
      <c r="D165" s="397"/>
      <c r="E165" s="397"/>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405" t="s">
        <v>1985</v>
      </c>
      <c r="B169" s="397"/>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405" t="s">
        <v>1989</v>
      </c>
      <c r="B174" s="397"/>
      <c r="C174" s="397"/>
      <c r="D174" s="397"/>
      <c r="E174" s="397"/>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405" t="s">
        <v>1992</v>
      </c>
      <c r="B178" s="397"/>
      <c r="C178" s="397"/>
      <c r="D178" s="397"/>
      <c r="E178" s="397"/>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405" t="s">
        <v>1996</v>
      </c>
      <c r="B183" s="397"/>
      <c r="C183" s="397"/>
      <c r="D183" s="397"/>
      <c r="E183" s="397"/>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405" t="s">
        <v>2003</v>
      </c>
      <c r="B191" s="397"/>
      <c r="C191" s="397"/>
      <c r="D191" s="397"/>
      <c r="E191" s="397"/>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7"/>
      <c r="D201" s="397"/>
      <c r="E201" s="397"/>
      <c r="F201" s="397"/>
      <c r="G201" s="397"/>
      <c r="H201" s="397"/>
      <c r="I201" s="397"/>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7"/>
      <c r="D209" s="397"/>
      <c r="E209" s="397"/>
      <c r="F209" s="397"/>
      <c r="G209" s="397"/>
      <c r="H209" s="397"/>
      <c r="I209" s="397"/>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7"/>
      <c r="D217" s="397"/>
      <c r="E217" s="397"/>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2021-09-30T18:39:28Z</dcterms:modified>
</cp:coreProperties>
</file>