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B2A23991-F56B-4B90-861C-8FBE83B4E2B1}"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A1" i="28"/>
  <c r="X5" i="28" s="1"/>
  <c r="E3" i="24"/>
  <c r="BQ3" i="24"/>
  <c r="J23" i="26"/>
  <c r="K23" i="26" s="1"/>
  <c r="P4" i="28"/>
  <c r="X4" i="28"/>
  <c r="AF4" i="28"/>
  <c r="P5"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J79" i="28"/>
  <c r="AH78" i="28"/>
  <c r="Z78" i="28"/>
  <c r="R78" i="28"/>
  <c r="J78" i="28"/>
  <c r="AH77" i="28"/>
  <c r="Z77" i="28"/>
  <c r="J77" i="28"/>
  <c r="AH76" i="28"/>
  <c r="Z76" i="28"/>
  <c r="R76" i="28"/>
  <c r="J76" i="28"/>
  <c r="AH75" i="28"/>
  <c r="Z75" i="28"/>
  <c r="J75" i="28"/>
  <c r="AH74" i="28"/>
  <c r="Z74" i="28"/>
  <c r="R74" i="28"/>
  <c r="J74" i="28"/>
  <c r="AH73" i="28"/>
  <c r="Z73" i="28"/>
  <c r="J73" i="28"/>
  <c r="AH72" i="28"/>
  <c r="Z72" i="28"/>
  <c r="R72" i="28"/>
  <c r="J72" i="28"/>
  <c r="AH71" i="28"/>
  <c r="Z71" i="28"/>
  <c r="J71" i="28"/>
  <c r="AH70" i="28"/>
  <c r="Z70" i="28"/>
  <c r="R70" i="28"/>
  <c r="J70" i="28"/>
  <c r="AH69" i="28"/>
  <c r="Z69" i="28"/>
  <c r="J69" i="28"/>
  <c r="AH68" i="28"/>
  <c r="Z68" i="28"/>
  <c r="R68" i="28"/>
  <c r="J68" i="28"/>
  <c r="AH67" i="28"/>
  <c r="Z67" i="28"/>
  <c r="J67" i="28"/>
  <c r="AH66" i="28"/>
  <c r="AG87" i="28"/>
  <c r="Y87" i="28"/>
  <c r="Q87" i="28"/>
  <c r="I87" i="28"/>
  <c r="AG86" i="28"/>
  <c r="Q86" i="28"/>
  <c r="I86" i="28"/>
  <c r="AG85" i="28"/>
  <c r="AF87" i="28"/>
  <c r="X87" i="28"/>
  <c r="P87" i="28"/>
  <c r="H87" i="28"/>
  <c r="X86" i="28"/>
  <c r="P86" i="28"/>
  <c r="H86" i="28"/>
  <c r="AF85" i="28"/>
  <c r="AE87" i="28"/>
  <c r="W87" i="28"/>
  <c r="O87" i="28"/>
  <c r="AE86" i="28"/>
  <c r="W86" i="28"/>
  <c r="O86" i="28"/>
  <c r="G86" i="28"/>
  <c r="AE85" i="28"/>
  <c r="W85" i="28"/>
  <c r="O85" i="28"/>
  <c r="AE84" i="28"/>
  <c r="W84" i="28"/>
  <c r="O84" i="28"/>
  <c r="G84" i="28"/>
  <c r="AE83" i="28"/>
  <c r="W83" i="28"/>
  <c r="O83" i="28"/>
  <c r="AE82" i="28"/>
  <c r="W82" i="28"/>
  <c r="O82" i="28"/>
  <c r="G82" i="28"/>
  <c r="AE81" i="28"/>
  <c r="W81" i="28"/>
  <c r="O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G81" i="28" l="1"/>
  <c r="G83" i="28"/>
  <c r="G85" i="28"/>
  <c r="G87" i="28"/>
  <c r="AF86" i="28"/>
  <c r="Y86" i="28"/>
  <c r="R67" i="28"/>
  <c r="R69" i="28"/>
  <c r="R71" i="28"/>
  <c r="R73" i="28"/>
  <c r="R75" i="28"/>
  <c r="R77" i="28"/>
  <c r="R79" i="28"/>
  <c r="R81" i="28"/>
  <c r="R83" i="28"/>
  <c r="R85" i="28"/>
  <c r="R87" i="28"/>
  <c r="F52" i="28"/>
  <c r="M41" i="28"/>
  <c r="X33" i="28"/>
  <c r="AE27" i="28"/>
  <c r="R22" i="28"/>
  <c r="H17" i="28"/>
  <c r="AE12" i="28"/>
  <c r="Y10" i="28"/>
  <c r="Y8" i="28"/>
  <c r="Q6" i="28"/>
  <c r="I4" i="28"/>
  <c r="X51" i="28"/>
  <c r="M36" i="28"/>
  <c r="Z27" i="28"/>
  <c r="P18" i="28"/>
  <c r="P11" i="28"/>
  <c r="P7" i="28"/>
  <c r="J49" i="26"/>
  <c r="K49" i="26" s="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V1" i="28" s="1"/>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AH1" i="28"/>
  <c r="P1" i="28"/>
  <c r="F1" i="28"/>
  <c r="H1" i="28"/>
  <c r="K13" i="23"/>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34" i="26"/>
  <c r="J34" i="26" s="1"/>
  <c r="K34" i="26" s="1"/>
  <c r="O6" i="26"/>
  <c r="P6" i="26" s="1"/>
  <c r="J6" i="26"/>
  <c r="K6" i="26"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7" i="26" l="1"/>
  <c r="K7" i="26" s="1"/>
  <c r="E2" i="25" s="1"/>
  <c r="O7" i="26"/>
  <c r="P7" i="26" s="1"/>
  <c r="E3" i="25"/>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<sst xmlns="http://schemas.openxmlformats.org/spreadsheetml/2006/main" count="35244" uniqueCount="4350">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</sst>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3900</v>
      </c>
      <c r="C1" s="432">
        <v>45485</v>
      </c>
      <c r="G1" s="433" t="s">
        <v>3919</v>
      </c>
      <c r="H1" s="433" t="s">
        <v>3920</v>
      </c>
    </row>
    <row r="2" spans="1:8" x14ac:dyDescent="0.75">
      <c r="B2" t="str">
        <f>_xlfn.XLOOKUP(B1,H:H,G:G,0,0,1)</f>
        <v>NM</v>
      </c>
      <c r="C2" t="str">
        <f>_xlfn.XLOOKUP(B2,G:G, H:H, 0,0,1)</f>
        <v>New Mexico</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New Mexico.</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-37%.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New Mexico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PV:**New Mexico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Wind:**New Mexico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132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New Mexico.</v>
      </c>
      <c r="L9" s="2" t="str">
        <f>J9&amp;K9</f>
        <v>**Description:** This policy prevents new capacity of the selected type(s) from being built or deployed.  // **Guidance for setting values:**No new coal is planned in New Mexico.</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5"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s="1"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s="1"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New Mexico</v>
      </c>
      <c r="B3" s="394">
        <f>ROUND(SUMIFS(B$4:B$54, $A$4:$A$54, $A$3),0)</f>
        <v>131740</v>
      </c>
      <c r="C3" s="395">
        <f t="shared" ref="C3" si="0">ROUND(SUMIFS(C$4:C$54, $A$4:$A$54, $A$3),0)</f>
        <v>132</v>
      </c>
      <c r="D3" s="394">
        <f>SUMIFS(D$4:D$54, $A$4:$A$54, $A$3)</f>
        <v>39073</v>
      </c>
      <c r="E3" s="394">
        <f>SUMIFS(E$4:E$54, $A$4:$A$54, $A$3)</f>
        <v>0</v>
      </c>
      <c r="F3" s="396">
        <f>ROUND(SUMIFS(F$4:F$54,$A$4:$A$54,$A$3)*100,0)</f>
        <v>-100</v>
      </c>
      <c r="G3" s="177">
        <f>SUMIFS(G$4:G$54, $A$4:$A$54, $A$3)</f>
        <v>13046937</v>
      </c>
      <c r="H3" s="177">
        <f>SUMIFS(H$4:H$54, $A$4:$A$54, $A$3)</f>
        <v>8229984</v>
      </c>
      <c r="I3" s="396">
        <f>ROUND(SUMIFS(I$4:I$54,$A$4:$A$54,$A$3)*100,0)</f>
        <v>-37</v>
      </c>
      <c r="J3" s="396">
        <f>ROUND(SUMIFS(J$4:J$54, $A$4:$A$54, $A$3),0)</f>
        <v>1357</v>
      </c>
      <c r="K3" s="177">
        <f t="shared" ref="K3:AI3" si="1">ROUND(SUMIFS(K$4:K$54, $A$4:$A$54, $A$3),0)</f>
        <v>494</v>
      </c>
      <c r="L3" s="396">
        <f t="shared" si="1"/>
        <v>649</v>
      </c>
      <c r="M3" s="177">
        <f t="shared" si="1"/>
        <v>1550</v>
      </c>
      <c r="N3" s="177">
        <f t="shared" si="1"/>
        <v>300</v>
      </c>
      <c r="O3" s="177">
        <f t="shared" si="1"/>
        <v>0</v>
      </c>
      <c r="P3" s="177">
        <f t="shared" si="1"/>
        <v>0</v>
      </c>
      <c r="Q3" s="177">
        <f t="shared" si="1"/>
        <v>0</v>
      </c>
      <c r="R3" s="177">
        <f t="shared" si="1"/>
        <v>100</v>
      </c>
      <c r="S3" s="396">
        <f t="shared" si="1"/>
        <v>0</v>
      </c>
      <c r="T3" s="177">
        <f t="shared" si="1"/>
        <v>2640</v>
      </c>
      <c r="U3" s="177">
        <f t="shared" si="1"/>
        <v>1416</v>
      </c>
      <c r="V3" s="177">
        <f t="shared" si="1"/>
        <v>0</v>
      </c>
      <c r="W3" s="177">
        <f t="shared" si="1"/>
        <v>83</v>
      </c>
      <c r="X3" s="177">
        <f t="shared" si="1"/>
        <v>2034</v>
      </c>
      <c r="Y3" s="177">
        <f t="shared" si="1"/>
        <v>672</v>
      </c>
      <c r="Z3" s="177">
        <f t="shared" si="1"/>
        <v>0</v>
      </c>
      <c r="AA3" s="177">
        <f t="shared" si="1"/>
        <v>5</v>
      </c>
      <c r="AB3" s="177">
        <f t="shared" si="1"/>
        <v>9</v>
      </c>
      <c r="AC3" s="177">
        <f t="shared" si="1"/>
        <v>19</v>
      </c>
      <c r="AD3" s="177">
        <f t="shared" si="1"/>
        <v>1792</v>
      </c>
      <c r="AE3" s="177">
        <f t="shared" si="1"/>
        <v>0</v>
      </c>
      <c r="AF3" s="177">
        <f t="shared" si="1"/>
        <v>0</v>
      </c>
      <c r="AG3" s="177">
        <f t="shared" si="1"/>
        <v>0</v>
      </c>
      <c r="AH3" s="177">
        <f t="shared" si="1"/>
        <v>0</v>
      </c>
      <c r="AI3" s="396">
        <f t="shared" si="1"/>
        <v>0</v>
      </c>
      <c r="AJ3" s="177">
        <f>ROUND(SUMIFS(AJ$4:AJ$54,$A$4:$A$54,$A$3)*100,0)</f>
        <v>22</v>
      </c>
      <c r="AK3" s="177">
        <f t="shared" ref="AK3:AL3" si="2">ROUND(SUMIFS(AK$4:AK$54,$A$4:$A$54,$A$3)*100,0)</f>
        <v>36</v>
      </c>
      <c r="AL3" s="177">
        <f t="shared" si="2"/>
        <v>70</v>
      </c>
      <c r="AM3" s="177">
        <f>SUMIFS(AM$4:AM$54, $A$4:$A$54, $A$3)</f>
        <v>1</v>
      </c>
      <c r="AN3" s="177">
        <f t="shared" ref="AN3:AQ3" si="3">SUMIFS(AN$4:AN$54, $A$4:$A$54, $A$3)</f>
        <v>0</v>
      </c>
      <c r="AO3" s="396">
        <f t="shared" si="3"/>
        <v>0</v>
      </c>
      <c r="AP3" s="396">
        <f t="shared" si="3"/>
        <v>397</v>
      </c>
      <c r="AQ3" s="396">
        <f t="shared" si="3"/>
        <v>2115266</v>
      </c>
      <c r="AR3" s="396">
        <f>ROUND(SUMIFS(AR$4:AR$54,$A$4:$A$54,$A$3),2)</f>
        <v>18.77</v>
      </c>
      <c r="AS3" s="177">
        <f>SUMIFS(AS$4:AS$54, $A$4:$A$54, $A$3)</f>
        <v>1886272185000000</v>
      </c>
      <c r="AT3" s="177">
        <f t="shared" ref="AT3:BH3" si="4">SUMIFS(AT$4:AT$54, $A$4:$A$54, $A$3)</f>
        <v>95212517899323</v>
      </c>
      <c r="AU3" s="177">
        <f t="shared" si="4"/>
        <v>0</v>
      </c>
      <c r="AV3" s="177">
        <f t="shared" si="4"/>
        <v>0</v>
      </c>
      <c r="AW3" s="177">
        <f t="shared" si="4"/>
        <v>76895694532511.906</v>
      </c>
      <c r="AX3" s="177">
        <f t="shared" si="4"/>
        <v>1112442787000000</v>
      </c>
      <c r="AY3" s="177">
        <f t="shared" si="4"/>
        <v>0</v>
      </c>
      <c r="AZ3" s="177">
        <f t="shared" si="4"/>
        <v>0</v>
      </c>
      <c r="BA3" s="177">
        <f t="shared" si="4"/>
        <v>1998898966481730</v>
      </c>
      <c r="BB3" s="177">
        <f t="shared" si="4"/>
        <v>299406435683790</v>
      </c>
      <c r="BC3" s="177">
        <f t="shared" si="4"/>
        <v>5506306664657.9697</v>
      </c>
      <c r="BD3" s="177">
        <f t="shared" si="4"/>
        <v>29618252068975.699</v>
      </c>
      <c r="BE3" s="177">
        <f t="shared" si="4"/>
        <v>88470471280037.5</v>
      </c>
      <c r="BF3" s="177">
        <f t="shared" si="4"/>
        <v>1777122740008190</v>
      </c>
      <c r="BG3" s="177">
        <f t="shared" si="4"/>
        <v>94546161685132.406</v>
      </c>
      <c r="BH3" s="177">
        <f t="shared" si="4"/>
        <v>65513770107008.5</v>
      </c>
      <c r="BI3" s="177">
        <f>ROUND(SUMIFS(BI$4:BI$54,$A$4:$A$54,$A$3),2)</f>
        <v>94.37</v>
      </c>
      <c r="BJ3" s="177">
        <f t="shared" ref="BJ3:BP3" si="5">ROUND(SUMIFS(BJ$4:BJ$54,$A$4:$A$54,$A$3),2)</f>
        <v>31.8</v>
      </c>
      <c r="BK3" s="177">
        <f t="shared" si="5"/>
        <v>0</v>
      </c>
      <c r="BL3" s="177">
        <f t="shared" si="5"/>
        <v>0</v>
      </c>
      <c r="BM3" s="177">
        <f t="shared" si="5"/>
        <v>86.92</v>
      </c>
      <c r="BN3" s="177">
        <f t="shared" si="5"/>
        <v>62.6</v>
      </c>
      <c r="BO3" s="177">
        <f t="shared" si="5"/>
        <v>0</v>
      </c>
      <c r="BP3" s="396">
        <f t="shared" si="5"/>
        <v>0</v>
      </c>
      <c r="BQ3" s="396">
        <f t="shared" ref="BQ3:BR3" si="6">ROUND(SUMIFS(BQ$4:BQ$54,$A$4:$A$54,$A$3)*100,0)</f>
        <v>3</v>
      </c>
      <c r="BR3" s="396">
        <f t="shared" si="6"/>
        <v>4</v>
      </c>
      <c r="BS3" s="396">
        <f>ROUND(SUMIFS(BS$4:BS$54,$A$4:$A$54,$A$3)*100,0)</f>
        <v>36</v>
      </c>
      <c r="BT3" s="396">
        <f>ROUND(SUMIFS(BT$4:BT$54,$A$4:$A$54,$A$3)*100,0)</f>
        <v>34</v>
      </c>
      <c r="BU3" s="396">
        <f t="shared" ref="BU3:CH3" si="7">ROUND(SUMIFS(BU$4:BU$54,$A$4:$A$54,$A$3)*100,0)</f>
        <v>63</v>
      </c>
      <c r="BV3" s="396">
        <f t="shared" si="7"/>
        <v>74</v>
      </c>
      <c r="BW3" s="396">
        <f t="shared" si="7"/>
        <v>8</v>
      </c>
      <c r="BX3" s="396">
        <f t="shared" si="7"/>
        <v>12</v>
      </c>
      <c r="BY3" s="396">
        <f t="shared" si="7"/>
        <v>33</v>
      </c>
      <c r="BZ3" s="396">
        <f>ROUND(SUMIFS(BZ$4:BZ$54,$A$4:$A$54,$A$3)*100,0)</f>
        <v>35</v>
      </c>
      <c r="CA3" s="396">
        <f>ROUND(SUMIFS(CA$4:CA$54,$A$4:$A$54,$A$3)*100,0)</f>
        <v>100</v>
      </c>
      <c r="CB3" s="396">
        <f>ROUND(SUMIFS(CB$4:CB$54,$A$4:$A$54,$A$3)*100,0)</f>
        <v>100</v>
      </c>
      <c r="CC3" s="396">
        <f t="shared" si="7"/>
        <v>8</v>
      </c>
      <c r="CD3" s="396">
        <f t="shared" si="7"/>
        <v>12</v>
      </c>
      <c r="CE3" s="396">
        <f t="shared" si="7"/>
        <v>33</v>
      </c>
      <c r="CF3" s="396">
        <f t="shared" si="7"/>
        <v>34</v>
      </c>
      <c r="CG3" s="396">
        <f t="shared" si="7"/>
        <v>100</v>
      </c>
      <c r="CH3" s="396">
        <f t="shared" si="7"/>
        <v>100</v>
      </c>
      <c r="CI3" s="177">
        <f>SUMIFS(CI$4:CI$54, $A$4:$A$54, $A$3)</f>
        <v>1</v>
      </c>
      <c r="CJ3" s="177">
        <f t="shared" ref="CJ3:CK3" si="8">SUMIFS(CJ$4:CJ$54, $A$4:$A$54, $A$3)</f>
        <v>1</v>
      </c>
      <c r="CK3" s="177">
        <f t="shared" si="8"/>
        <v>1</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Mexico.</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Mexico.</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Mexico.</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Mexico.</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Mexico.</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Mexico.</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Mexico.</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Mexico.</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Mexico.</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Mexico.</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Mexico.</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Mexico.</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Mexico.</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Mexico.</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Mexico.</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Mexico.</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Mexico.</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Mexico.</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Mexico.</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Mexico.</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Mexico.</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Mexico.</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Mexico.</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Mexico.</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65</v>
      </c>
      <c r="H34" t="s">
        <v>4031</v>
      </c>
      <c r="I34" s="483">
        <v>2030</v>
      </c>
      <c r="J34" s="483">
        <f t="shared" si="0"/>
        <v>35.75</v>
      </c>
      <c r="K34" s="483">
        <f t="shared" si="1"/>
        <v>35.75</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NM</v>
      </c>
      <c r="C1" s="408">
        <f>SUM(C4:C87)</f>
        <v>56.92242634887306</v>
      </c>
      <c r="D1" s="408">
        <f t="shared" ref="D1:AG1" si="0">SUM(D4:D87)</f>
        <v>52.328136540662861</v>
      </c>
      <c r="E1" s="408">
        <f t="shared" si="0"/>
        <v>55.111727951486763</v>
      </c>
      <c r="F1" s="408">
        <f t="shared" si="0"/>
        <v>57.513072692751571</v>
      </c>
      <c r="G1" s="408">
        <f t="shared" si="0"/>
        <v>58.249739452738794</v>
      </c>
      <c r="H1" s="408">
        <f t="shared" si="0"/>
        <v>58.245569256759751</v>
      </c>
      <c r="I1" s="408">
        <f t="shared" si="0"/>
        <v>58.442730442885768</v>
      </c>
      <c r="J1" s="408">
        <f t="shared" si="0"/>
        <v>61.515173086768172</v>
      </c>
      <c r="K1" s="408">
        <f t="shared" si="0"/>
        <v>61.348862204304126</v>
      </c>
      <c r="L1" s="408">
        <f t="shared" si="0"/>
        <v>62.357810527262764</v>
      </c>
      <c r="M1" s="408">
        <f t="shared" si="0"/>
        <v>64.402031180759636</v>
      </c>
      <c r="N1" s="408">
        <f t="shared" si="0"/>
        <v>64.068291802950327</v>
      </c>
      <c r="O1" s="408">
        <f t="shared" si="0"/>
        <v>61.305577407299616</v>
      </c>
      <c r="P1" s="408">
        <f t="shared" si="0"/>
        <v>63.673848163146523</v>
      </c>
      <c r="Q1" s="408">
        <f t="shared" si="0"/>
        <v>64.684367924550102</v>
      </c>
      <c r="R1" s="408">
        <f t="shared" si="0"/>
        <v>65.215260293485969</v>
      </c>
      <c r="S1" s="408">
        <f t="shared" si="0"/>
        <v>65.992489025480381</v>
      </c>
      <c r="T1" s="408">
        <f t="shared" si="0"/>
        <v>64.338608400582316</v>
      </c>
      <c r="U1" s="408">
        <f t="shared" si="0"/>
        <v>61.873727537052474</v>
      </c>
      <c r="V1" s="408">
        <f t="shared" si="0"/>
        <v>62.638940876339035</v>
      </c>
      <c r="W1" s="408">
        <f t="shared" si="0"/>
        <v>58.65921094383642</v>
      </c>
      <c r="X1" s="408">
        <f t="shared" si="0"/>
        <v>60.688037032714092</v>
      </c>
      <c r="Y1" s="408">
        <f t="shared" si="0"/>
        <v>58.688045878838466</v>
      </c>
      <c r="Z1" s="408">
        <f t="shared" si="0"/>
        <v>58.091791122463597</v>
      </c>
      <c r="AA1" s="408">
        <f t="shared" si="0"/>
        <v>55.263038477535616</v>
      </c>
      <c r="AB1" s="408">
        <f t="shared" si="0"/>
        <v>55.451584963406098</v>
      </c>
      <c r="AC1" s="408">
        <f t="shared" si="0"/>
        <v>53.054094989060594</v>
      </c>
      <c r="AD1" s="408">
        <f t="shared" si="0"/>
        <v>53.660124944057898</v>
      </c>
      <c r="AE1" s="408">
        <f t="shared" si="0"/>
        <v>50.536767945506696</v>
      </c>
      <c r="AF1" s="408">
        <f t="shared" si="0"/>
        <v>55.102911949109192</v>
      </c>
      <c r="AG1" s="408">
        <f t="shared" si="0"/>
        <v>50.813736242838296</v>
      </c>
      <c r="AH1" s="408">
        <f>SUM(AH4:AH87)</f>
        <v>51.1528039277377</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75">
      <c r="A5" s="412" t="s">
        <v>2220</v>
      </c>
      <c r="B5" s="398" t="s">
        <v>4113</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75">
      <c r="A6" s="412" t="s">
        <v>2220</v>
      </c>
      <c r="B6" s="398" t="s">
        <v>4117</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75">
      <c r="A7" s="412" t="s">
        <v>2220</v>
      </c>
      <c r="B7" s="398" t="s">
        <v>4119</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75">
      <c r="A8" s="412" t="s">
        <v>2220</v>
      </c>
      <c r="B8" s="398" t="s">
        <v>4121</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75">
      <c r="A9" s="412" t="s">
        <v>2220</v>
      </c>
      <c r="B9" s="398" t="s">
        <v>4131</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75">
      <c r="A10" s="412" t="s">
        <v>2220</v>
      </c>
      <c r="B10" s="398" t="s">
        <v>4140</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75">
      <c r="A11" s="412" t="s">
        <v>2220</v>
      </c>
      <c r="B11" s="398" t="s">
        <v>4135</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75">
      <c r="A17" s="412" t="s">
        <v>2220</v>
      </c>
      <c r="B17" s="398" t="s">
        <v>4148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75">
      <c r="A30" s="412" t="s">
        <v>2220</v>
      </c>
      <c r="B30" s="398" t="s">
        <v>4181</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1.4660755534600001E-2</v>
      </c>
      <c r="AG33" s="413">
        <f>SUMIFS('EPA Export Aggregation'!AJ:AJ,'EPA Export Aggregation'!$A:$A,$B33,'EPA Export Aggregation'!$D:$D,$A$1)*IF($A33="CH4",About!$D$58,IF($A33="N2O",About!$D$59,1))</f>
        <v>2.6469427011199999E-2</v>
      </c>
      <c r="AH33" s="413">
        <f>SUMIFS('EPA Export Aggregation'!AK:AK,'EPA Export Aggregation'!$A:$A,$B33,'EPA Export Aggregation'!$D:$D,$A$1)*IF($A33="CH4",About!$D$58,IF($A33="N2O",About!$D$59,1))</f>
        <v>2.7663884532800002E-2</v>
      </c>
    </row>
    <row r="34" spans="1:34" x14ac:dyDescent="0.75">
      <c r="A34" s="412" t="s">
        <v>2220</v>
      </c>
      <c r="B34" s="398" t="s">
        <v>4152</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1.6432718312100001E-2</v>
      </c>
      <c r="D76" s="413">
        <f>SUMIFS('EPA Export Aggregation'!G:G,'EPA Export Aggregation'!$A:$A,$B76,'EPA Export Aggregation'!$D:$D,$A$1)*IF($A76="CH4",About!$D$58,IF($A76="N2O",About!$D$59,1))</f>
        <v>1.6432718312100001E-2</v>
      </c>
      <c r="E76" s="413">
        <f>SUMIFS('EPA Export Aggregation'!H:H,'EPA Export Aggregation'!$A:$A,$B76,'EPA Export Aggregation'!$D:$D,$A$1)*IF($A76="CH4",About!$D$58,IF($A76="N2O",About!$D$59,1))</f>
        <v>1.6432718312100001E-2</v>
      </c>
      <c r="F76" s="413">
        <f>SUMIFS('EPA Export Aggregation'!I:I,'EPA Export Aggregation'!$A:$A,$B76,'EPA Export Aggregation'!$D:$D,$A$1)*IF($A76="CH4",About!$D$58,IF($A76="N2O",About!$D$59,1))</f>
        <v>2.0540897329799999E-2</v>
      </c>
      <c r="G76" s="413">
        <f>SUMIFS('EPA Export Aggregation'!J:J,'EPA Export Aggregation'!$A:$A,$B76,'EPA Export Aggregation'!$D:$D,$A$1)*IF($A76="CH4",About!$D$58,IF($A76="N2O",About!$D$59,1))</f>
        <v>2.2594988035900002E-2</v>
      </c>
      <c r="H76" s="413">
        <f>SUMIFS('EPA Export Aggregation'!K:K,'EPA Export Aggregation'!$A:$A,$B76,'EPA Export Aggregation'!$D:$D,$A$1)*IF($A76="CH4",About!$D$58,IF($A76="N2O",About!$D$59,1))</f>
        <v>2.8394235384099999E-2</v>
      </c>
      <c r="I76" s="413">
        <f>SUMIFS('EPA Export Aggregation'!L:L,'EPA Export Aggregation'!$A:$A,$B76,'EPA Export Aggregation'!$D:$D,$A$1)*IF($A76="CH4",About!$D$58,IF($A76="N2O",About!$D$59,1))</f>
        <v>3.1530744259699997E-2</v>
      </c>
      <c r="J76" s="413">
        <f>SUMIFS('EPA Export Aggregation'!M:M,'EPA Export Aggregation'!$A:$A,$B76,'EPA Export Aggregation'!$D:$D,$A$1)*IF($A76="CH4",About!$D$58,IF($A76="N2O",About!$D$59,1))</f>
        <v>3.3321692596199999E-2</v>
      </c>
      <c r="K76" s="413">
        <f>SUMIFS('EPA Export Aggregation'!N:N,'EPA Export Aggregation'!$A:$A,$B76,'EPA Export Aggregation'!$D:$D,$A$1)*IF($A76="CH4",About!$D$58,IF($A76="N2O",About!$D$59,1))</f>
        <v>4.0858260415100003E-2</v>
      </c>
      <c r="L76" s="413">
        <f>SUMIFS('EPA Export Aggregation'!O:O,'EPA Export Aggregation'!$A:$A,$B76,'EPA Export Aggregation'!$D:$D,$A$1)*IF($A76="CH4",About!$D$58,IF($A76="N2O",About!$D$59,1))</f>
        <v>4.1461306556500002E-2</v>
      </c>
      <c r="M76" s="413">
        <f>SUMIFS('EPA Export Aggregation'!P:P,'EPA Export Aggregation'!$A:$A,$B76,'EPA Export Aggregation'!$D:$D,$A$1)*IF($A76="CH4",About!$D$58,IF($A76="N2O",About!$D$59,1))</f>
        <v>2.5249345549400001E-2</v>
      </c>
      <c r="N76" s="413">
        <f>SUMIFS('EPA Export Aggregation'!Q:Q,'EPA Export Aggregation'!$A:$A,$B76,'EPA Export Aggregation'!$D:$D,$A$1)*IF($A76="CH4",About!$D$58,IF($A76="N2O",About!$D$59,1))</f>
        <v>1.6778446594100001E-2</v>
      </c>
      <c r="O76" s="413">
        <f>SUMIFS('EPA Export Aggregation'!R:R,'EPA Export Aggregation'!$A:$A,$B76,'EPA Export Aggregation'!$D:$D,$A$1)*IF($A76="CH4",About!$D$58,IF($A76="N2O",About!$D$59,1))</f>
        <v>1.6040408631200001E-2</v>
      </c>
      <c r="P76" s="413">
        <f>SUMIFS('EPA Export Aggregation'!S:S,'EPA Export Aggregation'!$A:$A,$B76,'EPA Export Aggregation'!$D:$D,$A$1)*IF($A76="CH4",About!$D$58,IF($A76="N2O",About!$D$59,1))</f>
        <v>1.6773080388299999E-2</v>
      </c>
      <c r="Q76" s="413">
        <f>SUMIFS('EPA Export Aggregation'!T:T,'EPA Export Aggregation'!$A:$A,$B76,'EPA Export Aggregation'!$D:$D,$A$1)*IF($A76="CH4",About!$D$58,IF($A76="N2O",About!$D$59,1))</f>
        <v>1.6700164354499999E-2</v>
      </c>
      <c r="R76" s="413">
        <f>SUMIFS('EPA Export Aggregation'!U:U,'EPA Export Aggregation'!$A:$A,$B76,'EPA Export Aggregation'!$D:$D,$A$1)*IF($A76="CH4",About!$D$58,IF($A76="N2O",About!$D$59,1))</f>
        <v>1.60313845021E-2</v>
      </c>
      <c r="S76" s="413">
        <f>SUMIFS('EPA Export Aggregation'!V:V,'EPA Export Aggregation'!$A:$A,$B76,'EPA Export Aggregation'!$D:$D,$A$1)*IF($A76="CH4",About!$D$58,IF($A76="N2O",About!$D$59,1))</f>
        <v>1.9086697065700001E-2</v>
      </c>
      <c r="T76" s="413">
        <f>SUMIFS('EPA Export Aggregation'!W:W,'EPA Export Aggregation'!$A:$A,$B76,'EPA Export Aggregation'!$D:$D,$A$1)*IF($A76="CH4",About!$D$58,IF($A76="N2O",About!$D$59,1))</f>
        <v>1.8592150805800001E-2</v>
      </c>
      <c r="U76" s="413">
        <f>SUMIFS('EPA Export Aggregation'!X:X,'EPA Export Aggregation'!$A:$A,$B76,'EPA Export Aggregation'!$D:$D,$A$1)*IF($A76="CH4",About!$D$58,IF($A76="N2O",About!$D$59,1))</f>
        <v>1.75797642135E-2</v>
      </c>
      <c r="V76" s="413">
        <f>SUMIFS('EPA Export Aggregation'!Y:Y,'EPA Export Aggregation'!$A:$A,$B76,'EPA Export Aggregation'!$D:$D,$A$1)*IF($A76="CH4",About!$D$58,IF($A76="N2O",About!$D$59,1))</f>
        <v>1.5331541857300001E-2</v>
      </c>
      <c r="W76" s="413">
        <f>SUMIFS('EPA Export Aggregation'!Z:Z,'EPA Export Aggregation'!$A:$A,$B76,'EPA Export Aggregation'!$D:$D,$A$1)*IF($A76="CH4",About!$D$58,IF($A76="N2O",About!$D$59,1))</f>
        <v>2.3542696528299999E-2</v>
      </c>
      <c r="X76" s="413">
        <f>SUMIFS('EPA Export Aggregation'!AA:AA,'EPA Export Aggregation'!$A:$A,$B76,'EPA Export Aggregation'!$D:$D,$A$1)*IF($A76="CH4",About!$D$58,IF($A76="N2O",About!$D$59,1))</f>
        <v>4.5649802900000001E-5</v>
      </c>
      <c r="Y76" s="413">
        <f>SUMIFS('EPA Export Aggregation'!AB:AB,'EPA Export Aggregation'!$A:$A,$B76,'EPA Export Aggregation'!$D:$D,$A$1)*IF($A76="CH4",About!$D$58,IF($A76="N2O",About!$D$59,1))</f>
        <v>5.7758345800000002E-5</v>
      </c>
      <c r="Z76" s="413">
        <f>SUMIFS('EPA Export Aggregation'!AC:AC,'EPA Export Aggregation'!$A:$A,$B76,'EPA Export Aggregation'!$D:$D,$A$1)*IF($A76="CH4",About!$D$58,IF($A76="N2O",About!$D$59,1))</f>
        <v>5.56354272E-3</v>
      </c>
      <c r="AA76" s="413">
        <f>SUMIFS('EPA Export Aggregation'!AD:AD,'EPA Export Aggregation'!$A:$A,$B76,'EPA Export Aggregation'!$D:$D,$A$1)*IF($A76="CH4",About!$D$58,IF($A76="N2O",About!$D$59,1))</f>
        <v>1.0242066039999999E-2</v>
      </c>
      <c r="AB76" s="413">
        <f>SUMIFS('EPA Export Aggregation'!AE:AE,'EPA Export Aggregation'!$A:$A,$B76,'EPA Export Aggregation'!$D:$D,$A$1)*IF($A76="CH4",About!$D$58,IF($A76="N2O",About!$D$59,1))</f>
        <v>9.1834199199999998E-3</v>
      </c>
      <c r="AC76" s="413">
        <f>SUMIFS('EPA Export Aggregation'!AF:AF,'EPA Export Aggregation'!$A:$A,$B76,'EPA Export Aggregation'!$D:$D,$A$1)*IF($A76="CH4",About!$D$58,IF($A76="N2O",About!$D$59,1))</f>
        <v>4.4186425999999997E-3</v>
      </c>
      <c r="AD76" s="413">
        <f>SUMIFS('EPA Export Aggregation'!AG:AG,'EPA Export Aggregation'!$A:$A,$B76,'EPA Export Aggregation'!$D:$D,$A$1)*IF($A76="CH4",About!$D$58,IF($A76="N2O",About!$D$59,1))</f>
        <v>3.31773936E-3</v>
      </c>
      <c r="AE76" s="413">
        <f>SUMIFS('EPA Export Aggregation'!AH:AH,'EPA Export Aggregation'!$A:$A,$B76,'EPA Export Aggregation'!$D:$D,$A$1)*IF($A76="CH4",About!$D$58,IF($A76="N2O",About!$D$59,1))</f>
        <v>3.2820093600000001E-3</v>
      </c>
      <c r="AF76" s="413">
        <f>SUMIFS('EPA Export Aggregation'!AI:AI,'EPA Export Aggregation'!$A:$A,$B76,'EPA Export Aggregation'!$D:$D,$A$1)*IF($A76="CH4",About!$D$58,IF($A76="N2O",About!$D$59,1))</f>
        <v>2.9966933599999998E-3</v>
      </c>
      <c r="AG76" s="413">
        <f>SUMIFS('EPA Export Aggregation'!AJ:AJ,'EPA Export Aggregation'!$A:$A,$B76,'EPA Export Aggregation'!$D:$D,$A$1)*IF($A76="CH4",About!$D$58,IF($A76="N2O",About!$D$59,1))</f>
        <v>1.7591101200000001E-3</v>
      </c>
      <c r="AH76" s="413">
        <f>SUMIFS('EPA Export Aggregation'!AK:AK,'EPA Export Aggregation'!$A:$A,$B76,'EPA Export Aggregation'!$D:$D,$A$1)*IF($A76="CH4",About!$D$58,IF($A76="N2O",About!$D$59,1))</f>
        <v>1.39294512E-3</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0.230356182540565</v>
      </c>
      <c r="D80" s="413">
        <f>SUMIFS('EPA Export Aggregation'!G:G,'EPA Export Aggregation'!$A:$A,$B80,'EPA Export Aggregation'!$D:$D,$A$1)*IF($A80="CH4",About!$D$58,IF($A80="N2O",About!$D$59,1))</f>
        <v>0.230356182540565</v>
      </c>
      <c r="E80" s="413">
        <f>SUMIFS('EPA Export Aggregation'!H:H,'EPA Export Aggregation'!$A:$A,$B80,'EPA Export Aggregation'!$D:$D,$A$1)*IF($A80="CH4",About!$D$58,IF($A80="N2O",About!$D$59,1))</f>
        <v>0.230356182540565</v>
      </c>
      <c r="F80" s="413">
        <f>SUMIFS('EPA Export Aggregation'!I:I,'EPA Export Aggregation'!$A:$A,$B80,'EPA Export Aggregation'!$D:$D,$A$1)*IF($A80="CH4",About!$D$58,IF($A80="N2O",About!$D$59,1))</f>
        <v>0.28794522756385638</v>
      </c>
      <c r="G80" s="413">
        <f>SUMIFS('EPA Export Aggregation'!J:J,'EPA Export Aggregation'!$A:$A,$B80,'EPA Export Aggregation'!$D:$D,$A$1)*IF($A80="CH4",About!$D$58,IF($A80="N2O",About!$D$59,1))</f>
        <v>0.31673975163050211</v>
      </c>
      <c r="H80" s="413">
        <f>SUMIFS('EPA Export Aggregation'!K:K,'EPA Export Aggregation'!$A:$A,$B80,'EPA Export Aggregation'!$D:$D,$A$1)*IF($A80="CH4",About!$D$58,IF($A80="N2O",About!$D$59,1))</f>
        <v>0.39803443483745993</v>
      </c>
      <c r="I80" s="413">
        <f>SUMIFS('EPA Export Aggregation'!L:L,'EPA Export Aggregation'!$A:$A,$B80,'EPA Export Aggregation'!$D:$D,$A$1)*IF($A80="CH4",About!$D$58,IF($A80="N2O",About!$D$59,1))</f>
        <v>0.44200245480376582</v>
      </c>
      <c r="J80" s="413">
        <f>SUMIFS('EPA Export Aggregation'!M:M,'EPA Export Aggregation'!$A:$A,$B80,'EPA Export Aggregation'!$D:$D,$A$1)*IF($A80="CH4",About!$D$58,IF($A80="N2O",About!$D$59,1))</f>
        <v>0.46710821855718238</v>
      </c>
      <c r="K80" s="413">
        <f>SUMIFS('EPA Export Aggregation'!N:N,'EPA Export Aggregation'!$A:$A,$B80,'EPA Export Aggregation'!$D:$D,$A$1)*IF($A80="CH4",About!$D$58,IF($A80="N2O",About!$D$59,1))</f>
        <v>0.57275689903593974</v>
      </c>
      <c r="L80" s="413">
        <f>SUMIFS('EPA Export Aggregation'!O:O,'EPA Export Aggregation'!$A:$A,$B80,'EPA Export Aggregation'!$D:$D,$A$1)*IF($A80="CH4",About!$D$58,IF($A80="N2O",About!$D$59,1))</f>
        <v>0.58121049249728141</v>
      </c>
      <c r="M80" s="413">
        <f>SUMIFS('EPA Export Aggregation'!P:P,'EPA Export Aggregation'!$A:$A,$B80,'EPA Export Aggregation'!$D:$D,$A$1)*IF($A80="CH4",About!$D$58,IF($A80="N2O",About!$D$59,1))</f>
        <v>0.49573267637993118</v>
      </c>
      <c r="N80" s="413">
        <f>SUMIFS('EPA Export Aggregation'!Q:Q,'EPA Export Aggregation'!$A:$A,$B80,'EPA Export Aggregation'!$D:$D,$A$1)*IF($A80="CH4",About!$D$58,IF($A80="N2O",About!$D$59,1))</f>
        <v>0.34888385419170009</v>
      </c>
      <c r="O80" s="413">
        <f>SUMIFS('EPA Export Aggregation'!R:R,'EPA Export Aggregation'!$A:$A,$B80,'EPA Export Aggregation'!$D:$D,$A$1)*IF($A80="CH4",About!$D$58,IF($A80="N2O",About!$D$59,1))</f>
        <v>0.3417718579476135</v>
      </c>
      <c r="P80" s="413">
        <f>SUMIFS('EPA Export Aggregation'!S:S,'EPA Export Aggregation'!$A:$A,$B80,'EPA Export Aggregation'!$D:$D,$A$1)*IF($A80="CH4",About!$D$58,IF($A80="N2O",About!$D$59,1))</f>
        <v>0.31247424802002383</v>
      </c>
      <c r="Q80" s="413">
        <f>SUMIFS('EPA Export Aggregation'!T:T,'EPA Export Aggregation'!$A:$A,$B80,'EPA Export Aggregation'!$D:$D,$A$1)*IF($A80="CH4",About!$D$58,IF($A80="N2O",About!$D$59,1))</f>
        <v>0.29023892272688367</v>
      </c>
      <c r="R80" s="413">
        <f>SUMIFS('EPA Export Aggregation'!U:U,'EPA Export Aggregation'!$A:$A,$B80,'EPA Export Aggregation'!$D:$D,$A$1)*IF($A80="CH4",About!$D$58,IF($A80="N2O",About!$D$59,1))</f>
        <v>0.26741633957107042</v>
      </c>
      <c r="S80" s="413">
        <f>SUMIFS('EPA Export Aggregation'!V:V,'EPA Export Aggregation'!$A:$A,$B80,'EPA Export Aggregation'!$D:$D,$A$1)*IF($A80="CH4",About!$D$58,IF($A80="N2O",About!$D$59,1))</f>
        <v>0.28571229534625991</v>
      </c>
      <c r="T80" s="413">
        <f>SUMIFS('EPA Export Aggregation'!W:W,'EPA Export Aggregation'!$A:$A,$B80,'EPA Export Aggregation'!$D:$D,$A$1)*IF($A80="CH4",About!$D$58,IF($A80="N2O",About!$D$59,1))</f>
        <v>0.2737256203731197</v>
      </c>
      <c r="U80" s="413">
        <f>SUMIFS('EPA Export Aggregation'!X:X,'EPA Export Aggregation'!$A:$A,$B80,'EPA Export Aggregation'!$D:$D,$A$1)*IF($A80="CH4",About!$D$58,IF($A80="N2O",About!$D$59,1))</f>
        <v>0.2490539372749731</v>
      </c>
      <c r="V80" s="413">
        <f>SUMIFS('EPA Export Aggregation'!Y:Y,'EPA Export Aggregation'!$A:$A,$B80,'EPA Export Aggregation'!$D:$D,$A$1)*IF($A80="CH4",About!$D$58,IF($A80="N2O",About!$D$59,1))</f>
        <v>0.19421948341184611</v>
      </c>
      <c r="W80" s="413">
        <f>SUMIFS('EPA Export Aggregation'!Z:Z,'EPA Export Aggregation'!$A:$A,$B80,'EPA Export Aggregation'!$D:$D,$A$1)*IF($A80="CH4",About!$D$58,IF($A80="N2O",About!$D$59,1))</f>
        <v>0.2997352729684285</v>
      </c>
      <c r="X80" s="413">
        <f>SUMIFS('EPA Export Aggregation'!AA:AA,'EPA Export Aggregation'!$A:$A,$B80,'EPA Export Aggregation'!$D:$D,$A$1)*IF($A80="CH4",About!$D$58,IF($A80="N2O",About!$D$59,1))</f>
        <v>3.6110953884182097E-2</v>
      </c>
      <c r="Y80" s="413">
        <f>SUMIFS('EPA Export Aggregation'!AB:AB,'EPA Export Aggregation'!$A:$A,$B80,'EPA Export Aggregation'!$D:$D,$A$1)*IF($A80="CH4",About!$D$58,IF($A80="N2O",About!$D$59,1))</f>
        <v>4.3129050628064103E-2</v>
      </c>
      <c r="Z80" s="413">
        <f>SUMIFS('EPA Export Aggregation'!AC:AC,'EPA Export Aggregation'!$A:$A,$B80,'EPA Export Aggregation'!$D:$D,$A$1)*IF($A80="CH4",About!$D$58,IF($A80="N2O",About!$D$59,1))</f>
        <v>3.0974693933000001E-2</v>
      </c>
      <c r="AA80" s="413">
        <f>SUMIFS('EPA Export Aggregation'!AD:AD,'EPA Export Aggregation'!$A:$A,$B80,'EPA Export Aggregation'!$D:$D,$A$1)*IF($A80="CH4",About!$D$58,IF($A80="N2O",About!$D$59,1))</f>
        <v>3.7698734211599999E-2</v>
      </c>
      <c r="AB80" s="413">
        <f>SUMIFS('EPA Export Aggregation'!AE:AE,'EPA Export Aggregation'!$A:$A,$B80,'EPA Export Aggregation'!$D:$D,$A$1)*IF($A80="CH4",About!$D$58,IF($A80="N2O",About!$D$59,1))</f>
        <v>3.8463771565500002E-2</v>
      </c>
      <c r="AC80" s="413">
        <f>SUMIFS('EPA Export Aggregation'!AF:AF,'EPA Export Aggregation'!$A:$A,$B80,'EPA Export Aggregation'!$D:$D,$A$1)*IF($A80="CH4",About!$D$58,IF($A80="N2O",About!$D$59,1))</f>
        <v>2.2589230140499999E-2</v>
      </c>
      <c r="AD80" s="413">
        <f>SUMIFS('EPA Export Aggregation'!AG:AG,'EPA Export Aggregation'!$A:$A,$B80,'EPA Export Aggregation'!$D:$D,$A$1)*IF($A80="CH4",About!$D$58,IF($A80="N2O",About!$D$59,1))</f>
        <v>2.0028545213300001E-2</v>
      </c>
      <c r="AE80" s="413">
        <f>SUMIFS('EPA Export Aggregation'!AH:AH,'EPA Export Aggregation'!$A:$A,$B80,'EPA Export Aggregation'!$D:$D,$A$1)*IF($A80="CH4",About!$D$58,IF($A80="N2O",About!$D$59,1))</f>
        <v>1.9941946737000001E-2</v>
      </c>
      <c r="AF80" s="413">
        <f>SUMIFS('EPA Export Aggregation'!AI:AI,'EPA Export Aggregation'!$A:$A,$B80,'EPA Export Aggregation'!$D:$D,$A$1)*IF($A80="CH4",About!$D$58,IF($A80="N2O",About!$D$59,1))</f>
        <v>1.8599236689000001E-2</v>
      </c>
      <c r="AG80" s="413">
        <f>SUMIFS('EPA Export Aggregation'!AJ:AJ,'EPA Export Aggregation'!$A:$A,$B80,'EPA Export Aggregation'!$D:$D,$A$1)*IF($A80="CH4",About!$D$58,IF($A80="N2O",About!$D$59,1))</f>
        <v>1.4154573705E-2</v>
      </c>
      <c r="AH80" s="413">
        <f>SUMIFS('EPA Export Aggregation'!AK:AK,'EPA Export Aggregation'!$A:$A,$B80,'EPA Export Aggregation'!$D:$D,$A$1)*IF($A80="CH4",About!$D$58,IF($A80="N2O",About!$D$59,1))</f>
        <v>2.2399194774E-2</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4.6305041550000002E-2</v>
      </c>
      <c r="D84" s="413">
        <f>SUMIFS('EPA Export Aggregation'!G:G,'EPA Export Aggregation'!$A:$A,$B84,'EPA Export Aggregation'!$D:$D,$A$1)*IF($A84="CH4",About!$D$58,IF($A84="N2O",About!$D$59,1))</f>
        <v>4.6305041550000002E-2</v>
      </c>
      <c r="E84" s="413">
        <f>SUMIFS('EPA Export Aggregation'!H:H,'EPA Export Aggregation'!$A:$A,$B84,'EPA Export Aggregation'!$D:$D,$A$1)*IF($A84="CH4",About!$D$58,IF($A84="N2O",About!$D$59,1))</f>
        <v>4.6305041550000002E-2</v>
      </c>
      <c r="F84" s="413">
        <f>SUMIFS('EPA Export Aggregation'!I:I,'EPA Export Aggregation'!$A:$A,$B84,'EPA Export Aggregation'!$D:$D,$A$1)*IF($A84="CH4",About!$D$58,IF($A84="N2O",About!$D$59,1))</f>
        <v>5.7881301349999997E-2</v>
      </c>
      <c r="G84" s="413">
        <f>SUMIFS('EPA Export Aggregation'!J:J,'EPA Export Aggregation'!$A:$A,$B84,'EPA Export Aggregation'!$D:$D,$A$1)*IF($A84="CH4",About!$D$58,IF($A84="N2O",About!$D$59,1))</f>
        <v>6.3669431250000005E-2</v>
      </c>
      <c r="H84" s="413">
        <f>SUMIFS('EPA Export Aggregation'!K:K,'EPA Export Aggregation'!$A:$A,$B84,'EPA Export Aggregation'!$D:$D,$A$1)*IF($A84="CH4",About!$D$58,IF($A84="N2O",About!$D$59,1))</f>
        <v>8.0010880049999997E-2</v>
      </c>
      <c r="I84" s="413">
        <f>SUMIFS('EPA Export Aggregation'!L:L,'EPA Export Aggregation'!$A:$A,$B84,'EPA Export Aggregation'!$D:$D,$A$1)*IF($A84="CH4",About!$D$58,IF($A84="N2O",About!$D$59,1))</f>
        <v>8.8849110199999998E-2</v>
      </c>
      <c r="J84" s="413">
        <f>SUMIFS('EPA Export Aggregation'!M:M,'EPA Export Aggregation'!$A:$A,$B84,'EPA Export Aggregation'!$D:$D,$A$1)*IF($A84="CH4",About!$D$58,IF($A84="N2O",About!$D$59,1))</f>
        <v>9.3895744599999997E-2</v>
      </c>
      <c r="K84" s="413">
        <f>SUMIFS('EPA Export Aggregation'!N:N,'EPA Export Aggregation'!$A:$A,$B84,'EPA Export Aggregation'!$D:$D,$A$1)*IF($A84="CH4",About!$D$58,IF($A84="N2O",About!$D$59,1))</f>
        <v>0.11513271105</v>
      </c>
      <c r="L84" s="413">
        <f>SUMIFS('EPA Export Aggregation'!O:O,'EPA Export Aggregation'!$A:$A,$B84,'EPA Export Aggregation'!$D:$D,$A$1)*IF($A84="CH4",About!$D$58,IF($A84="N2O",About!$D$59,1))</f>
        <v>0.11683201015</v>
      </c>
      <c r="M84" s="413">
        <f>SUMIFS('EPA Export Aggregation'!P:P,'EPA Export Aggregation'!$A:$A,$B84,'EPA Export Aggregation'!$D:$D,$A$1)*IF($A84="CH4",About!$D$58,IF($A84="N2O",About!$D$59,1))</f>
        <v>9.442960115E-2</v>
      </c>
      <c r="N84" s="413">
        <f>SUMIFS('EPA Export Aggregation'!Q:Q,'EPA Export Aggregation'!$A:$A,$B84,'EPA Export Aggregation'!$D:$D,$A$1)*IF($A84="CH4",About!$D$58,IF($A84="N2O",About!$D$59,1))</f>
        <v>6.4204096200000005E-2</v>
      </c>
      <c r="O84" s="413">
        <f>SUMIFS('EPA Export Aggregation'!R:R,'EPA Export Aggregation'!$A:$A,$B84,'EPA Export Aggregation'!$D:$D,$A$1)*IF($A84="CH4",About!$D$58,IF($A84="N2O",About!$D$59,1))</f>
        <v>5.6988461150000003E-2</v>
      </c>
      <c r="P84" s="413">
        <f>SUMIFS('EPA Export Aggregation'!S:S,'EPA Export Aggregation'!$A:$A,$B84,'EPA Export Aggregation'!$D:$D,$A$1)*IF($A84="CH4",About!$D$58,IF($A84="N2O",About!$D$59,1))</f>
        <v>6.86545826E-2</v>
      </c>
      <c r="Q84" s="413">
        <f>SUMIFS('EPA Export Aggregation'!T:T,'EPA Export Aggregation'!$A:$A,$B84,'EPA Export Aggregation'!$D:$D,$A$1)*IF($A84="CH4",About!$D$58,IF($A84="N2O",About!$D$59,1))</f>
        <v>6.5903928749999993E-2</v>
      </c>
      <c r="R84" s="413">
        <f>SUMIFS('EPA Export Aggregation'!U:U,'EPA Export Aggregation'!$A:$A,$B84,'EPA Export Aggregation'!$D:$D,$A$1)*IF($A84="CH4",About!$D$58,IF($A84="N2O",About!$D$59,1))</f>
        <v>7.1664967849999997E-2</v>
      </c>
      <c r="S84" s="413">
        <f>SUMIFS('EPA Export Aggregation'!V:V,'EPA Export Aggregation'!$A:$A,$B84,'EPA Export Aggregation'!$D:$D,$A$1)*IF($A84="CH4",About!$D$58,IF($A84="N2O",About!$D$59,1))</f>
        <v>6.9594192499999999E-2</v>
      </c>
      <c r="T84" s="413">
        <f>SUMIFS('EPA Export Aggregation'!W:W,'EPA Export Aggregation'!$A:$A,$B84,'EPA Export Aggregation'!$D:$D,$A$1)*IF($A84="CH4",About!$D$58,IF($A84="N2O",About!$D$59,1))</f>
        <v>5.5993529899999998E-2</v>
      </c>
      <c r="U84" s="413">
        <f>SUMIFS('EPA Export Aggregation'!X:X,'EPA Export Aggregation'!$A:$A,$B84,'EPA Export Aggregation'!$D:$D,$A$1)*IF($A84="CH4",About!$D$58,IF($A84="N2O",About!$D$59,1))</f>
        <v>5.1417659249999997E-2</v>
      </c>
      <c r="V84" s="413">
        <f>SUMIFS('EPA Export Aggregation'!Y:Y,'EPA Export Aggregation'!$A:$A,$B84,'EPA Export Aggregation'!$D:$D,$A$1)*IF($A84="CH4",About!$D$58,IF($A84="N2O",About!$D$59,1))</f>
        <v>4.4645739449999999E-2</v>
      </c>
      <c r="W84" s="413">
        <f>SUMIFS('EPA Export Aggregation'!Z:Z,'EPA Export Aggregation'!$A:$A,$B84,'EPA Export Aggregation'!$D:$D,$A$1)*IF($A84="CH4",About!$D$58,IF($A84="N2O",About!$D$59,1))</f>
        <v>6.7125620900000002E-2</v>
      </c>
      <c r="X84" s="413">
        <f>SUMIFS('EPA Export Aggregation'!AA:AA,'EPA Export Aggregation'!$A:$A,$B84,'EPA Export Aggregation'!$D:$D,$A$1)*IF($A84="CH4",About!$D$58,IF($A84="N2O",About!$D$59,1))</f>
        <v>7.8003079999999997E-3</v>
      </c>
      <c r="Y84" s="413">
        <f>SUMIFS('EPA Export Aggregation'!AB:AB,'EPA Export Aggregation'!$A:$A,$B84,'EPA Export Aggregation'!$D:$D,$A$1)*IF($A84="CH4",About!$D$58,IF($A84="N2O",About!$D$59,1))</f>
        <v>8.17422355E-3</v>
      </c>
      <c r="Z84" s="413">
        <f>SUMIFS('EPA Export Aggregation'!AC:AC,'EPA Export Aggregation'!$A:$A,$B84,'EPA Export Aggregation'!$D:$D,$A$1)*IF($A84="CH4",About!$D$58,IF($A84="N2O",About!$D$59,1))</f>
        <v>5.0917003499999997E-3</v>
      </c>
      <c r="AA84" s="413">
        <f>SUMIFS('EPA Export Aggregation'!AD:AD,'EPA Export Aggregation'!$A:$A,$B84,'EPA Export Aggregation'!$D:$D,$A$1)*IF($A84="CH4",About!$D$58,IF($A84="N2O",About!$D$59,1))</f>
        <v>6.4859999999999996E-3</v>
      </c>
      <c r="AB84" s="413">
        <f>SUMIFS('EPA Export Aggregation'!AE:AE,'EPA Export Aggregation'!$A:$A,$B84,'EPA Export Aggregation'!$D:$D,$A$1)*IF($A84="CH4",About!$D$58,IF($A84="N2O",About!$D$59,1))</f>
        <v>6.9794999999999996E-3</v>
      </c>
      <c r="AC84" s="413">
        <f>SUMIFS('EPA Export Aggregation'!AF:AF,'EPA Export Aggregation'!$A:$A,$B84,'EPA Export Aggregation'!$D:$D,$A$1)*IF($A84="CH4",About!$D$58,IF($A84="N2O",About!$D$59,1))</f>
        <v>3.4074999999999999E-3</v>
      </c>
      <c r="AD84" s="413">
        <f>SUMIFS('EPA Export Aggregation'!AG:AG,'EPA Export Aggregation'!$A:$A,$B84,'EPA Export Aggregation'!$D:$D,$A$1)*IF($A84="CH4",About!$D$58,IF($A84="N2O",About!$D$59,1))</f>
        <v>2.7729999999999999E-3</v>
      </c>
      <c r="AE84" s="413">
        <f>SUMIFS('EPA Export Aggregation'!AH:AH,'EPA Export Aggregation'!$A:$A,$B84,'EPA Export Aggregation'!$D:$D,$A$1)*IF($A84="CH4",About!$D$58,IF($A84="N2O",About!$D$59,1))</f>
        <v>2.7260000000000001E-3</v>
      </c>
      <c r="AF84" s="413">
        <f>SUMIFS('EPA Export Aggregation'!AI:AI,'EPA Export Aggregation'!$A:$A,$B84,'EPA Export Aggregation'!$D:$D,$A$1)*IF($A84="CH4",About!$D$58,IF($A84="N2O",About!$D$59,1))</f>
        <v>2.6319999999999998E-3</v>
      </c>
      <c r="AG84" s="413">
        <f>SUMIFS('EPA Export Aggregation'!AJ:AJ,'EPA Export Aggregation'!$A:$A,$B84,'EPA Export Aggregation'!$D:$D,$A$1)*IF($A84="CH4",About!$D$58,IF($A84="N2O",About!$D$59,1))</f>
        <v>1.3395E-3</v>
      </c>
      <c r="AH84" s="413">
        <f>SUMIFS('EPA Export Aggregation'!AK:AK,'EPA Export Aggregation'!$A:$A,$B84,'EPA Export Aggregation'!$D:$D,$A$1)*IF($A84="CH4",About!$D$58,IF($A84="N2O",About!$D$59,1))</f>
        <v>2.5849999999999999E-4</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4.0667891599999997E-3</v>
      </c>
      <c r="D87" s="413">
        <f>SUMIFS('EPA Export Aggregation'!$F:$F,'EPA Export Aggregation'!$A:$A,$B87,'EPA Export Aggregation'!$D:$D,$A$1)*IF($A87="CH4",About!$D$58,IF($A87="N2O",About!$D$59,1))</f>
        <v>4.0667891599999997E-3</v>
      </c>
      <c r="E87" s="413">
        <f>SUMIFS('EPA Export Aggregation'!$F:$F,'EPA Export Aggregation'!$A:$A,$B87,'EPA Export Aggregation'!$D:$D,$A$1)*IF($A87="CH4",About!$D$58,IF($A87="N2O",About!$D$59,1))</f>
        <v>4.0667891599999997E-3</v>
      </c>
      <c r="F87" s="413">
        <f>SUMIFS('EPA Export Aggregation'!$F:$F,'EPA Export Aggregation'!$A:$A,$B87,'EPA Export Aggregation'!$D:$D,$A$1)*IF($A87="CH4",About!$D$58,IF($A87="N2O",About!$D$59,1))</f>
        <v>4.0667891599999997E-3</v>
      </c>
      <c r="G87" s="413">
        <f>SUMIFS('EPA Export Aggregation'!$F:$F,'EPA Export Aggregation'!$A:$A,$B87,'EPA Export Aggregation'!$D:$D,$A$1)*IF($A87="CH4",About!$D$58,IF($A87="N2O",About!$D$59,1))</f>
        <v>4.0667891599999997E-3</v>
      </c>
      <c r="H87" s="413">
        <f>SUMIFS('EPA Export Aggregation'!$F:$F,'EPA Export Aggregation'!$A:$A,$B87,'EPA Export Aggregation'!$D:$D,$A$1)*IF($A87="CH4",About!$D$58,IF($A87="N2O",About!$D$59,1))</f>
        <v>4.0667891599999997E-3</v>
      </c>
      <c r="I87" s="413">
        <f>SUMIFS('EPA Export Aggregation'!$F:$F,'EPA Export Aggregation'!$A:$A,$B87,'EPA Export Aggregation'!$D:$D,$A$1)*IF($A87="CH4",About!$D$58,IF($A87="N2O",About!$D$59,1))</f>
        <v>4.0667891599999997E-3</v>
      </c>
      <c r="J87" s="413">
        <f>SUMIFS('EPA Export Aggregation'!$F:$F,'EPA Export Aggregation'!$A:$A,$B87,'EPA Export Aggregation'!$D:$D,$A$1)*IF($A87="CH4",About!$D$58,IF($A87="N2O",About!$D$59,1))</f>
        <v>4.0667891599999997E-3</v>
      </c>
      <c r="K87" s="413">
        <f>SUMIFS('EPA Export Aggregation'!$F:$F,'EPA Export Aggregation'!$A:$A,$B87,'EPA Export Aggregation'!$D:$D,$A$1)*IF($A87="CH4",About!$D$58,IF($A87="N2O",About!$D$59,1))</f>
        <v>4.0667891599999997E-3</v>
      </c>
      <c r="L87" s="413">
        <f>SUMIFS('EPA Export Aggregation'!$F:$F,'EPA Export Aggregation'!$A:$A,$B87,'EPA Export Aggregation'!$D:$D,$A$1)*IF($A87="CH4",About!$D$58,IF($A87="N2O",About!$D$59,1))</f>
        <v>4.0667891599999997E-3</v>
      </c>
      <c r="M87" s="413">
        <f>SUMIFS('EPA Export Aggregation'!$F:$F,'EPA Export Aggregation'!$A:$A,$B87,'EPA Export Aggregation'!$D:$D,$A$1)*IF($A87="CH4",About!$D$58,IF($A87="N2O",About!$D$59,1))</f>
        <v>4.0667891599999997E-3</v>
      </c>
      <c r="N87" s="413">
        <f>SUMIFS('EPA Export Aggregation'!$F:$F,'EPA Export Aggregation'!$A:$A,$B87,'EPA Export Aggregation'!$D:$D,$A$1)*IF($A87="CH4",About!$D$58,IF($A87="N2O",About!$D$59,1))</f>
        <v>4.0667891599999997E-3</v>
      </c>
      <c r="O87" s="413">
        <f>SUMIFS('EPA Export Aggregation'!$F:$F,'EPA Export Aggregation'!$A:$A,$B87,'EPA Export Aggregation'!$D:$D,$A$1)*IF($A87="CH4",About!$D$58,IF($A87="N2O",About!$D$59,1))</f>
        <v>4.0667891599999997E-3</v>
      </c>
      <c r="P87" s="413">
        <f>SUMIFS('EPA Export Aggregation'!$F:$F,'EPA Export Aggregation'!$A:$A,$B87,'EPA Export Aggregation'!$D:$D,$A$1)*IF($A87="CH4",About!$D$58,IF($A87="N2O",About!$D$59,1))</f>
        <v>4.0667891599999997E-3</v>
      </c>
      <c r="Q87" s="413">
        <f>SUMIFS('EPA Export Aggregation'!$F:$F,'EPA Export Aggregation'!$A:$A,$B87,'EPA Export Aggregation'!$D:$D,$A$1)*IF($A87="CH4",About!$D$58,IF($A87="N2O",About!$D$59,1))</f>
        <v>4.0667891599999997E-3</v>
      </c>
      <c r="R87" s="413">
        <f>SUMIFS('EPA Export Aggregation'!$F:$F,'EPA Export Aggregation'!$A:$A,$B87,'EPA Export Aggregation'!$D:$D,$A$1)*IF($A87="CH4",About!$D$58,IF($A87="N2O",About!$D$59,1))</f>
        <v>4.0667891599999997E-3</v>
      </c>
      <c r="S87" s="413">
        <f>SUMIFS('EPA Export Aggregation'!$F:$F,'EPA Export Aggregation'!$A:$A,$B87,'EPA Export Aggregation'!$D:$D,$A$1)*IF($A87="CH4",About!$D$58,IF($A87="N2O",About!$D$59,1))</f>
        <v>4.0667891599999997E-3</v>
      </c>
      <c r="T87" s="413">
        <f>SUMIFS('EPA Export Aggregation'!$F:$F,'EPA Export Aggregation'!$A:$A,$B87,'EPA Export Aggregation'!$D:$D,$A$1)*IF($A87="CH4",About!$D$58,IF($A87="N2O",About!$D$59,1))</f>
        <v>4.0667891599999997E-3</v>
      </c>
      <c r="U87" s="413">
        <f>SUMIFS('EPA Export Aggregation'!$F:$F,'EPA Export Aggregation'!$A:$A,$B87,'EPA Export Aggregation'!$D:$D,$A$1)*IF($A87="CH4",About!$D$58,IF($A87="N2O",About!$D$59,1))</f>
        <v>4.0667891599999997E-3</v>
      </c>
      <c r="V87" s="413">
        <f>SUMIFS('EPA Export Aggregation'!$F:$F,'EPA Export Aggregation'!$A:$A,$B87,'EPA Export Aggregation'!$D:$D,$A$1)*IF($A87="CH4",About!$D$58,IF($A87="N2O",About!$D$59,1))</f>
        <v>4.0667891599999997E-3</v>
      </c>
      <c r="W87" s="413">
        <f>SUMIFS('EPA Export Aggregation'!$F:$F,'EPA Export Aggregation'!$A:$A,$B87,'EPA Export Aggregation'!$D:$D,$A$1)*IF($A87="CH4",About!$D$58,IF($A87="N2O",About!$D$59,1))</f>
        <v>4.0667891599999997E-3</v>
      </c>
      <c r="X87" s="413">
        <f>SUMIFS('EPA Export Aggregation'!$F:$F,'EPA Export Aggregation'!$A:$A,$B87,'EPA Export Aggregation'!$D:$D,$A$1)*IF($A87="CH4",About!$D$58,IF($A87="N2O",About!$D$59,1))</f>
        <v>4.0667891599999997E-3</v>
      </c>
      <c r="Y87" s="413">
        <f>SUMIFS('EPA Export Aggregation'!$F:$F,'EPA Export Aggregation'!$A:$A,$B87,'EPA Export Aggregation'!$D:$D,$A$1)*IF($A87="CH4",About!$D$58,IF($A87="N2O",About!$D$59,1))</f>
        <v>4.0667891599999997E-3</v>
      </c>
      <c r="Z87" s="413">
        <f>SUMIFS('EPA Export Aggregation'!$F:$F,'EPA Export Aggregation'!$A:$A,$B87,'EPA Export Aggregation'!$D:$D,$A$1)*IF($A87="CH4",About!$D$58,IF($A87="N2O",About!$D$59,1))</f>
        <v>4.0667891599999997E-3</v>
      </c>
      <c r="AA87" s="413">
        <f>SUMIFS('EPA Export Aggregation'!$F:$F,'EPA Export Aggregation'!$A:$A,$B87,'EPA Export Aggregation'!$D:$D,$A$1)*IF($A87="CH4",About!$D$58,IF($A87="N2O",About!$D$59,1))</f>
        <v>4.0667891599999997E-3</v>
      </c>
      <c r="AB87" s="413">
        <f>SUMIFS('EPA Export Aggregation'!$F:$F,'EPA Export Aggregation'!$A:$A,$B87,'EPA Export Aggregation'!$D:$D,$A$1)*IF($A87="CH4",About!$D$58,IF($A87="N2O",About!$D$59,1))</f>
        <v>4.0667891599999997E-3</v>
      </c>
      <c r="AC87" s="413">
        <f>SUMIFS('EPA Export Aggregation'!$F:$F,'EPA Export Aggregation'!$A:$A,$B87,'EPA Export Aggregation'!$D:$D,$A$1)*IF($A87="CH4",About!$D$58,IF($A87="N2O",About!$D$59,1))</f>
        <v>4.0667891599999997E-3</v>
      </c>
      <c r="AD87" s="413">
        <f>SUMIFS('EPA Export Aggregation'!$F:$F,'EPA Export Aggregation'!$A:$A,$B87,'EPA Export Aggregation'!$D:$D,$A$1)*IF($A87="CH4",About!$D$58,IF($A87="N2O",About!$D$59,1))</f>
        <v>4.0667891599999997E-3</v>
      </c>
      <c r="AE87" s="413">
        <f>SUMIFS('EPA Export Aggregation'!$F:$F,'EPA Export Aggregation'!$A:$A,$B87,'EPA Export Aggregation'!$D:$D,$A$1)*IF($A87="CH4",About!$D$58,IF($A87="N2O",About!$D$59,1))</f>
        <v>4.0667891599999997E-3</v>
      </c>
      <c r="AF87" s="413">
        <f>SUMIFS('EPA Export Aggregation'!$F:$F,'EPA Export Aggregation'!$A:$A,$B87,'EPA Export Aggregation'!$D:$D,$A$1)*IF($A87="CH4",About!$D$58,IF($A87="N2O",About!$D$59,1))</f>
        <v>4.0667891599999997E-3</v>
      </c>
      <c r="AG87" s="413">
        <f>SUMIFS('EPA Export Aggregation'!$F:$F,'EPA Export Aggregation'!$A:$A,$B87,'EPA Export Aggregation'!$D:$D,$A$1)*IF($A87="CH4",About!$D$58,IF($A87="N2O",About!$D$59,1))</f>
        <v>4.0667891599999997E-3</v>
      </c>
      <c r="AH87" s="413">
        <f>SUMIFS('EPA Export Aggregation'!$F:$F,'EPA Export Aggregation'!$A:$A,$B87,'EPA Export Aggregation'!$D:$D,$A$1)*IF($A87="CH4",About!$D$58,IF($A87="N2O",About!$D$59,1))</f>
        <v>4.0667891599999997E-3</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2024-07-12T19:43:01Z</dcterms:modified>
</cp:coreProperties>
</file>