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NM/trans/BVS/"/>
    </mc:Choice>
  </mc:AlternateContent>
  <xr:revisionPtr revIDLastSave="0" documentId="8_{FFD840FD-B73B-F74A-8108-7CCE64A45B74}" xr6:coauthVersionLast="47" xr6:coauthVersionMax="47" xr10:uidLastSave="{00000000-0000-0000-0000-000000000000}"/>
  <bookViews>
    <workbookView xWindow="0" yWindow="760" windowWidth="30240" windowHeight="15340" activeTab="7" xr2:uid="{00000000-000D-0000-FFFF-FFFF00000000}"/>
  </bookViews>
  <sheets>
    <sheet name="About" sheetId="1" r:id="rId1"/>
    <sheet name="Passenger Vehicle Calculations" sheetId="114" r:id="rId2"/>
    <sheet name="Commercial Vehicles" sheetId="117" r:id="rId3"/>
    <sheet name="psgr" sheetId="17" r:id="rId4"/>
    <sheet name="BVS-psgr-LDVs" sheetId="2" r:id="rId5"/>
    <sheet name="BVS-psgr-HDVs" sheetId="101" r:id="rId6"/>
    <sheet name="BVS-psgr-aircraft" sheetId="105" r:id="rId7"/>
    <sheet name="BVS-psgr-rail" sheetId="104" r:id="rId8"/>
    <sheet name="BVS-psgr-ships" sheetId="103" r:id="rId9"/>
    <sheet name="BVS-psgr-motorbikes" sheetId="102" r:id="rId10"/>
    <sheet name="frgt" sheetId="106" r:id="rId11"/>
    <sheet name="BVS-frgt-LDVs" sheetId="107" r:id="rId12"/>
    <sheet name="BVS-frgt-HDVs" sheetId="108" r:id="rId13"/>
    <sheet name="BVS-frgt-aircraft" sheetId="109" r:id="rId14"/>
    <sheet name="BVS-frgt-rail" sheetId="110" r:id="rId15"/>
    <sheet name="BVS-frgt-ships" sheetId="111" r:id="rId16"/>
    <sheet name="BVS-frgt-motorbikes" sheetId="112" r:id="rId1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1" l="1"/>
  <c r="D42" i="114" s="1"/>
  <c r="Y42" i="114" l="1"/>
  <c r="AA42" i="114"/>
  <c r="S42" i="114"/>
  <c r="K42" i="114"/>
  <c r="Z42" i="114"/>
  <c r="R42" i="114"/>
  <c r="J42" i="114"/>
  <c r="I42" i="114"/>
  <c r="AF42" i="114"/>
  <c r="X42" i="114"/>
  <c r="P42" i="114"/>
  <c r="H42" i="114"/>
  <c r="G42" i="114"/>
  <c r="W42" i="114"/>
  <c r="AD42" i="114"/>
  <c r="V42" i="114"/>
  <c r="N42" i="114"/>
  <c r="F42" i="114"/>
  <c r="C42" i="114"/>
  <c r="O42" i="114"/>
  <c r="AC42" i="114"/>
  <c r="U42" i="114"/>
  <c r="M42" i="114"/>
  <c r="E42" i="114"/>
  <c r="Q42" i="114"/>
  <c r="AE42" i="114"/>
  <c r="AB42" i="114"/>
  <c r="T42" i="114"/>
  <c r="L42" i="114"/>
  <c r="C47" i="114"/>
  <c r="C46" i="114"/>
  <c r="E4" i="114"/>
  <c r="F4" i="114"/>
  <c r="G4" i="114"/>
  <c r="H4" i="114"/>
  <c r="I4" i="114"/>
  <c r="J4" i="114"/>
  <c r="K4" i="114"/>
  <c r="L4" i="114"/>
  <c r="M4" i="114"/>
  <c r="E5" i="114"/>
  <c r="F5" i="114"/>
  <c r="G5" i="114"/>
  <c r="H5" i="114"/>
  <c r="I5" i="114"/>
  <c r="J5" i="114"/>
  <c r="K5" i="114"/>
  <c r="L5" i="114"/>
  <c r="M5" i="114"/>
  <c r="D5" i="114"/>
  <c r="D4" i="114"/>
  <c r="E2" i="108"/>
  <c r="F2" i="108"/>
  <c r="G2" i="108"/>
  <c r="G6" i="108" s="1"/>
  <c r="H2" i="108"/>
  <c r="I2" i="108"/>
  <c r="J2" i="108"/>
  <c r="K2" i="108"/>
  <c r="K8" i="108" s="1"/>
  <c r="L2" i="108"/>
  <c r="L6" i="108" s="1"/>
  <c r="M2" i="108"/>
  <c r="E6" i="108"/>
  <c r="F6" i="108"/>
  <c r="H6" i="108"/>
  <c r="I6" i="108"/>
  <c r="J6" i="108"/>
  <c r="K6" i="108"/>
  <c r="M6" i="108"/>
  <c r="E8" i="108"/>
  <c r="F8" i="108"/>
  <c r="H8" i="108"/>
  <c r="I8" i="108"/>
  <c r="J8" i="108"/>
  <c r="M8" i="108"/>
  <c r="D8" i="108"/>
  <c r="D6" i="108"/>
  <c r="D2" i="108"/>
  <c r="E6" i="107"/>
  <c r="F6" i="107"/>
  <c r="G6" i="107"/>
  <c r="H6" i="107"/>
  <c r="I6" i="107"/>
  <c r="J6" i="107"/>
  <c r="K6" i="107"/>
  <c r="L6" i="107"/>
  <c r="M6" i="107"/>
  <c r="E8" i="107"/>
  <c r="F8" i="107"/>
  <c r="G8" i="107"/>
  <c r="H8" i="107"/>
  <c r="I8" i="107"/>
  <c r="J8" i="107"/>
  <c r="K8" i="107"/>
  <c r="L8" i="107"/>
  <c r="M8" i="107"/>
  <c r="D8" i="107"/>
  <c r="D6" i="107"/>
  <c r="E2" i="107"/>
  <c r="F2" i="107"/>
  <c r="G2" i="107"/>
  <c r="H2" i="107"/>
  <c r="I2" i="107"/>
  <c r="J2" i="107"/>
  <c r="K2" i="107"/>
  <c r="L2" i="107"/>
  <c r="M2" i="107"/>
  <c r="D2" i="107"/>
  <c r="E2" i="101"/>
  <c r="F2" i="101"/>
  <c r="G2" i="101"/>
  <c r="H2" i="101"/>
  <c r="H6" i="101" s="1"/>
  <c r="I2" i="101"/>
  <c r="J2" i="101"/>
  <c r="J6" i="101" s="1"/>
  <c r="K2" i="101"/>
  <c r="K8" i="101" s="1"/>
  <c r="L2" i="101"/>
  <c r="L6" i="101" s="1"/>
  <c r="M2" i="101"/>
  <c r="E6" i="101"/>
  <c r="F6" i="101"/>
  <c r="G6" i="101"/>
  <c r="I6" i="101"/>
  <c r="M6" i="101"/>
  <c r="E8" i="101"/>
  <c r="F8" i="101"/>
  <c r="G8" i="101"/>
  <c r="H8" i="101"/>
  <c r="I8" i="101"/>
  <c r="M8" i="101"/>
  <c r="D8" i="101"/>
  <c r="D6" i="101"/>
  <c r="D2" i="101"/>
  <c r="D25" i="117"/>
  <c r="D23" i="117"/>
  <c r="B8" i="117"/>
  <c r="B7" i="117"/>
  <c r="G8" i="108" l="1"/>
  <c r="L8" i="108"/>
  <c r="K6" i="101"/>
  <c r="J8" i="101"/>
  <c r="L8" i="101"/>
  <c r="D24" i="117"/>
  <c r="Y36" i="117" s="1"/>
  <c r="B36" i="117"/>
  <c r="Z36" i="117"/>
  <c r="P36" i="117"/>
  <c r="C36" i="117"/>
  <c r="B11" i="117" s="1"/>
  <c r="K36" i="117"/>
  <c r="J11" i="117" s="1"/>
  <c r="D36" i="117"/>
  <c r="C11" i="117" s="1"/>
  <c r="L36" i="117"/>
  <c r="K11" i="117" s="1"/>
  <c r="T36" i="117"/>
  <c r="AB36" i="117"/>
  <c r="H36" i="117"/>
  <c r="G11" i="117" s="1"/>
  <c r="E36" i="117"/>
  <c r="D11" i="117" s="1"/>
  <c r="M36" i="117"/>
  <c r="U36" i="117"/>
  <c r="AC36" i="117"/>
  <c r="Q36" i="117"/>
  <c r="R36" i="117"/>
  <c r="N36" i="117"/>
  <c r="V36" i="117"/>
  <c r="X36" i="117" l="1"/>
  <c r="G36" i="117"/>
  <c r="F11" i="117" s="1"/>
  <c r="O36" i="117"/>
  <c r="W36" i="117"/>
  <c r="J36" i="117"/>
  <c r="I11" i="117" s="1"/>
  <c r="AA36" i="117"/>
  <c r="F36" i="117"/>
  <c r="E11" i="117" s="1"/>
  <c r="I36" i="117"/>
  <c r="H11" i="117" s="1"/>
  <c r="S36" i="117"/>
  <c r="AD36" i="117"/>
  <c r="B33" i="114" l="1"/>
  <c r="B2" i="2" s="1"/>
  <c r="E19" i="114"/>
  <c r="F19" i="114" s="1"/>
  <c r="G19" i="114" s="1"/>
  <c r="H19" i="114" s="1"/>
  <c r="I19" i="114" s="1"/>
  <c r="J19" i="114" s="1"/>
  <c r="AF46" i="114" l="1"/>
  <c r="AE2" i="2" s="1"/>
  <c r="AE8" i="2" s="1"/>
  <c r="G47" i="114"/>
  <c r="F6" i="2" s="1"/>
  <c r="B6" i="2"/>
  <c r="G46" i="114" l="1"/>
  <c r="F2" i="2" s="1"/>
  <c r="F8" i="2" s="1"/>
  <c r="T47" i="114"/>
  <c r="S6" i="2" s="1"/>
  <c r="AB46" i="114"/>
  <c r="AA2" i="2" s="1"/>
  <c r="AA8" i="2" s="1"/>
  <c r="H47" i="114"/>
  <c r="G6" i="2" s="1"/>
  <c r="K47" i="114"/>
  <c r="J6" i="2" s="1"/>
  <c r="AB47" i="114"/>
  <c r="AA6" i="2" s="1"/>
  <c r="S46" i="114"/>
  <c r="R2" i="2" s="1"/>
  <c r="R8" i="2" s="1"/>
  <c r="O47" i="114"/>
  <c r="N6" i="2" s="1"/>
  <c r="P47" i="114"/>
  <c r="O6" i="2" s="1"/>
  <c r="V46" i="114"/>
  <c r="U2" i="2" s="1"/>
  <c r="U8" i="2" s="1"/>
  <c r="Q46" i="114"/>
  <c r="P2" i="2" s="1"/>
  <c r="P8" i="2" s="1"/>
  <c r="M47" i="114"/>
  <c r="L6" i="2" s="1"/>
  <c r="AD47" i="114"/>
  <c r="AC6" i="2" s="1"/>
  <c r="M46" i="114"/>
  <c r="L2" i="2" s="1"/>
  <c r="L8" i="2" s="1"/>
  <c r="O46" i="114"/>
  <c r="N2" i="2" s="1"/>
  <c r="N8" i="2" s="1"/>
  <c r="P46" i="114"/>
  <c r="O2" i="2" s="1"/>
  <c r="O8" i="2" s="1"/>
  <c r="L47" i="114"/>
  <c r="K6" i="2" s="1"/>
  <c r="AC47" i="114"/>
  <c r="AB6" i="2" s="1"/>
  <c r="T46" i="114"/>
  <c r="S2" i="2" s="1"/>
  <c r="S8" i="2" s="1"/>
  <c r="AC46" i="114"/>
  <c r="AB2" i="2" s="1"/>
  <c r="AB8" i="2" s="1"/>
  <c r="J47" i="114"/>
  <c r="I6" i="2" s="1"/>
  <c r="X46" i="114"/>
  <c r="W2" i="2" s="1"/>
  <c r="W8" i="2" s="1"/>
  <c r="K46" i="114"/>
  <c r="J2" i="2" s="1"/>
  <c r="J8" i="2" s="1"/>
  <c r="N46" i="114"/>
  <c r="M2" i="2" s="1"/>
  <c r="M8" i="2" s="1"/>
  <c r="S47" i="114"/>
  <c r="R6" i="2" s="1"/>
  <c r="J46" i="114"/>
  <c r="I2" i="2" s="1"/>
  <c r="I8" i="2" s="1"/>
  <c r="AA46" i="114"/>
  <c r="Z2" i="2" s="1"/>
  <c r="Z8" i="2" s="1"/>
  <c r="W47" i="114"/>
  <c r="V6" i="2" s="1"/>
  <c r="X47" i="114"/>
  <c r="W6" i="2" s="1"/>
  <c r="AD46" i="114"/>
  <c r="AC2" i="2" s="1"/>
  <c r="AC8" i="2" s="1"/>
  <c r="AA47" i="114"/>
  <c r="Z6" i="2" s="1"/>
  <c r="R46" i="114"/>
  <c r="Q2" i="2" s="1"/>
  <c r="Q8" i="2" s="1"/>
  <c r="N47" i="114"/>
  <c r="M6" i="2" s="1"/>
  <c r="AE47" i="114"/>
  <c r="AD6" i="2" s="1"/>
  <c r="AF47" i="114"/>
  <c r="AE6" i="2" s="1"/>
  <c r="I47" i="114"/>
  <c r="H6" i="2" s="1"/>
  <c r="I46" i="114"/>
  <c r="H2" i="2" s="1"/>
  <c r="H8" i="2" s="1"/>
  <c r="Z46" i="114"/>
  <c r="Y2" i="2" s="1"/>
  <c r="Y8" i="2" s="1"/>
  <c r="V47" i="114"/>
  <c r="U6" i="2" s="1"/>
  <c r="W46" i="114"/>
  <c r="V2" i="2" s="1"/>
  <c r="V8" i="2" s="1"/>
  <c r="Q47" i="114"/>
  <c r="P6" i="2" s="1"/>
  <c r="H46" i="114"/>
  <c r="G2" i="2" s="1"/>
  <c r="G8" i="2" s="1"/>
  <c r="Y46" i="114"/>
  <c r="X2" i="2" s="1"/>
  <c r="X8" i="2" s="1"/>
  <c r="U47" i="114"/>
  <c r="T6" i="2" s="1"/>
  <c r="L46" i="114"/>
  <c r="K2" i="2" s="1"/>
  <c r="K8" i="2" s="1"/>
  <c r="U46" i="114"/>
  <c r="T2" i="2" s="1"/>
  <c r="T8" i="2" s="1"/>
  <c r="AE46" i="114"/>
  <c r="AD2" i="2" s="1"/>
  <c r="AD8" i="2" s="1"/>
  <c r="Y47" i="114"/>
  <c r="X6" i="2" s="1"/>
  <c r="Z47" i="114"/>
  <c r="Y6" i="2" s="1"/>
  <c r="R47" i="114"/>
  <c r="Q6" i="2" s="1"/>
  <c r="E47" i="114"/>
  <c r="D6" i="2" s="1"/>
  <c r="E46" i="114"/>
  <c r="D2" i="2" s="1"/>
  <c r="D8" i="2" s="1"/>
  <c r="D47" i="114"/>
  <c r="C6" i="2" s="1"/>
  <c r="D46" i="114"/>
  <c r="C2" i="2" s="1"/>
  <c r="F47" i="114"/>
  <c r="E6" i="2" s="1"/>
  <c r="F46" i="114"/>
  <c r="E2" i="2" s="1"/>
  <c r="E8" i="2" s="1"/>
</calcChain>
</file>

<file path=xl/sharedStrings.xml><?xml version="1.0" encoding="utf-8"?>
<sst xmlns="http://schemas.openxmlformats.org/spreadsheetml/2006/main" count="293" uniqueCount="173">
  <si>
    <t>Sources: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</si>
  <si>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</si>
  <si>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</si>
  <si>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</si>
  <si>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</si>
  <si>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</si>
  <si>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</si>
  <si>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</si>
  <si>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Subsidy (2012 USD)</t>
  </si>
  <si>
    <t>BVS BAU Vehicle Subsidy</t>
  </si>
  <si>
    <t>State EV Subsidy Amounts</t>
  </si>
  <si>
    <t>This list only includes rebates on the EV itself, not on charging equipment.</t>
  </si>
  <si>
    <t>It also omits states that do not offer a rebate but do exempt EVs from sales, use, or excise taxes.</t>
  </si>
  <si>
    <t>State Rebates + Tax Credits Updated 8/11/2021</t>
  </si>
  <si>
    <t>TC</t>
  </si>
  <si>
    <t>https://www.energysage.com/electric-vehicles/costs-and-benefits-evs/ev-tax-credits/</t>
  </si>
  <si>
    <t>Rebates</t>
  </si>
  <si>
    <t>https://www.tesla.com/support/incentives</t>
  </si>
  <si>
    <t>Note: Could be an optimistic estimate</t>
  </si>
  <si>
    <t>State</t>
  </si>
  <si>
    <t>Population, millions (June 2022)</t>
  </si>
  <si>
    <t>Category</t>
  </si>
  <si>
    <t>CO</t>
  </si>
  <si>
    <t>LDV</t>
  </si>
  <si>
    <t>Note: average of cars and truck subsidies, which are different</t>
  </si>
  <si>
    <t>CT</t>
  </si>
  <si>
    <t>https://afdc.energy.gov/laws/11609</t>
  </si>
  <si>
    <t>DE</t>
  </si>
  <si>
    <t>NY</t>
  </si>
  <si>
    <t>Subsidy goes up to 2000 based on battery</t>
  </si>
  <si>
    <t>TX</t>
  </si>
  <si>
    <t>Note: only 1 year program</t>
  </si>
  <si>
    <t>CA</t>
  </si>
  <si>
    <t>LA</t>
  </si>
  <si>
    <t>ME</t>
  </si>
  <si>
    <t>MD</t>
  </si>
  <si>
    <t>MA</t>
  </si>
  <si>
    <t>NJ</t>
  </si>
  <si>
    <t>OR</t>
  </si>
  <si>
    <t>VT</t>
  </si>
  <si>
    <t>Note: Up to 4000</t>
  </si>
  <si>
    <t>Rest of country</t>
  </si>
  <si>
    <t>USA</t>
  </si>
  <si>
    <t>Note: Pennsylvania offers a $1750 rebate, but only to the first 250 qualified applicants.</t>
  </si>
  <si>
    <t>Total Tax Credit (2012$)</t>
  </si>
  <si>
    <t>battery electric vehicles</t>
  </si>
  <si>
    <t>plugin hybrid vehicles</t>
  </si>
  <si>
    <t>Pop-Weighted State Avg Tax Credit (2012$)</t>
  </si>
  <si>
    <t>Federal EV Subsidy Amount (2012$)</t>
  </si>
  <si>
    <t>2022 to 2012 $</t>
  </si>
  <si>
    <t>Federal IRA Incentives</t>
  </si>
  <si>
    <t>https://energyinnovation.org/publication/analyzing-the-impact-of-the-inflation-reduction-act-on-electric-vehicle-uptake-in-the-united-states/</t>
  </si>
  <si>
    <t>ICCT and Energy Innovation</t>
  </si>
  <si>
    <t>Methodology:</t>
  </si>
  <si>
    <t>Calculations:</t>
  </si>
  <si>
    <t>2022 $ to 2012 $</t>
  </si>
  <si>
    <t>Fraction of buses owned by private entities (see trans/FoVObE)</t>
  </si>
  <si>
    <t>The credit caps are $7,500 for vehicles under 14,000 lbs and $40,000 for vehicles over 14,000 lbs (class 4 and above). We need to calculate</t>
  </si>
  <si>
    <t>a weighted average credit for our freight LDV category, which includes vehicle classes 2b-6.</t>
  </si>
  <si>
    <t>AEO classifications (see AEO table footnotes)</t>
  </si>
  <si>
    <t>Class</t>
  </si>
  <si>
    <t>Weight</t>
  </si>
  <si>
    <t>Commercial light trucks</t>
  </si>
  <si>
    <t>2b</t>
  </si>
  <si>
    <t>8,501-10,000 lbs</t>
  </si>
  <si>
    <t>Light Medium trucks</t>
  </si>
  <si>
    <t>10,001-14,000 lbs</t>
  </si>
  <si>
    <t>Medium trucks</t>
  </si>
  <si>
    <t>14,001-26,000 lbs</t>
  </si>
  <si>
    <t>Weighted Average calculated relative to AEO sales</t>
  </si>
  <si>
    <t>Sales (thousands)</t>
  </si>
  <si>
    <t>Total Commercial Light Truck Sales</t>
  </si>
  <si>
    <t>Light Medium Subtotal</t>
  </si>
  <si>
    <t>Medium Subtotal</t>
  </si>
  <si>
    <t>Weighted Average Credit</t>
  </si>
  <si>
    <t>For commercial vehicle credits, we find that the credit caps of $7,500 for vehicles under 14,000 pounds or $40,000 for vehicles over 14,000 pounds apply in all years. We apply the credit to all new sales of commercial trucks, using a weighted average credit value for our freight LDV category which covers both light and medium duty trucks. We also apply the credit to a fraction of buses, excluding buses purchased by the government. The credit runs from 2023-2032.</t>
  </si>
  <si>
    <t>Commercial Vehicle Credit (2022 $)</t>
  </si>
  <si>
    <t>Passenger Vehicle Credit (2022 $)</t>
  </si>
  <si>
    <t>Psgr HDV (2012 $)</t>
  </si>
  <si>
    <t>Freight HDV (2012 $)</t>
  </si>
  <si>
    <t>Psgr LDV (2012 $)</t>
  </si>
  <si>
    <t>Credit Amount (2012 $)</t>
  </si>
  <si>
    <t>Source: EIA AEO 2023, Tables 44 and 49</t>
  </si>
  <si>
    <t>AEO 2023</t>
  </si>
  <si>
    <t>values from original IRA analysis</t>
  </si>
  <si>
    <t>values assuming a 75% cut in our original analysis to represent FEOC restrictions</t>
  </si>
  <si>
    <t>Ohio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</si>
  <si>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</si>
  <si>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</si>
  <si>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</si>
  <si>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</si>
  <si>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</si>
  <si>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</si>
  <si>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</si>
  <si>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</si>
  <si>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</si>
  <si>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Colorado</t>
  </si>
  <si>
    <t>Connecticut</t>
  </si>
  <si>
    <t>Delaware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</si>
  <si>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</si>
  <si>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</si>
  <si>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</si>
  <si>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</si>
  <si>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</si>
  <si>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</si>
  <si>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</si>
  <si>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</si>
  <si>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</si>
  <si>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</si>
  <si>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</si>
  <si>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</si>
  <si>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</si>
  <si>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</si>
  <si>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</si>
  <si>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</si>
  <si>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</si>
  <si>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</si>
  <si>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</si>
  <si>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Maine</t>
  </si>
  <si>
    <t>Maryland</t>
  </si>
  <si>
    <t>Massachusetts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</si>
  <si>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</si>
  <si>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</si>
  <si>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</si>
  <si>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</si>
  <si>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</si>
  <si>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</si>
  <si>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</si>
  <si>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</si>
  <si>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</si>
  <si>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</si>
  <si>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</si>
  <si>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</si>
  <si>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</si>
  <si>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</si>
  <si>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</si>
  <si>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</si>
  <si>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</si>
  <si>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New Mexico</t>
  </si>
  <si>
    <t>NM</t>
  </si>
  <si>
    <t>New York</t>
  </si>
  <si>
    <t>North Carolina</t>
  </si>
  <si>
    <t>NC</t>
  </si>
  <si>
    <t>North Dakota</t>
  </si>
  <si>
    <t>ND</t>
  </si>
  <si>
    <t>OH</t>
  </si>
  <si>
    <t>Oklahoma</t>
  </si>
  <si>
    <t>OK</t>
  </si>
  <si>
    <t>Oregon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</si>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</sst>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44" formatCode="_(&quot;$&quot;* #,##0.00_);_(&quot;$&quot;* \(#,##0.00\);_(&quot;$&quot;* &quot;-&quot;??_);_(@_)"/>
    <numFmt numFmtId="164" formatCode="0.0%"/>
    <numFmt numFmtId="165" formatCode="0.0"/>
    <numFmt numFmtId="166" formatCode="&quot;$&quot;#,##0"/>
    <numFmt numFmtId="167" formatCode="m\-d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u/>
      <sz val="11"/>
      <color theme="10"/>
      <name val="Calibri"/>
      <family val="2"/>
    </font>
    <font>
      <i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9"/>
      <color rgb="FF000000"/>
      <name val="Calibri"/>
      <family val="2"/>
    </font>
    <font>
      <b/>
      <sz val="9"/>
      <color rgb="FF000000"/>
      <name val="Calibri"/>
      <family val="2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CFE2F3"/>
        <bgColor rgb="FFCFE2F3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33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0" applyNumberFormat="0" applyFill="0" applyBorder="0" applyAlignment="0" applyProtection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0" fontId="6" fillId="0" borderId="0"/>
    <xf numFmtId="0" fontId="2" fillId="0" borderId="3">
      <alignment wrapText="1"/>
    </xf>
    <xf numFmtId="0" fontId="2" fillId="0" borderId="0"/>
    <xf numFmtId="0" fontId="2" fillId="0" borderId="1">
      <alignment wrapText="1"/>
    </xf>
    <xf numFmtId="0" fontId="3" fillId="0" borderId="4">
      <alignment wrapText="1"/>
    </xf>
    <xf numFmtId="0" fontId="3" fillId="0" borderId="2">
      <alignment wrapText="1"/>
    </xf>
    <xf numFmtId="0" fontId="4" fillId="0" borderId="0">
      <alignment horizontal="left"/>
    </xf>
    <xf numFmtId="9" fontId="6" fillId="0" borderId="0" applyFont="0" applyFill="0" applyBorder="0" applyAlignment="0" applyProtection="0"/>
    <xf numFmtId="0" fontId="12" fillId="0" borderId="0"/>
    <xf numFmtId="44" fontId="1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5" fillId="0" borderId="0" xfId="8" applyFill="1"/>
    <xf numFmtId="6" fontId="0" fillId="0" borderId="0" xfId="0" applyNumberFormat="1"/>
    <xf numFmtId="6" fontId="1" fillId="0" borderId="0" xfId="0" applyNumberFormat="1" applyFont="1"/>
    <xf numFmtId="0" fontId="7" fillId="0" borderId="0" xfId="0" applyFont="1"/>
    <xf numFmtId="0" fontId="8" fillId="0" borderId="0" xfId="0" applyFont="1"/>
    <xf numFmtId="0" fontId="9" fillId="0" borderId="0" xfId="0" applyFont="1"/>
    <xf numFmtId="164" fontId="8" fillId="0" borderId="0" xfId="0" applyNumberFormat="1" applyFont="1"/>
    <xf numFmtId="165" fontId="8" fillId="0" borderId="0" xfId="0" applyNumberFormat="1" applyFont="1"/>
    <xf numFmtId="9" fontId="8" fillId="0" borderId="0" xfId="0" applyNumberFormat="1" applyFont="1"/>
    <xf numFmtId="0" fontId="10" fillId="0" borderId="0" xfId="0" applyFont="1"/>
    <xf numFmtId="38" fontId="8" fillId="0" borderId="0" xfId="0" applyNumberFormat="1" applyFont="1" applyAlignment="1">
      <alignment horizontal="right"/>
    </xf>
    <xf numFmtId="6" fontId="11" fillId="0" borderId="0" xfId="0" applyNumberFormat="1" applyFont="1"/>
    <xf numFmtId="9" fontId="0" fillId="0" borderId="0" xfId="30" applyFont="1"/>
    <xf numFmtId="164" fontId="0" fillId="0" borderId="0" xfId="0" applyNumberFormat="1"/>
    <xf numFmtId="164" fontId="0" fillId="0" borderId="0" xfId="30" applyNumberFormat="1" applyFont="1"/>
    <xf numFmtId="1" fontId="0" fillId="0" borderId="0" xfId="0" applyNumberFormat="1"/>
    <xf numFmtId="0" fontId="1" fillId="2" borderId="0" xfId="0" applyFont="1" applyFill="1"/>
    <xf numFmtId="0" fontId="13" fillId="3" borderId="0" xfId="31" applyFont="1" applyFill="1"/>
    <xf numFmtId="0" fontId="14" fillId="3" borderId="0" xfId="31" applyFont="1" applyFill="1" applyAlignment="1">
      <alignment horizontal="right"/>
    </xf>
    <xf numFmtId="0" fontId="12" fillId="0" borderId="0" xfId="31"/>
    <xf numFmtId="0" fontId="15" fillId="0" borderId="0" xfId="31" applyFont="1" applyAlignment="1">
      <alignment wrapText="1"/>
    </xf>
    <xf numFmtId="0" fontId="6" fillId="0" borderId="0" xfId="31" applyFont="1"/>
    <xf numFmtId="0" fontId="15" fillId="0" borderId="0" xfId="31" applyFont="1"/>
    <xf numFmtId="166" fontId="15" fillId="0" borderId="0" xfId="31" applyNumberFormat="1" applyFont="1"/>
    <xf numFmtId="0" fontId="15" fillId="0" borderId="0" xfId="31" applyFont="1" applyAlignment="1">
      <alignment horizontal="right" wrapText="1"/>
    </xf>
    <xf numFmtId="167" fontId="15" fillId="0" borderId="0" xfId="31" applyNumberFormat="1" applyFont="1" applyAlignment="1">
      <alignment wrapText="1"/>
    </xf>
    <xf numFmtId="0" fontId="16" fillId="0" borderId="0" xfId="31" applyFont="1"/>
    <xf numFmtId="0" fontId="17" fillId="0" borderId="0" xfId="31" applyFont="1"/>
    <xf numFmtId="0" fontId="17" fillId="0" borderId="0" xfId="31" applyFont="1" applyAlignment="1">
      <alignment horizontal="right"/>
    </xf>
    <xf numFmtId="0" fontId="16" fillId="0" borderId="0" xfId="31" applyFont="1" applyAlignment="1">
      <alignment horizontal="right"/>
    </xf>
    <xf numFmtId="10" fontId="16" fillId="0" borderId="0" xfId="31" applyNumberFormat="1" applyFont="1" applyAlignment="1">
      <alignment horizontal="right"/>
    </xf>
    <xf numFmtId="44" fontId="6" fillId="0" borderId="0" xfId="32" applyFont="1"/>
    <xf numFmtId="166" fontId="12" fillId="0" borderId="0" xfId="31" applyNumberFormat="1"/>
    <xf numFmtId="0" fontId="18" fillId="0" borderId="0" xfId="0" applyFont="1" applyAlignment="1">
      <alignment vertical="center"/>
    </xf>
    <xf numFmtId="0" fontId="19" fillId="0" borderId="0" xfId="0" applyFont="1"/>
    <xf numFmtId="14" fontId="0" fillId="0" borderId="0" xfId="0" applyNumberFormat="1"/>
  </cellXfs>
  <cellStyles count="33">
    <cellStyle name="Body: normal cell" xfId="4" xr:uid="{00000000-0005-0000-0000-000000000000}"/>
    <cellStyle name="Body: normal cell 2" xfId="24" xr:uid="{18BAE46B-2E2B-4189-9E60-EEC8494BA028}"/>
    <cellStyle name="Body: normal cell 3" xfId="17" xr:uid="{46606A30-9DB6-4D96-9D39-18DB8C25C045}"/>
    <cellStyle name="Body: normal cell 4" xfId="9" xr:uid="{23D7D41B-0FA5-4B15-8ACE-D94C027772C4}"/>
    <cellStyle name="Currency 2" xfId="32" xr:uid="{C53AF8AC-2A66-4CBB-880E-1554F67B4888}"/>
    <cellStyle name="Font: Calibri, 9pt regular" xfId="6" xr:uid="{00000000-0005-0000-0000-000001000000}"/>
    <cellStyle name="Font: Calibri, 9pt regular 2" xfId="25" xr:uid="{97A6AFB7-D07D-4277-A8A5-6AA031407B07}"/>
    <cellStyle name="Font: Calibri, 9pt regular 3" xfId="18" xr:uid="{0009694E-C95B-4F43-83D7-2529DBC1B2D2}"/>
    <cellStyle name="Font: Calibri, 9pt regular 4" xfId="10" xr:uid="{4997676D-DE0F-4BF4-98C6-34E7B74441C2}"/>
    <cellStyle name="Footnotes: top row" xfId="2" xr:uid="{00000000-0005-0000-0000-000002000000}"/>
    <cellStyle name="Footnotes: top row 2" xfId="26" xr:uid="{97AB559D-7086-41BA-8641-AC105062AF6A}"/>
    <cellStyle name="Footnotes: top row 3" xfId="19" xr:uid="{D97984EB-4776-4DB2-9C83-81983F1B6E98}"/>
    <cellStyle name="Footnotes: top row 4" xfId="11" xr:uid="{F3BA1A2C-AD77-4812-ACFA-6C7A7B962945}"/>
    <cellStyle name="Header: bottom row" xfId="5" xr:uid="{00000000-0005-0000-0000-000003000000}"/>
    <cellStyle name="Header: bottom row 2" xfId="27" xr:uid="{1D7C7530-C012-4975-BABC-640C7522786E}"/>
    <cellStyle name="Header: bottom row 3" xfId="20" xr:uid="{D4A074B3-C733-4663-AFD1-0229ED226851}"/>
    <cellStyle name="Header: bottom row 4" xfId="12" xr:uid="{040BC27B-CB03-4FDE-8B80-4B13E048F2D8}"/>
    <cellStyle name="Hyperlink" xfId="8" builtinId="8"/>
    <cellStyle name="Normal" xfId="0" builtinId="0"/>
    <cellStyle name="Normal 2" xfId="1" xr:uid="{00000000-0005-0000-0000-000006000000}"/>
    <cellStyle name="Normal 3" xfId="23" xr:uid="{F75C00A9-4AB0-4B9A-85F1-1BA242EDAF83}"/>
    <cellStyle name="Normal 4" xfId="16" xr:uid="{D654EA3C-A2C4-4D73-9768-00B5086DE48E}"/>
    <cellStyle name="Normal 5" xfId="15" xr:uid="{0C79D543-A7BB-495E-ADE9-28C4F0835F44}"/>
    <cellStyle name="Normal 6" xfId="31" xr:uid="{0E9D232A-CBEC-4F0A-BBF4-253233F3584B}"/>
    <cellStyle name="Parent row" xfId="3" xr:uid="{00000000-0005-0000-0000-000007000000}"/>
    <cellStyle name="Parent row 2" xfId="28" xr:uid="{1C336998-EB49-46ED-B880-BDD7385C1A9F}"/>
    <cellStyle name="Parent row 3" xfId="21" xr:uid="{E39AA093-46A1-425E-9FAB-5E5D22915C9B}"/>
    <cellStyle name="Parent row 4" xfId="13" xr:uid="{766EEC84-3128-426E-8720-CF77BEFFA340}"/>
    <cellStyle name="Percent" xfId="30" builtinId="5"/>
    <cellStyle name="Table title" xfId="7" xr:uid="{00000000-0005-0000-0000-000008000000}"/>
    <cellStyle name="Table title 2" xfId="29" xr:uid="{75C5CFB8-5852-4F3E-A011-ECC9372E7F45}"/>
    <cellStyle name="Table title 3" xfId="22" xr:uid="{D3D003D1-845D-4DC8-878D-F5771072DB44}"/>
    <cellStyle name="Table title 4" xfId="14" xr:uid="{09C4790A-A5AC-4A4C-A2DC-60844BB56B2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fdc.energy.gov/laws/11609" TargetMode="External"/><Relationship Id="rId2" Type="http://schemas.openxmlformats.org/officeDocument/2006/relationships/hyperlink" Target="https://www.tesla.com/support/incentives" TargetMode="External"/><Relationship Id="rId1" Type="http://schemas.openxmlformats.org/officeDocument/2006/relationships/hyperlink" Target="https://www.energysage.com/electric-vehicles/costs-and-benefits-evs/ev-tax-credits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workbookViewId="0">
      <selection activeCell="B15" sqref="B15"/>
    </sheetView>
  </sheetViews>
  <sheetFormatPr baseColWidth="10" defaultColWidth="8.83203125" defaultRowHeight="15" x14ac:dyDescent="0.2"/>
  <cols>
    <col min="2" max="2" width="69.33203125" customWidth="1"/>
  </cols>
  <sheetData>
    <row r="1" spans="1:7" x14ac:dyDescent="0.2">
      <c r="A1" s="1" t="s">
        <v>9</v>
      </c>
      <c r="B1" t="s">
        <v>138</v>
      </c>
      <c r="C1" s="39">
        <v>45296</v>
      </c>
      <c r="F1" s="37" t="s">
        <v>19</v>
      </c>
      <c r="G1" s="37" t="s">
        <v>19</v>
      </c>
    </row>
    <row r="2" spans="1:7" x14ac:dyDescent="0.2">
      <c r="B2" t="str">
        <f>LOOKUP(B1,F2:G51,G2:G51)</f>
        <v>NM</v>
      </c>
      <c r="F2" s="38" t="s">
        <v>87</v>
      </c>
      <c r="G2" s="38" t="s">
        <v>88</v>
      </c>
    </row>
    <row r="3" spans="1:7" x14ac:dyDescent="0.2">
      <c r="A3" s="1" t="s">
        <v>0</v>
      </c>
      <c r="B3" s="20" t="s">
        <v>50</v>
      </c>
      <c r="F3" s="38" t="s">
        <v>89</v>
      </c>
      <c r="G3" s="38" t="s">
        <v>90</v>
      </c>
    </row>
    <row r="4" spans="1:7" x14ac:dyDescent="0.2">
      <c r="B4" t="s">
        <v>52</v>
      </c>
      <c r="F4" s="38" t="s">
        <v>91</v>
      </c>
      <c r="G4" s="38" t="s">
        <v>92</v>
      </c>
    </row>
    <row r="5" spans="1:7" x14ac:dyDescent="0.2">
      <c r="B5" s="3">
        <v>2023</v>
      </c>
      <c r="F5" s="38" t="s">
        <v>93</v>
      </c>
      <c r="G5" s="38" t="s">
        <v>94</v>
      </c>
    </row>
    <row r="6" spans="1:7" x14ac:dyDescent="0.2">
      <c r="B6" t="s">
        <v>51</v>
      </c>
      <c r="F6" s="38" t="s">
        <v>95</v>
      </c>
      <c r="G6" s="38" t="s">
        <v>32</v>
      </c>
    </row>
    <row r="7" spans="1:7" x14ac:dyDescent="0.2">
      <c r="B7" s="4"/>
      <c r="F7" s="38" t="s">
        <v>96</v>
      </c>
      <c r="G7" s="38" t="s">
        <v>22</v>
      </c>
    </row>
    <row r="8" spans="1:7" x14ac:dyDescent="0.2">
      <c r="F8" s="38" t="s">
        <v>97</v>
      </c>
      <c r="G8" s="38" t="s">
        <v>25</v>
      </c>
    </row>
    <row r="9" spans="1:7" x14ac:dyDescent="0.2">
      <c r="F9" s="38" t="s">
        <v>98</v>
      </c>
      <c r="G9" s="38" t="s">
        <v>27</v>
      </c>
    </row>
    <row r="10" spans="1:7" x14ac:dyDescent="0.2">
      <c r="F10" s="38" t="s">
        <v>99</v>
      </c>
      <c r="G10" s="38" t="s">
        <v>100</v>
      </c>
    </row>
    <row r="11" spans="1:7" x14ac:dyDescent="0.2">
      <c r="F11" s="38" t="s">
        <v>101</v>
      </c>
      <c r="G11" s="38" t="s">
        <v>102</v>
      </c>
    </row>
    <row r="12" spans="1:7" x14ac:dyDescent="0.2">
      <c r="B12" s="3"/>
      <c r="F12" s="38" t="s">
        <v>103</v>
      </c>
      <c r="G12" s="38" t="s">
        <v>104</v>
      </c>
    </row>
    <row r="13" spans="1:7" x14ac:dyDescent="0.2">
      <c r="F13" s="38" t="s">
        <v>105</v>
      </c>
      <c r="G13" s="38" t="s">
        <v>106</v>
      </c>
    </row>
    <row r="14" spans="1:7" x14ac:dyDescent="0.2">
      <c r="B14" s="4"/>
      <c r="F14" s="38" t="s">
        <v>107</v>
      </c>
      <c r="G14" s="38" t="s">
        <v>108</v>
      </c>
    </row>
    <row r="15" spans="1:7" x14ac:dyDescent="0.2">
      <c r="F15" s="38" t="s">
        <v>109</v>
      </c>
      <c r="G15" s="38" t="s">
        <v>110</v>
      </c>
    </row>
    <row r="16" spans="1:7" x14ac:dyDescent="0.2">
      <c r="F16" s="38" t="s">
        <v>111</v>
      </c>
      <c r="G16" s="38" t="s">
        <v>112</v>
      </c>
    </row>
    <row r="17" spans="1:7" x14ac:dyDescent="0.2">
      <c r="F17" s="38" t="s">
        <v>113</v>
      </c>
      <c r="G17" s="38" t="s">
        <v>114</v>
      </c>
    </row>
    <row r="18" spans="1:7" x14ac:dyDescent="0.2">
      <c r="F18" s="38" t="s">
        <v>115</v>
      </c>
      <c r="G18" s="38" t="s">
        <v>116</v>
      </c>
    </row>
    <row r="19" spans="1:7" x14ac:dyDescent="0.2">
      <c r="F19" s="38" t="s">
        <v>117</v>
      </c>
      <c r="G19" s="38" t="s">
        <v>33</v>
      </c>
    </row>
    <row r="20" spans="1:7" x14ac:dyDescent="0.2">
      <c r="F20" s="38" t="s">
        <v>118</v>
      </c>
      <c r="G20" s="38" t="s">
        <v>34</v>
      </c>
    </row>
    <row r="21" spans="1:7" x14ac:dyDescent="0.2">
      <c r="F21" s="38" t="s">
        <v>119</v>
      </c>
      <c r="G21" s="38" t="s">
        <v>35</v>
      </c>
    </row>
    <row r="22" spans="1:7" x14ac:dyDescent="0.2">
      <c r="F22" s="38" t="s">
        <v>120</v>
      </c>
      <c r="G22" s="38" t="s">
        <v>36</v>
      </c>
    </row>
    <row r="23" spans="1:7" x14ac:dyDescent="0.2">
      <c r="F23" s="38" t="s">
        <v>121</v>
      </c>
      <c r="G23" s="38" t="s">
        <v>122</v>
      </c>
    </row>
    <row r="24" spans="1:7" x14ac:dyDescent="0.2">
      <c r="F24" s="38" t="s">
        <v>123</v>
      </c>
      <c r="G24" s="38" t="s">
        <v>124</v>
      </c>
    </row>
    <row r="25" spans="1:7" x14ac:dyDescent="0.2">
      <c r="F25" s="38" t="s">
        <v>125</v>
      </c>
      <c r="G25" s="38" t="s">
        <v>126</v>
      </c>
    </row>
    <row r="26" spans="1:7" x14ac:dyDescent="0.2">
      <c r="B26" s="3"/>
      <c r="F26" s="38" t="s">
        <v>127</v>
      </c>
      <c r="G26" s="38" t="s">
        <v>128</v>
      </c>
    </row>
    <row r="27" spans="1:7" x14ac:dyDescent="0.2">
      <c r="F27" s="38" t="s">
        <v>129</v>
      </c>
      <c r="G27" s="38" t="s">
        <v>130</v>
      </c>
    </row>
    <row r="28" spans="1:7" x14ac:dyDescent="0.2">
      <c r="B28" s="4"/>
      <c r="F28" s="38" t="s">
        <v>131</v>
      </c>
      <c r="G28" s="38" t="s">
        <v>132</v>
      </c>
    </row>
    <row r="29" spans="1:7" x14ac:dyDescent="0.2">
      <c r="F29" s="38" t="s">
        <v>133</v>
      </c>
      <c r="G29" s="38" t="s">
        <v>134</v>
      </c>
    </row>
    <row r="30" spans="1:7" x14ac:dyDescent="0.2">
      <c r="F30" s="38" t="s">
        <v>135</v>
      </c>
      <c r="G30" s="38" t="s">
        <v>136</v>
      </c>
    </row>
    <row r="31" spans="1:7" x14ac:dyDescent="0.2">
      <c r="A31" s="1"/>
      <c r="F31" s="38" t="s">
        <v>137</v>
      </c>
      <c r="G31" s="38" t="s">
        <v>37</v>
      </c>
    </row>
    <row r="32" spans="1:7" x14ac:dyDescent="0.2">
      <c r="F32" s="38" t="s">
        <v>138</v>
      </c>
      <c r="G32" s="38" t="s">
        <v>139</v>
      </c>
    </row>
    <row r="33" spans="6:7" x14ac:dyDescent="0.2">
      <c r="F33" s="38" t="s">
        <v>140</v>
      </c>
      <c r="G33" s="38" t="s">
        <v>28</v>
      </c>
    </row>
    <row r="34" spans="6:7" x14ac:dyDescent="0.2">
      <c r="F34" s="38" t="s">
        <v>141</v>
      </c>
      <c r="G34" s="38" t="s">
        <v>142</v>
      </c>
    </row>
    <row r="35" spans="6:7" x14ac:dyDescent="0.2">
      <c r="F35" s="38" t="s">
        <v>143</v>
      </c>
      <c r="G35" s="38" t="s">
        <v>144</v>
      </c>
    </row>
    <row r="36" spans="6:7" x14ac:dyDescent="0.2">
      <c r="F36" s="38" t="s">
        <v>86</v>
      </c>
      <c r="G36" s="38" t="s">
        <v>145</v>
      </c>
    </row>
    <row r="37" spans="6:7" x14ac:dyDescent="0.2">
      <c r="F37" s="38" t="s">
        <v>146</v>
      </c>
      <c r="G37" s="38" t="s">
        <v>147</v>
      </c>
    </row>
    <row r="38" spans="6:7" x14ac:dyDescent="0.2">
      <c r="F38" s="38" t="s">
        <v>148</v>
      </c>
      <c r="G38" s="38" t="s">
        <v>38</v>
      </c>
    </row>
    <row r="39" spans="6:7" x14ac:dyDescent="0.2">
      <c r="F39" s="38" t="s">
        <v>149</v>
      </c>
      <c r="G39" s="38" t="s">
        <v>150</v>
      </c>
    </row>
    <row r="40" spans="6:7" x14ac:dyDescent="0.2">
      <c r="F40" s="38" t="s">
        <v>151</v>
      </c>
      <c r="G40" s="38" t="s">
        <v>152</v>
      </c>
    </row>
    <row r="41" spans="6:7" x14ac:dyDescent="0.2">
      <c r="F41" s="38" t="s">
        <v>153</v>
      </c>
      <c r="G41" s="38" t="s">
        <v>154</v>
      </c>
    </row>
    <row r="42" spans="6:7" x14ac:dyDescent="0.2">
      <c r="F42" s="38" t="s">
        <v>155</v>
      </c>
      <c r="G42" s="38" t="s">
        <v>156</v>
      </c>
    </row>
    <row r="43" spans="6:7" x14ac:dyDescent="0.2">
      <c r="F43" s="38" t="s">
        <v>157</v>
      </c>
      <c r="G43" s="38" t="s">
        <v>158</v>
      </c>
    </row>
    <row r="44" spans="6:7" x14ac:dyDescent="0.2">
      <c r="F44" s="38" t="s">
        <v>159</v>
      </c>
      <c r="G44" s="38" t="s">
        <v>30</v>
      </c>
    </row>
    <row r="45" spans="6:7" x14ac:dyDescent="0.2">
      <c r="F45" s="38" t="s">
        <v>160</v>
      </c>
      <c r="G45" s="38" t="s">
        <v>161</v>
      </c>
    </row>
    <row r="46" spans="6:7" x14ac:dyDescent="0.2">
      <c r="F46" s="38" t="s">
        <v>162</v>
      </c>
      <c r="G46" s="38" t="s">
        <v>39</v>
      </c>
    </row>
    <row r="47" spans="6:7" x14ac:dyDescent="0.2">
      <c r="F47" s="38" t="s">
        <v>163</v>
      </c>
      <c r="G47" s="38" t="s">
        <v>164</v>
      </c>
    </row>
    <row r="48" spans="6:7" x14ac:dyDescent="0.2">
      <c r="F48" s="38" t="s">
        <v>165</v>
      </c>
      <c r="G48" s="38" t="s">
        <v>166</v>
      </c>
    </row>
    <row r="49" spans="6:7" x14ac:dyDescent="0.2">
      <c r="F49" s="38" t="s">
        <v>167</v>
      </c>
      <c r="G49" s="38" t="s">
        <v>168</v>
      </c>
    </row>
    <row r="50" spans="6:7" x14ac:dyDescent="0.2">
      <c r="F50" s="38" t="s">
        <v>169</v>
      </c>
      <c r="G50" s="38" t="s">
        <v>170</v>
      </c>
    </row>
    <row r="51" spans="6:7" x14ac:dyDescent="0.2">
      <c r="F51" s="38" t="s">
        <v>171</v>
      </c>
      <c r="G51" s="38" t="s">
        <v>172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5C6BF-BE7A-4625-8CB5-34C673B46C4E}">
  <sheetPr>
    <tabColor theme="3"/>
  </sheetPr>
  <dimension ref="A1:AE8"/>
  <sheetViews>
    <sheetView workbookViewId="0">
      <selection activeCell="M36" sqref="M36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976DC-F6C0-456E-8DA9-4BF43DDF1E10}">
  <sheetPr>
    <tabColor rgb="FFFF0000"/>
  </sheetPr>
  <dimension ref="A1"/>
  <sheetViews>
    <sheetView workbookViewId="0">
      <selection activeCell="N30" sqref="N30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978D3-75FC-40E7-B55E-E0DE8CD249DB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Vehicles'!B11</f>
        <v>10121.162702145082</v>
      </c>
      <c r="E2">
        <f>'Commercial Vehicles'!C11</f>
        <v>10059.772494365814</v>
      </c>
      <c r="F2">
        <f>'Commercial Vehicles'!D11</f>
        <v>10050.763799597085</v>
      </c>
      <c r="G2">
        <f>'Commercial Vehicles'!E11</f>
        <v>10127.428607069427</v>
      </c>
      <c r="H2">
        <f>'Commercial Vehicles'!F11</f>
        <v>10269.11524721545</v>
      </c>
      <c r="I2">
        <f>'Commercial Vehicles'!G11</f>
        <v>10350.781370900584</v>
      </c>
      <c r="J2">
        <f>'Commercial Vehicles'!H11</f>
        <v>10353.674088089921</v>
      </c>
      <c r="K2">
        <f>'Commercial Vehicles'!I11</f>
        <v>10294.239800360298</v>
      </c>
      <c r="L2">
        <f>'Commercial Vehicles'!J11</f>
        <v>10251.903689786537</v>
      </c>
      <c r="M2">
        <f>'Commercial Vehicles'!K11</f>
        <v>10279.777009851599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10121.162702145082</v>
      </c>
      <c r="E6">
        <f t="shared" ref="E6:M6" si="0">E2</f>
        <v>10059.772494365814</v>
      </c>
      <c r="F6">
        <f t="shared" si="0"/>
        <v>10050.763799597085</v>
      </c>
      <c r="G6">
        <f t="shared" si="0"/>
        <v>10127.428607069427</v>
      </c>
      <c r="H6">
        <f t="shared" si="0"/>
        <v>10269.11524721545</v>
      </c>
      <c r="I6">
        <f t="shared" si="0"/>
        <v>10350.781370900584</v>
      </c>
      <c r="J6">
        <f t="shared" si="0"/>
        <v>10353.674088089921</v>
      </c>
      <c r="K6">
        <f t="shared" si="0"/>
        <v>10294.239800360298</v>
      </c>
      <c r="L6">
        <f t="shared" si="0"/>
        <v>10251.903689786537</v>
      </c>
      <c r="M6">
        <f t="shared" si="0"/>
        <v>10279.777009851599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10121.162702145082</v>
      </c>
      <c r="E8">
        <f t="shared" ref="E8:M8" si="1">E2</f>
        <v>10059.772494365814</v>
      </c>
      <c r="F8">
        <f t="shared" si="1"/>
        <v>10050.763799597085</v>
      </c>
      <c r="G8">
        <f t="shared" si="1"/>
        <v>10127.428607069427</v>
      </c>
      <c r="H8">
        <f t="shared" si="1"/>
        <v>10269.11524721545</v>
      </c>
      <c r="I8">
        <f t="shared" si="1"/>
        <v>10350.781370900584</v>
      </c>
      <c r="J8">
        <f t="shared" si="1"/>
        <v>10353.674088089921</v>
      </c>
      <c r="K8">
        <f t="shared" si="1"/>
        <v>10294.239800360298</v>
      </c>
      <c r="L8">
        <f t="shared" si="1"/>
        <v>10251.903689786537</v>
      </c>
      <c r="M8">
        <f t="shared" si="1"/>
        <v>10279.777009851599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139E4-90E8-4DFC-ABC4-1799BB0C313F}">
  <sheetPr>
    <tabColor theme="3"/>
  </sheetPr>
  <dimension ref="A1:AE8"/>
  <sheetViews>
    <sheetView workbookViewId="0">
      <selection activeCell="D7" sqref="D7:M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Vehicles'!$B$8</f>
        <v>31400</v>
      </c>
      <c r="E2">
        <f>'Commercial Vehicles'!$B$8</f>
        <v>31400</v>
      </c>
      <c r="F2">
        <f>'Commercial Vehicles'!$B$8</f>
        <v>31400</v>
      </c>
      <c r="G2">
        <f>'Commercial Vehicles'!$B$8</f>
        <v>31400</v>
      </c>
      <c r="H2">
        <f>'Commercial Vehicles'!$B$8</f>
        <v>31400</v>
      </c>
      <c r="I2">
        <f>'Commercial Vehicles'!$B$8</f>
        <v>31400</v>
      </c>
      <c r="J2">
        <f>'Commercial Vehicles'!$B$8</f>
        <v>31400</v>
      </c>
      <c r="K2">
        <f>'Commercial Vehicles'!$B$8</f>
        <v>31400</v>
      </c>
      <c r="L2">
        <f>'Commercial Vehicles'!$B$8</f>
        <v>31400</v>
      </c>
      <c r="M2">
        <f>'Commercial Vehicles'!$B$8</f>
        <v>31400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31400</v>
      </c>
      <c r="E6">
        <f t="shared" ref="E6:M6" si="0">E2</f>
        <v>31400</v>
      </c>
      <c r="F6">
        <f t="shared" si="0"/>
        <v>31400</v>
      </c>
      <c r="G6">
        <f t="shared" si="0"/>
        <v>31400</v>
      </c>
      <c r="H6">
        <f t="shared" si="0"/>
        <v>31400</v>
      </c>
      <c r="I6">
        <f t="shared" si="0"/>
        <v>31400</v>
      </c>
      <c r="J6">
        <f t="shared" si="0"/>
        <v>31400</v>
      </c>
      <c r="K6">
        <f t="shared" si="0"/>
        <v>31400</v>
      </c>
      <c r="L6">
        <f t="shared" si="0"/>
        <v>31400</v>
      </c>
      <c r="M6">
        <f t="shared" si="0"/>
        <v>31400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31400</v>
      </c>
      <c r="E8">
        <f t="shared" ref="E8:M8" si="1">E2</f>
        <v>31400</v>
      </c>
      <c r="F8">
        <f t="shared" si="1"/>
        <v>31400</v>
      </c>
      <c r="G8">
        <f t="shared" si="1"/>
        <v>31400</v>
      </c>
      <c r="H8">
        <f t="shared" si="1"/>
        <v>31400</v>
      </c>
      <c r="I8">
        <f t="shared" si="1"/>
        <v>31400</v>
      </c>
      <c r="J8">
        <f t="shared" si="1"/>
        <v>31400</v>
      </c>
      <c r="K8">
        <f t="shared" si="1"/>
        <v>31400</v>
      </c>
      <c r="L8">
        <f t="shared" si="1"/>
        <v>31400</v>
      </c>
      <c r="M8">
        <f t="shared" si="1"/>
        <v>31400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4E315-3F6B-4E92-87B5-9C3C1B4F85D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E62EB-7B15-406D-A4C2-A4FF0C772B4A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835A4-EB4E-4E1F-85F1-DB244E55CC6B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F53C0-8CAC-4671-B512-864662BE4DD4}">
  <sheetPr>
    <tabColor theme="3"/>
  </sheetPr>
  <dimension ref="A1:AE8"/>
  <sheetViews>
    <sheetView workbookViewId="0">
      <selection activeCell="H32" sqref="H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A3CC6-8591-4A07-9E4B-1DE39D29E87F}">
  <dimension ref="A1:AF59"/>
  <sheetViews>
    <sheetView topLeftCell="A26" zoomScaleNormal="100" workbookViewId="0">
      <selection activeCell="G51" sqref="G51"/>
    </sheetView>
  </sheetViews>
  <sheetFormatPr baseColWidth="10" defaultColWidth="8.6640625" defaultRowHeight="15" x14ac:dyDescent="0.2"/>
  <cols>
    <col min="1" max="1" width="45.5" customWidth="1"/>
    <col min="2" max="2" width="15.6640625" customWidth="1"/>
    <col min="3" max="3" width="19.1640625" customWidth="1"/>
  </cols>
  <sheetData>
    <row r="1" spans="1:31" x14ac:dyDescent="0.2">
      <c r="A1" s="1" t="s">
        <v>48</v>
      </c>
    </row>
    <row r="2" spans="1:31" x14ac:dyDescent="0.2">
      <c r="A2" t="s">
        <v>85</v>
      </c>
    </row>
    <row r="3" spans="1:31" x14ac:dyDescent="0.2">
      <c r="B3">
        <v>2021</v>
      </c>
      <c r="C3">
        <v>2022</v>
      </c>
      <c r="D3">
        <v>2023</v>
      </c>
      <c r="E3">
        <v>2024</v>
      </c>
      <c r="F3">
        <v>2025</v>
      </c>
      <c r="G3">
        <v>2026</v>
      </c>
      <c r="H3">
        <v>2027</v>
      </c>
      <c r="I3">
        <v>2028</v>
      </c>
      <c r="J3">
        <v>2029</v>
      </c>
      <c r="K3">
        <v>2030</v>
      </c>
      <c r="L3">
        <v>2031</v>
      </c>
      <c r="M3">
        <v>2032</v>
      </c>
      <c r="N3">
        <v>2033</v>
      </c>
      <c r="O3">
        <v>2034</v>
      </c>
      <c r="P3">
        <v>2035</v>
      </c>
      <c r="Q3">
        <v>2036</v>
      </c>
      <c r="R3">
        <v>2037</v>
      </c>
      <c r="S3">
        <v>2038</v>
      </c>
      <c r="T3">
        <v>2039</v>
      </c>
      <c r="U3">
        <v>2040</v>
      </c>
      <c r="V3">
        <v>2041</v>
      </c>
      <c r="W3">
        <v>2042</v>
      </c>
      <c r="X3">
        <v>2043</v>
      </c>
      <c r="Y3">
        <v>2044</v>
      </c>
      <c r="Z3">
        <v>2045</v>
      </c>
      <c r="AA3">
        <v>2046</v>
      </c>
      <c r="AB3">
        <v>2047</v>
      </c>
      <c r="AC3">
        <v>2048</v>
      </c>
      <c r="AD3">
        <v>2049</v>
      </c>
      <c r="AE3">
        <v>2050</v>
      </c>
    </row>
    <row r="4" spans="1:31" x14ac:dyDescent="0.2">
      <c r="A4" s="5" t="s">
        <v>45</v>
      </c>
      <c r="B4">
        <v>2435.88</v>
      </c>
      <c r="C4">
        <v>1697.08</v>
      </c>
      <c r="D4">
        <f>D9*0.25</f>
        <v>1020.0425</v>
      </c>
      <c r="E4">
        <f t="shared" ref="E4:M4" si="0">E9*0.25</f>
        <v>1000.8575</v>
      </c>
      <c r="F4">
        <f t="shared" si="0"/>
        <v>1102.7774999999999</v>
      </c>
      <c r="G4">
        <f t="shared" si="0"/>
        <v>1057.2825</v>
      </c>
      <c r="H4">
        <f t="shared" si="0"/>
        <v>1022.79</v>
      </c>
      <c r="I4">
        <f t="shared" si="0"/>
        <v>1024.8150000000001</v>
      </c>
      <c r="J4">
        <f t="shared" si="0"/>
        <v>1031.5474999999999</v>
      </c>
      <c r="K4">
        <f t="shared" si="0"/>
        <v>1089.8074999999999</v>
      </c>
      <c r="L4">
        <f t="shared" si="0"/>
        <v>1145.5925</v>
      </c>
      <c r="M4">
        <f t="shared" si="0"/>
        <v>1156.375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s="5" t="s">
        <v>46</v>
      </c>
      <c r="B5">
        <v>6652.72</v>
      </c>
      <c r="C5">
        <v>3617.05</v>
      </c>
      <c r="D5">
        <f>D10*0.25</f>
        <v>1020.0425</v>
      </c>
      <c r="E5">
        <f t="shared" ref="E5:M5" si="1">E10*0.25</f>
        <v>1000.8575</v>
      </c>
      <c r="F5">
        <f t="shared" si="1"/>
        <v>1102.7774999999999</v>
      </c>
      <c r="G5">
        <f t="shared" si="1"/>
        <v>1057.2825</v>
      </c>
      <c r="H5">
        <f t="shared" si="1"/>
        <v>1022.79</v>
      </c>
      <c r="I5">
        <f t="shared" si="1"/>
        <v>1024.8150000000001</v>
      </c>
      <c r="J5">
        <f t="shared" si="1"/>
        <v>1031.5474999999999</v>
      </c>
      <c r="K5">
        <f t="shared" si="1"/>
        <v>1089.8074999999999</v>
      </c>
      <c r="L5">
        <f t="shared" si="1"/>
        <v>1145.5925</v>
      </c>
      <c r="M5">
        <f t="shared" si="1"/>
        <v>1156.375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s="5"/>
    </row>
    <row r="7" spans="1:31" x14ac:dyDescent="0.2">
      <c r="A7" s="5" t="s">
        <v>84</v>
      </c>
    </row>
    <row r="8" spans="1:31" x14ac:dyDescent="0.2">
      <c r="B8">
        <v>2021</v>
      </c>
      <c r="C8">
        <v>2022</v>
      </c>
      <c r="D8">
        <v>2023</v>
      </c>
      <c r="E8">
        <v>2024</v>
      </c>
      <c r="F8">
        <v>2025</v>
      </c>
      <c r="G8">
        <v>2026</v>
      </c>
      <c r="H8">
        <v>2027</v>
      </c>
      <c r="I8">
        <v>2028</v>
      </c>
      <c r="J8">
        <v>2029</v>
      </c>
      <c r="K8">
        <v>2030</v>
      </c>
      <c r="L8">
        <v>2031</v>
      </c>
      <c r="M8">
        <v>2032</v>
      </c>
      <c r="N8">
        <v>2033</v>
      </c>
      <c r="O8">
        <v>2034</v>
      </c>
      <c r="P8">
        <v>2035</v>
      </c>
      <c r="Q8">
        <v>2036</v>
      </c>
      <c r="R8">
        <v>2037</v>
      </c>
      <c r="S8">
        <v>2038</v>
      </c>
      <c r="T8">
        <v>2039</v>
      </c>
      <c r="U8">
        <v>2040</v>
      </c>
      <c r="V8">
        <v>2041</v>
      </c>
      <c r="W8">
        <v>2042</v>
      </c>
      <c r="X8">
        <v>2043</v>
      </c>
      <c r="Y8">
        <v>2044</v>
      </c>
      <c r="Z8">
        <v>2045</v>
      </c>
      <c r="AA8">
        <v>2046</v>
      </c>
      <c r="AB8">
        <v>2047</v>
      </c>
      <c r="AC8">
        <v>2048</v>
      </c>
      <c r="AD8">
        <v>2049</v>
      </c>
      <c r="AE8">
        <v>2050</v>
      </c>
    </row>
    <row r="9" spans="1:31" x14ac:dyDescent="0.2">
      <c r="A9" s="5" t="s">
        <v>45</v>
      </c>
      <c r="B9">
        <v>2435.88</v>
      </c>
      <c r="C9">
        <v>1697.08</v>
      </c>
      <c r="D9">
        <v>4080.17</v>
      </c>
      <c r="E9">
        <v>4003.43</v>
      </c>
      <c r="F9">
        <v>4411.1099999999997</v>
      </c>
      <c r="G9">
        <v>4229.13</v>
      </c>
      <c r="H9">
        <v>4091.16</v>
      </c>
      <c r="I9">
        <v>4099.26</v>
      </c>
      <c r="J9">
        <v>4126.1899999999996</v>
      </c>
      <c r="K9">
        <v>4359.2299999999996</v>
      </c>
      <c r="L9">
        <v>4582.37</v>
      </c>
      <c r="M9">
        <v>4625.5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">
      <c r="A10" s="5" t="s">
        <v>46</v>
      </c>
      <c r="B10">
        <v>6652.72</v>
      </c>
      <c r="C10">
        <v>3617.05</v>
      </c>
      <c r="D10">
        <v>4080.17</v>
      </c>
      <c r="E10">
        <v>4003.43</v>
      </c>
      <c r="F10">
        <v>4411.1099999999997</v>
      </c>
      <c r="G10">
        <v>4229.13</v>
      </c>
      <c r="H10">
        <v>4091.16</v>
      </c>
      <c r="I10">
        <v>4099.26</v>
      </c>
      <c r="J10">
        <v>4126.1899999999996</v>
      </c>
      <c r="K10">
        <v>4359.2299999999996</v>
      </c>
      <c r="L10">
        <v>4582.37</v>
      </c>
      <c r="M10">
        <v>4625.5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">
      <c r="A11" s="5"/>
    </row>
    <row r="12" spans="1:31" x14ac:dyDescent="0.2">
      <c r="A12" s="6" t="s">
        <v>10</v>
      </c>
    </row>
    <row r="13" spans="1:31" x14ac:dyDescent="0.2">
      <c r="A13" s="5" t="s">
        <v>11</v>
      </c>
    </row>
    <row r="14" spans="1:31" x14ac:dyDescent="0.2">
      <c r="A14" s="5" t="s">
        <v>12</v>
      </c>
    </row>
    <row r="15" spans="1:31" x14ac:dyDescent="0.2">
      <c r="A15" s="7" t="s">
        <v>13</v>
      </c>
      <c r="B15" s="7"/>
    </row>
    <row r="16" spans="1:31" x14ac:dyDescent="0.2">
      <c r="A16" s="8" t="s">
        <v>14</v>
      </c>
      <c r="B16" s="8"/>
      <c r="C16" s="9" t="s">
        <v>15</v>
      </c>
    </row>
    <row r="17" spans="1:18" x14ac:dyDescent="0.2">
      <c r="A17" s="8" t="s">
        <v>16</v>
      </c>
      <c r="B17" s="8"/>
      <c r="C17" s="9" t="s">
        <v>17</v>
      </c>
    </row>
    <row r="18" spans="1:18" x14ac:dyDescent="0.2">
      <c r="A18" s="8" t="s">
        <v>18</v>
      </c>
      <c r="B18" s="8"/>
    </row>
    <row r="19" spans="1:18" x14ac:dyDescent="0.2">
      <c r="A19" s="8" t="s">
        <v>19</v>
      </c>
      <c r="B19" s="8" t="s">
        <v>20</v>
      </c>
      <c r="C19" s="8" t="s">
        <v>21</v>
      </c>
      <c r="D19" s="8">
        <v>2020</v>
      </c>
      <c r="E19" s="8">
        <f t="shared" ref="E19:J19" si="2">D19+1</f>
        <v>2021</v>
      </c>
      <c r="F19" s="8">
        <f t="shared" si="2"/>
        <v>2022</v>
      </c>
      <c r="G19" s="8">
        <f t="shared" si="2"/>
        <v>2023</v>
      </c>
      <c r="H19" s="8">
        <f t="shared" si="2"/>
        <v>2024</v>
      </c>
      <c r="I19" s="8">
        <f t="shared" si="2"/>
        <v>2025</v>
      </c>
      <c r="J19" s="8">
        <f t="shared" si="2"/>
        <v>2026</v>
      </c>
    </row>
    <row r="20" spans="1:18" x14ac:dyDescent="0.2">
      <c r="A20" s="8" t="s">
        <v>22</v>
      </c>
      <c r="B20" s="8">
        <v>5.6849999999999996</v>
      </c>
      <c r="C20" s="8" t="s">
        <v>23</v>
      </c>
      <c r="D20" s="8">
        <v>4750</v>
      </c>
      <c r="E20" s="8">
        <v>4750</v>
      </c>
      <c r="F20" s="8">
        <v>3000</v>
      </c>
      <c r="G20" s="8">
        <v>3000</v>
      </c>
      <c r="H20" s="8">
        <v>2400</v>
      </c>
      <c r="I20" s="8">
        <v>2400</v>
      </c>
      <c r="J20" s="8">
        <v>2400</v>
      </c>
      <c r="K20" s="7" t="s">
        <v>24</v>
      </c>
    </row>
    <row r="21" spans="1:18" x14ac:dyDescent="0.2">
      <c r="A21" s="8" t="s">
        <v>25</v>
      </c>
      <c r="B21" s="8">
        <v>3.5710000000000002</v>
      </c>
      <c r="C21" s="8" t="s">
        <v>23</v>
      </c>
      <c r="D21" s="8">
        <v>2250</v>
      </c>
      <c r="E21" s="8">
        <v>2250</v>
      </c>
      <c r="F21" s="8">
        <v>2250</v>
      </c>
      <c r="G21" s="8">
        <v>2250</v>
      </c>
      <c r="H21" s="8">
        <v>2250</v>
      </c>
      <c r="I21" s="8">
        <v>2250</v>
      </c>
      <c r="J21" s="8">
        <v>2250</v>
      </c>
      <c r="K21" s="8"/>
      <c r="R21" s="9" t="s">
        <v>26</v>
      </c>
    </row>
    <row r="22" spans="1:18" x14ac:dyDescent="0.2">
      <c r="A22" s="8" t="s">
        <v>27</v>
      </c>
      <c r="B22" s="8">
        <v>0.96799999999999997</v>
      </c>
      <c r="C22" s="8" t="s">
        <v>23</v>
      </c>
      <c r="D22" s="8">
        <v>2500</v>
      </c>
      <c r="E22" s="8">
        <v>2500</v>
      </c>
      <c r="F22" s="8">
        <v>2500</v>
      </c>
      <c r="G22" s="8">
        <v>2500</v>
      </c>
      <c r="H22" s="8">
        <v>2500</v>
      </c>
      <c r="I22" s="8">
        <v>2500</v>
      </c>
      <c r="J22" s="8">
        <v>2500</v>
      </c>
    </row>
    <row r="23" spans="1:18" ht="15.75" customHeight="1" x14ac:dyDescent="0.2">
      <c r="A23" s="8" t="s">
        <v>28</v>
      </c>
      <c r="B23" s="8">
        <v>8.3800000000000008</v>
      </c>
      <c r="C23" s="10" t="s">
        <v>23</v>
      </c>
      <c r="D23" s="11">
        <v>2000</v>
      </c>
      <c r="E23" s="11">
        <v>2000</v>
      </c>
      <c r="F23" s="11">
        <v>2000</v>
      </c>
      <c r="G23" s="11">
        <v>2000</v>
      </c>
      <c r="H23" s="11">
        <v>2000</v>
      </c>
      <c r="I23" s="11">
        <v>2000</v>
      </c>
      <c r="J23" s="11">
        <v>2000</v>
      </c>
      <c r="K23" s="10" t="s">
        <v>29</v>
      </c>
      <c r="L23" s="10"/>
      <c r="M23" s="12"/>
    </row>
    <row r="24" spans="1:18" ht="15.75" customHeight="1" x14ac:dyDescent="0.2">
      <c r="A24" s="8" t="s">
        <v>30</v>
      </c>
      <c r="B24" s="8">
        <v>28.64</v>
      </c>
      <c r="C24" s="8" t="s">
        <v>23</v>
      </c>
      <c r="D24" s="8">
        <v>2500</v>
      </c>
      <c r="E24" s="8">
        <v>0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 t="s">
        <v>31</v>
      </c>
      <c r="R24" s="13"/>
    </row>
    <row r="25" spans="1:18" ht="15.75" customHeight="1" x14ac:dyDescent="0.2">
      <c r="A25" s="8" t="s">
        <v>32</v>
      </c>
      <c r="B25" s="8">
        <v>39.35</v>
      </c>
      <c r="C25" s="8" t="s">
        <v>23</v>
      </c>
      <c r="D25" s="8">
        <v>2500</v>
      </c>
      <c r="E25" s="8">
        <v>2500</v>
      </c>
      <c r="F25" s="8">
        <v>2500</v>
      </c>
      <c r="G25" s="8">
        <v>2500</v>
      </c>
      <c r="H25" s="8">
        <v>2500</v>
      </c>
      <c r="I25" s="8">
        <v>2500</v>
      </c>
      <c r="J25" s="8">
        <v>2500</v>
      </c>
    </row>
    <row r="26" spans="1:18" ht="15.75" customHeight="1" x14ac:dyDescent="0.2">
      <c r="A26" s="8" t="s">
        <v>33</v>
      </c>
      <c r="B26" s="8">
        <v>4.665</v>
      </c>
      <c r="C26" s="8" t="s">
        <v>23</v>
      </c>
      <c r="D26" s="14">
        <v>1500</v>
      </c>
      <c r="E26" s="14">
        <v>1500</v>
      </c>
      <c r="F26" s="14">
        <v>1500</v>
      </c>
      <c r="G26" s="14">
        <v>1500</v>
      </c>
      <c r="H26" s="14">
        <v>1500</v>
      </c>
      <c r="I26" s="14">
        <v>1500</v>
      </c>
      <c r="J26" s="14">
        <v>1500</v>
      </c>
    </row>
    <row r="27" spans="1:18" ht="15.75" customHeight="1" x14ac:dyDescent="0.2">
      <c r="A27" s="8" t="s">
        <v>34</v>
      </c>
      <c r="B27" s="8">
        <v>1.341</v>
      </c>
      <c r="C27" s="8" t="s">
        <v>23</v>
      </c>
      <c r="D27" s="8">
        <v>2000</v>
      </c>
      <c r="E27" s="8">
        <v>2000</v>
      </c>
      <c r="F27" s="8">
        <v>2000</v>
      </c>
      <c r="G27" s="8">
        <v>2000</v>
      </c>
      <c r="H27" s="8">
        <v>2000</v>
      </c>
      <c r="I27" s="8">
        <v>2000</v>
      </c>
      <c r="J27" s="8">
        <v>2000</v>
      </c>
    </row>
    <row r="28" spans="1:18" ht="15.75" customHeight="1" x14ac:dyDescent="0.2">
      <c r="A28" s="8" t="s">
        <v>35</v>
      </c>
      <c r="B28" s="8">
        <v>6.0380000000000003</v>
      </c>
      <c r="C28" s="8" t="s">
        <v>23</v>
      </c>
      <c r="D28" s="8">
        <v>2500</v>
      </c>
      <c r="E28" s="8">
        <v>2500</v>
      </c>
      <c r="F28" s="8">
        <v>2500</v>
      </c>
      <c r="G28" s="8">
        <v>2500</v>
      </c>
      <c r="H28" s="8">
        <v>2500</v>
      </c>
      <c r="I28" s="8">
        <v>2500</v>
      </c>
      <c r="J28" s="8">
        <v>2500</v>
      </c>
    </row>
    <row r="29" spans="1:18" ht="15.75" customHeight="1" x14ac:dyDescent="0.2">
      <c r="A29" s="8" t="s">
        <v>36</v>
      </c>
      <c r="B29" s="8">
        <v>6.8730000000000002</v>
      </c>
      <c r="C29" s="8" t="s">
        <v>23</v>
      </c>
      <c r="D29" s="8">
        <v>2500</v>
      </c>
      <c r="E29" s="8">
        <v>2500</v>
      </c>
      <c r="F29" s="8">
        <v>2500</v>
      </c>
      <c r="G29" s="8">
        <v>2500</v>
      </c>
      <c r="H29" s="8">
        <v>2500</v>
      </c>
      <c r="I29" s="8">
        <v>2500</v>
      </c>
      <c r="J29" s="8">
        <v>2500</v>
      </c>
    </row>
    <row r="30" spans="1:18" ht="15.75" customHeight="1" x14ac:dyDescent="0.2">
      <c r="A30" s="8" t="s">
        <v>37</v>
      </c>
      <c r="B30" s="8">
        <v>8.8849999999999998</v>
      </c>
      <c r="C30" s="8" t="s">
        <v>23</v>
      </c>
      <c r="D30" s="8">
        <v>5000</v>
      </c>
      <c r="E30" s="8">
        <v>5000</v>
      </c>
      <c r="F30" s="8">
        <v>5000</v>
      </c>
      <c r="G30" s="8">
        <v>5000</v>
      </c>
      <c r="H30" s="8">
        <v>5000</v>
      </c>
      <c r="I30" s="8">
        <v>5000</v>
      </c>
      <c r="J30" s="8">
        <v>5000</v>
      </c>
    </row>
    <row r="31" spans="1:18" ht="15.75" customHeight="1" x14ac:dyDescent="0.2">
      <c r="A31" s="8" t="s">
        <v>38</v>
      </c>
      <c r="B31" s="8">
        <v>4.1760000000000002</v>
      </c>
      <c r="C31" s="8" t="s">
        <v>23</v>
      </c>
      <c r="D31" s="8">
        <v>2500</v>
      </c>
      <c r="E31" s="8">
        <v>2500</v>
      </c>
      <c r="F31" s="8">
        <v>2500</v>
      </c>
      <c r="G31" s="8">
        <v>2500</v>
      </c>
      <c r="H31" s="8">
        <v>2500</v>
      </c>
      <c r="I31" s="8">
        <v>2500</v>
      </c>
      <c r="J31" s="8">
        <v>2500</v>
      </c>
    </row>
    <row r="32" spans="1:18" ht="15.75" customHeight="1" x14ac:dyDescent="0.2">
      <c r="A32" s="8" t="s">
        <v>39</v>
      </c>
      <c r="B32" s="8">
        <v>0.624</v>
      </c>
      <c r="C32" s="8" t="s">
        <v>23</v>
      </c>
      <c r="D32" s="8">
        <v>4000</v>
      </c>
      <c r="E32" s="8">
        <v>4000</v>
      </c>
      <c r="F32" s="8">
        <v>4000</v>
      </c>
      <c r="G32" s="8">
        <v>4000</v>
      </c>
      <c r="H32" s="8">
        <v>4000</v>
      </c>
      <c r="I32" s="8">
        <v>4000</v>
      </c>
      <c r="J32" s="8">
        <v>4000</v>
      </c>
      <c r="K32" s="8" t="s">
        <v>40</v>
      </c>
    </row>
    <row r="33" spans="1:32" ht="15.75" customHeight="1" x14ac:dyDescent="0.2">
      <c r="A33" s="8" t="s">
        <v>41</v>
      </c>
      <c r="B33" s="8">
        <f>B34-SUM(B20:B32)</f>
        <v>210.304</v>
      </c>
      <c r="C33" s="8"/>
      <c r="D33" s="8">
        <v>0</v>
      </c>
      <c r="E33" s="8">
        <v>0</v>
      </c>
      <c r="F33" s="8">
        <v>0</v>
      </c>
      <c r="G33" s="8">
        <v>0</v>
      </c>
      <c r="H33" s="8">
        <v>0</v>
      </c>
      <c r="I33" s="8">
        <v>0</v>
      </c>
      <c r="J33" s="8">
        <v>0</v>
      </c>
      <c r="K33" s="8"/>
    </row>
    <row r="34" spans="1:32" ht="15.75" customHeight="1" x14ac:dyDescent="0.2">
      <c r="A34" s="8" t="s">
        <v>42</v>
      </c>
      <c r="B34" s="8">
        <v>329.5</v>
      </c>
    </row>
    <row r="35" spans="1:32" ht="15.75" customHeight="1" x14ac:dyDescent="0.2">
      <c r="A35" s="8"/>
      <c r="B35" s="8"/>
      <c r="C35" s="8"/>
      <c r="D35" s="8"/>
      <c r="E35" s="8"/>
      <c r="F35" s="8"/>
      <c r="G35" s="8"/>
      <c r="H35" s="8"/>
      <c r="I35" s="8"/>
      <c r="J35" s="7"/>
    </row>
    <row r="36" spans="1:32" x14ac:dyDescent="0.2">
      <c r="A36" s="15" t="s">
        <v>43</v>
      </c>
    </row>
    <row r="37" spans="1:32" x14ac:dyDescent="0.2">
      <c r="A37" s="5"/>
    </row>
    <row r="38" spans="1:32" x14ac:dyDescent="0.2">
      <c r="A38" s="5" t="s">
        <v>49</v>
      </c>
      <c r="B38">
        <v>0.78500000000000003</v>
      </c>
    </row>
    <row r="39" spans="1:32" x14ac:dyDescent="0.2">
      <c r="A39" s="5"/>
    </row>
    <row r="40" spans="1:32" x14ac:dyDescent="0.2">
      <c r="A40" s="5" t="s">
        <v>47</v>
      </c>
    </row>
    <row r="41" spans="1:32" x14ac:dyDescent="0.2">
      <c r="C41">
        <v>2021</v>
      </c>
      <c r="D41">
        <v>2022</v>
      </c>
      <c r="E41">
        <v>2023</v>
      </c>
      <c r="F41">
        <v>2024</v>
      </c>
      <c r="G41">
        <v>2025</v>
      </c>
      <c r="H41">
        <v>2026</v>
      </c>
      <c r="I41">
        <v>2027</v>
      </c>
      <c r="J41">
        <v>2028</v>
      </c>
      <c r="K41">
        <v>2029</v>
      </c>
      <c r="L41">
        <v>2030</v>
      </c>
      <c r="M41">
        <v>2031</v>
      </c>
      <c r="N41">
        <v>2032</v>
      </c>
      <c r="O41">
        <v>2033</v>
      </c>
      <c r="P41">
        <v>2034</v>
      </c>
      <c r="Q41">
        <v>2035</v>
      </c>
      <c r="R41">
        <v>2036</v>
      </c>
      <c r="S41">
        <v>2037</v>
      </c>
      <c r="T41">
        <v>2038</v>
      </c>
      <c r="U41">
        <v>2039</v>
      </c>
      <c r="V41">
        <v>2040</v>
      </c>
      <c r="W41">
        <v>2041</v>
      </c>
      <c r="X41">
        <v>2042</v>
      </c>
      <c r="Y41">
        <v>2043</v>
      </c>
      <c r="Z41">
        <v>2044</v>
      </c>
      <c r="AA41">
        <v>2045</v>
      </c>
      <c r="AB41">
        <v>2046</v>
      </c>
      <c r="AC41">
        <v>2047</v>
      </c>
      <c r="AD41">
        <v>2048</v>
      </c>
      <c r="AE41">
        <v>2049</v>
      </c>
      <c r="AF41">
        <v>2050</v>
      </c>
    </row>
    <row r="42" spans="1:32" x14ac:dyDescent="0.2">
      <c r="C42" s="5">
        <f>SUMIFS(E$19:E$32,$A19:$A32,About!$B$2)</f>
        <v>0</v>
      </c>
      <c r="D42" s="5">
        <f>SUMIFS(F$19:F$32,$A19:$A32,About!$B$2)</f>
        <v>0</v>
      </c>
      <c r="E42" s="5">
        <f>SUMIFS(G$19:G$32,$A19:$A32,About!$B$2)</f>
        <v>0</v>
      </c>
      <c r="F42" s="5">
        <f>SUMIFS(H$19:H$32,$A19:$A32,About!$B$2)</f>
        <v>0</v>
      </c>
      <c r="G42" s="5">
        <f>SUMIFS(I$19:I$32,$A19:$A32,About!$B$2)</f>
        <v>0</v>
      </c>
      <c r="H42" s="5">
        <f>SUMIFS(J$19:J$32,$A19:$A32,About!$B$2)</f>
        <v>0</v>
      </c>
      <c r="I42" s="5">
        <f>SUMIFS(K$19:K$32,$A19:$A32,About!$B$2)</f>
        <v>0</v>
      </c>
      <c r="J42" s="5">
        <f>SUMIFS(L$19:L$32,$A19:$A32,About!$B$2)</f>
        <v>0</v>
      </c>
      <c r="K42" s="5">
        <f>SUMIFS(M$19:M$32,$A19:$A32,About!$B$2)</f>
        <v>0</v>
      </c>
      <c r="L42" s="5">
        <f>SUMIFS(N$19:N$32,$A19:$A32,About!$B$2)</f>
        <v>0</v>
      </c>
      <c r="M42" s="5">
        <f>SUMIFS(O$19:O$32,$A19:$A32,About!$B$2)</f>
        <v>0</v>
      </c>
      <c r="N42" s="5">
        <f>SUMIFS(P$19:P$32,$A19:$A32,About!$B$2)</f>
        <v>0</v>
      </c>
      <c r="O42" s="5">
        <f>SUMIFS(Q$19:Q$32,$A19:$A32,About!$B$2)</f>
        <v>0</v>
      </c>
      <c r="P42" s="5">
        <f>SUMIFS(R$19:R$32,$A19:$A32,About!$B$2)</f>
        <v>0</v>
      </c>
      <c r="Q42" s="5">
        <f>SUMIFS(S$19:S$32,$A19:$A32,About!$B$2)</f>
        <v>0</v>
      </c>
      <c r="R42" s="5">
        <f>SUMIFS(T$19:T$32,$A19:$A32,About!$B$2)</f>
        <v>0</v>
      </c>
      <c r="S42" s="5">
        <f>SUMIFS(U$19:U$32,$A19:$A32,About!$B$2)</f>
        <v>0</v>
      </c>
      <c r="T42" s="5">
        <f>SUMIFS(V$19:V$32,$A19:$A32,About!$B$2)</f>
        <v>0</v>
      </c>
      <c r="U42" s="5">
        <f>SUMIFS(W$19:W$32,$A19:$A32,About!$B$2)</f>
        <v>0</v>
      </c>
      <c r="V42" s="5">
        <f>SUMIFS(X$19:X$32,$A19:$A32,About!$B$2)</f>
        <v>0</v>
      </c>
      <c r="W42" s="5">
        <f>SUMIFS(Y$19:Y$32,$A19:$A32,About!$B$2)</f>
        <v>0</v>
      </c>
      <c r="X42" s="5">
        <f>SUMIFS(Z$19:Z$32,$A19:$A32,About!$B$2)</f>
        <v>0</v>
      </c>
      <c r="Y42" s="5">
        <f>SUMIFS(AA$19:AA$32,$A19:$A32,About!$B$2)</f>
        <v>0</v>
      </c>
      <c r="Z42" s="5">
        <f>SUMIFS(AB$19:AB$32,$A19:$A32,About!$B$2)</f>
        <v>0</v>
      </c>
      <c r="AA42" s="5">
        <f>SUMIFS(AC$19:AC$32,$A19:$A32,About!$B$2)</f>
        <v>0</v>
      </c>
      <c r="AB42" s="5">
        <f>SUMIFS(AD$19:AD$32,$A19:$A32,About!$B$2)</f>
        <v>0</v>
      </c>
      <c r="AC42" s="5">
        <f>SUMIFS(AE$19:AE$32,$A19:$A32,About!$B$2)</f>
        <v>0</v>
      </c>
      <c r="AD42" s="5">
        <f>SUMIFS(AF$19:AF$32,$A19:$A32,About!$B$2)</f>
        <v>0</v>
      </c>
      <c r="AE42" s="5">
        <f>SUMIFS(AG$19:AG$32,$A19:$A32,About!$B$2)</f>
        <v>0</v>
      </c>
      <c r="AF42" s="5">
        <f>SUMIFS(AH$19:AH$32,$A19:$A32,About!$B$2)</f>
        <v>0</v>
      </c>
    </row>
    <row r="43" spans="1:32" x14ac:dyDescent="0.2">
      <c r="A43" s="5"/>
    </row>
    <row r="44" spans="1:32" x14ac:dyDescent="0.2">
      <c r="A44" s="5" t="s">
        <v>44</v>
      </c>
    </row>
    <row r="45" spans="1:32" x14ac:dyDescent="0.2">
      <c r="C45">
        <v>2021</v>
      </c>
      <c r="D45">
        <v>2022</v>
      </c>
      <c r="E45">
        <v>2023</v>
      </c>
      <c r="F45">
        <v>2024</v>
      </c>
      <c r="G45">
        <v>2025</v>
      </c>
      <c r="H45">
        <v>2026</v>
      </c>
      <c r="I45">
        <v>2027</v>
      </c>
      <c r="J45">
        <v>2028</v>
      </c>
      <c r="K45">
        <v>2029</v>
      </c>
      <c r="L45">
        <v>2030</v>
      </c>
      <c r="M45">
        <v>2031</v>
      </c>
      <c r="N45">
        <v>2032</v>
      </c>
      <c r="O45">
        <v>2033</v>
      </c>
      <c r="P45">
        <v>2034</v>
      </c>
      <c r="Q45">
        <v>2035</v>
      </c>
      <c r="R45">
        <v>2036</v>
      </c>
      <c r="S45">
        <v>2037</v>
      </c>
      <c r="T45">
        <v>2038</v>
      </c>
      <c r="U45">
        <v>2039</v>
      </c>
      <c r="V45">
        <v>2040</v>
      </c>
      <c r="W45">
        <v>2041</v>
      </c>
      <c r="X45">
        <v>2042</v>
      </c>
      <c r="Y45">
        <v>2043</v>
      </c>
      <c r="Z45">
        <v>2044</v>
      </c>
      <c r="AA45">
        <v>2045</v>
      </c>
      <c r="AB45">
        <v>2046</v>
      </c>
      <c r="AC45">
        <v>2047</v>
      </c>
      <c r="AD45">
        <v>2048</v>
      </c>
      <c r="AE45">
        <v>2049</v>
      </c>
      <c r="AF45">
        <v>2050</v>
      </c>
    </row>
    <row r="46" spans="1:32" x14ac:dyDescent="0.2">
      <c r="A46" s="5" t="s">
        <v>45</v>
      </c>
      <c r="B46" s="5"/>
      <c r="C46" s="5">
        <f>B4+C42</f>
        <v>2435.88</v>
      </c>
      <c r="D46" s="5">
        <f t="shared" ref="D46:AF46" si="3">C4+D42</f>
        <v>1697.08</v>
      </c>
      <c r="E46" s="5">
        <f t="shared" si="3"/>
        <v>1020.0425</v>
      </c>
      <c r="F46" s="5">
        <f t="shared" si="3"/>
        <v>1000.8575</v>
      </c>
      <c r="G46" s="5">
        <f t="shared" si="3"/>
        <v>1102.7774999999999</v>
      </c>
      <c r="H46" s="5">
        <f t="shared" si="3"/>
        <v>1057.2825</v>
      </c>
      <c r="I46" s="5">
        <f t="shared" si="3"/>
        <v>1022.79</v>
      </c>
      <c r="J46" s="5">
        <f t="shared" si="3"/>
        <v>1024.8150000000001</v>
      </c>
      <c r="K46" s="5">
        <f t="shared" si="3"/>
        <v>1031.5474999999999</v>
      </c>
      <c r="L46" s="5">
        <f t="shared" si="3"/>
        <v>1089.8074999999999</v>
      </c>
      <c r="M46" s="5">
        <f t="shared" si="3"/>
        <v>1145.5925</v>
      </c>
      <c r="N46" s="5">
        <f t="shared" si="3"/>
        <v>1156.375</v>
      </c>
      <c r="O46" s="5">
        <f t="shared" si="3"/>
        <v>0</v>
      </c>
      <c r="P46" s="5">
        <f t="shared" si="3"/>
        <v>0</v>
      </c>
      <c r="Q46" s="5">
        <f t="shared" si="3"/>
        <v>0</v>
      </c>
      <c r="R46" s="5">
        <f t="shared" si="3"/>
        <v>0</v>
      </c>
      <c r="S46" s="5">
        <f t="shared" si="3"/>
        <v>0</v>
      </c>
      <c r="T46" s="5">
        <f t="shared" si="3"/>
        <v>0</v>
      </c>
      <c r="U46" s="5">
        <f t="shared" si="3"/>
        <v>0</v>
      </c>
      <c r="V46" s="5">
        <f t="shared" si="3"/>
        <v>0</v>
      </c>
      <c r="W46" s="5">
        <f t="shared" si="3"/>
        <v>0</v>
      </c>
      <c r="X46" s="5">
        <f t="shared" si="3"/>
        <v>0</v>
      </c>
      <c r="Y46" s="5">
        <f t="shared" si="3"/>
        <v>0</v>
      </c>
      <c r="Z46" s="5">
        <f t="shared" si="3"/>
        <v>0</v>
      </c>
      <c r="AA46" s="5">
        <f t="shared" si="3"/>
        <v>0</v>
      </c>
      <c r="AB46" s="5">
        <f t="shared" si="3"/>
        <v>0</v>
      </c>
      <c r="AC46" s="5">
        <f t="shared" si="3"/>
        <v>0</v>
      </c>
      <c r="AD46" s="5">
        <f t="shared" si="3"/>
        <v>0</v>
      </c>
      <c r="AE46" s="5">
        <f t="shared" si="3"/>
        <v>0</v>
      </c>
      <c r="AF46" s="5">
        <f t="shared" si="3"/>
        <v>0</v>
      </c>
    </row>
    <row r="47" spans="1:32" x14ac:dyDescent="0.2">
      <c r="A47" s="5" t="s">
        <v>46</v>
      </c>
      <c r="C47" s="5">
        <f>B5+C42</f>
        <v>6652.72</v>
      </c>
      <c r="D47" s="5">
        <f t="shared" ref="D47:AF47" si="4">C5+D42</f>
        <v>3617.05</v>
      </c>
      <c r="E47" s="5">
        <f t="shared" si="4"/>
        <v>1020.0425</v>
      </c>
      <c r="F47" s="5">
        <f t="shared" si="4"/>
        <v>1000.8575</v>
      </c>
      <c r="G47" s="5">
        <f t="shared" si="4"/>
        <v>1102.7774999999999</v>
      </c>
      <c r="H47" s="5">
        <f t="shared" si="4"/>
        <v>1057.2825</v>
      </c>
      <c r="I47" s="5">
        <f t="shared" si="4"/>
        <v>1022.79</v>
      </c>
      <c r="J47" s="5">
        <f t="shared" si="4"/>
        <v>1024.8150000000001</v>
      </c>
      <c r="K47" s="5">
        <f t="shared" si="4"/>
        <v>1031.5474999999999</v>
      </c>
      <c r="L47" s="5">
        <f t="shared" si="4"/>
        <v>1089.8074999999999</v>
      </c>
      <c r="M47" s="5">
        <f t="shared" si="4"/>
        <v>1145.5925</v>
      </c>
      <c r="N47" s="5">
        <f t="shared" si="4"/>
        <v>1156.375</v>
      </c>
      <c r="O47" s="5">
        <f t="shared" si="4"/>
        <v>0</v>
      </c>
      <c r="P47" s="5">
        <f t="shared" si="4"/>
        <v>0</v>
      </c>
      <c r="Q47" s="5">
        <f t="shared" si="4"/>
        <v>0</v>
      </c>
      <c r="R47" s="5">
        <f t="shared" si="4"/>
        <v>0</v>
      </c>
      <c r="S47" s="5">
        <f t="shared" si="4"/>
        <v>0</v>
      </c>
      <c r="T47" s="5">
        <f t="shared" si="4"/>
        <v>0</v>
      </c>
      <c r="U47" s="5">
        <f t="shared" si="4"/>
        <v>0</v>
      </c>
      <c r="V47" s="5">
        <f t="shared" si="4"/>
        <v>0</v>
      </c>
      <c r="W47" s="5">
        <f t="shared" si="4"/>
        <v>0</v>
      </c>
      <c r="X47" s="5">
        <f t="shared" si="4"/>
        <v>0</v>
      </c>
      <c r="Y47" s="5">
        <f t="shared" si="4"/>
        <v>0</v>
      </c>
      <c r="Z47" s="5">
        <f t="shared" si="4"/>
        <v>0</v>
      </c>
      <c r="AA47" s="5">
        <f t="shared" si="4"/>
        <v>0</v>
      </c>
      <c r="AB47" s="5">
        <f t="shared" si="4"/>
        <v>0</v>
      </c>
      <c r="AC47" s="5">
        <f t="shared" si="4"/>
        <v>0</v>
      </c>
      <c r="AD47" s="5">
        <f t="shared" si="4"/>
        <v>0</v>
      </c>
      <c r="AE47" s="5">
        <f t="shared" si="4"/>
        <v>0</v>
      </c>
      <c r="AF47" s="5">
        <f t="shared" si="4"/>
        <v>0</v>
      </c>
    </row>
    <row r="59" spans="2:12" x14ac:dyDescent="0.2">
      <c r="B59" s="17"/>
      <c r="C59" s="18"/>
      <c r="D59" s="18"/>
      <c r="E59" s="18"/>
      <c r="F59" s="18"/>
      <c r="G59" s="18"/>
      <c r="H59" s="18"/>
      <c r="I59" s="18"/>
      <c r="J59" s="18"/>
      <c r="K59" s="18"/>
      <c r="L59" s="16"/>
    </row>
  </sheetData>
  <hyperlinks>
    <hyperlink ref="C16" r:id="rId1" xr:uid="{0B42DB82-B744-4AA0-B817-45B85EC34540}"/>
    <hyperlink ref="C17" r:id="rId2" xr:uid="{C245D4AA-4F3C-42F0-8772-AD708218D115}"/>
    <hyperlink ref="R21" r:id="rId3" xr:uid="{52E38CEB-73A7-4855-878F-13F2616EA32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00B1-78D7-456C-A4C4-AB085247994E}">
  <dimension ref="A1:AL776"/>
  <sheetViews>
    <sheetView topLeftCell="A17" workbookViewId="0">
      <selection activeCell="B39" sqref="B39"/>
    </sheetView>
  </sheetViews>
  <sheetFormatPr baseColWidth="10" defaultColWidth="12.5" defaultRowHeight="15.75" customHeight="1" x14ac:dyDescent="0.2"/>
  <cols>
    <col min="1" max="1" width="51.83203125" style="23" customWidth="1"/>
    <col min="2" max="2" width="12.6640625" style="23" bestFit="1" customWidth="1"/>
    <col min="3" max="3" width="12.33203125" style="23" customWidth="1"/>
    <col min="4" max="4" width="9.5" style="23" customWidth="1"/>
    <col min="5" max="38" width="7.5" style="23" customWidth="1"/>
    <col min="39" max="16384" width="12.5" style="23"/>
  </cols>
  <sheetData>
    <row r="1" spans="1:38" ht="14.25" customHeight="1" x14ac:dyDescent="0.2">
      <c r="A1" s="21" t="s">
        <v>53</v>
      </c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2"/>
      <c r="AJ1" s="22"/>
      <c r="AK1" s="22"/>
      <c r="AL1" s="22"/>
    </row>
    <row r="2" spans="1:38" ht="105" x14ac:dyDescent="0.2">
      <c r="A2" s="24" t="s">
        <v>75</v>
      </c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</row>
    <row r="3" spans="1:38" ht="15" x14ac:dyDescent="0.2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</row>
    <row r="4" spans="1:38" ht="15" x14ac:dyDescent="0.2">
      <c r="A4" s="25" t="s">
        <v>76</v>
      </c>
      <c r="B4" s="35">
        <v>40000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</row>
    <row r="5" spans="1:38" ht="14.25" customHeight="1" x14ac:dyDescent="0.2">
      <c r="A5" s="25" t="s">
        <v>77</v>
      </c>
      <c r="B5" s="35">
        <v>7500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</row>
    <row r="6" spans="1:38" ht="14.25" customHeight="1" x14ac:dyDescent="0.2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</row>
    <row r="7" spans="1:38" ht="14" x14ac:dyDescent="0.2">
      <c r="A7" s="26" t="s">
        <v>78</v>
      </c>
      <c r="B7" s="27">
        <f>B4*$B$16*$B$14</f>
        <v>27004</v>
      </c>
    </row>
    <row r="8" spans="1:38" ht="14" x14ac:dyDescent="0.2">
      <c r="A8" s="26" t="s">
        <v>79</v>
      </c>
      <c r="B8" s="27">
        <f>B4*B14</f>
        <v>31400</v>
      </c>
    </row>
    <row r="9" spans="1:38" ht="14" x14ac:dyDescent="0.2">
      <c r="A9" s="26"/>
      <c r="B9" s="27"/>
    </row>
    <row r="10" spans="1:38" ht="15.75" customHeight="1" x14ac:dyDescent="0.2">
      <c r="B10" s="23">
        <v>2023</v>
      </c>
      <c r="C10" s="23">
        <v>2024</v>
      </c>
      <c r="D10" s="23">
        <v>2025</v>
      </c>
      <c r="E10" s="23">
        <v>2026</v>
      </c>
      <c r="F10" s="23">
        <v>2027</v>
      </c>
      <c r="G10" s="23">
        <v>2028</v>
      </c>
      <c r="H10" s="23">
        <v>2029</v>
      </c>
      <c r="I10" s="23">
        <v>2030</v>
      </c>
      <c r="J10" s="23">
        <v>2031</v>
      </c>
      <c r="K10" s="23">
        <v>2032</v>
      </c>
    </row>
    <row r="11" spans="1:38" ht="15.75" customHeight="1" x14ac:dyDescent="0.2">
      <c r="A11" s="23" t="s">
        <v>80</v>
      </c>
      <c r="B11" s="36">
        <f>C36</f>
        <v>10121.162702145082</v>
      </c>
      <c r="C11" s="36">
        <f t="shared" ref="C11:K11" si="0">D36</f>
        <v>10059.772494365814</v>
      </c>
      <c r="D11" s="36">
        <f t="shared" si="0"/>
        <v>10050.763799597085</v>
      </c>
      <c r="E11" s="36">
        <f t="shared" si="0"/>
        <v>10127.428607069427</v>
      </c>
      <c r="F11" s="36">
        <f t="shared" si="0"/>
        <v>10269.11524721545</v>
      </c>
      <c r="G11" s="36">
        <f t="shared" si="0"/>
        <v>10350.781370900584</v>
      </c>
      <c r="H11" s="36">
        <f t="shared" si="0"/>
        <v>10353.674088089921</v>
      </c>
      <c r="I11" s="36">
        <f t="shared" si="0"/>
        <v>10294.239800360298</v>
      </c>
      <c r="J11" s="36">
        <f t="shared" si="0"/>
        <v>10251.903689786537</v>
      </c>
      <c r="K11" s="36">
        <f t="shared" si="0"/>
        <v>10279.777009851599</v>
      </c>
    </row>
    <row r="13" spans="1:38" ht="14.25" customHeight="1" x14ac:dyDescent="0.2">
      <c r="A13" s="21" t="s">
        <v>54</v>
      </c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</row>
    <row r="14" spans="1:38" ht="14" x14ac:dyDescent="0.2">
      <c r="A14" s="26" t="s">
        <v>55</v>
      </c>
      <c r="B14" s="26">
        <v>0.78500000000000003</v>
      </c>
    </row>
    <row r="15" spans="1:38" ht="14" x14ac:dyDescent="0.2">
      <c r="A15" s="26"/>
    </row>
    <row r="16" spans="1:38" ht="14" x14ac:dyDescent="0.2">
      <c r="A16" s="26" t="s">
        <v>56</v>
      </c>
      <c r="B16" s="26">
        <v>0.86</v>
      </c>
    </row>
    <row r="17" spans="1:33" ht="14" x14ac:dyDescent="0.2">
      <c r="A17" s="26"/>
    </row>
    <row r="18" spans="1:33" ht="14" x14ac:dyDescent="0.2"/>
    <row r="19" spans="1:33" ht="14" x14ac:dyDescent="0.2">
      <c r="A19" s="26" t="s">
        <v>57</v>
      </c>
    </row>
    <row r="20" spans="1:33" ht="14" x14ac:dyDescent="0.2">
      <c r="A20" s="26" t="s">
        <v>58</v>
      </c>
    </row>
    <row r="21" spans="1:33" ht="14" x14ac:dyDescent="0.2"/>
    <row r="22" spans="1:33" ht="45" x14ac:dyDescent="0.2">
      <c r="A22" s="26" t="s">
        <v>59</v>
      </c>
      <c r="B22" s="26" t="s">
        <v>60</v>
      </c>
      <c r="C22" s="26" t="s">
        <v>61</v>
      </c>
      <c r="D22" s="24" t="s">
        <v>81</v>
      </c>
    </row>
    <row r="23" spans="1:33" ht="15" x14ac:dyDescent="0.2">
      <c r="A23" s="26" t="s">
        <v>62</v>
      </c>
      <c r="B23" s="28" t="s">
        <v>63</v>
      </c>
      <c r="C23" s="28" t="s">
        <v>64</v>
      </c>
      <c r="D23" s="27">
        <f>B5*B14</f>
        <v>5887.5</v>
      </c>
    </row>
    <row r="24" spans="1:33" ht="30" x14ac:dyDescent="0.2">
      <c r="A24" s="26" t="s">
        <v>65</v>
      </c>
      <c r="B24" s="24">
        <v>3</v>
      </c>
      <c r="C24" s="28" t="s">
        <v>66</v>
      </c>
      <c r="D24" s="27">
        <f>D23</f>
        <v>5887.5</v>
      </c>
    </row>
    <row r="25" spans="1:33" ht="30" x14ac:dyDescent="0.2">
      <c r="A25" s="26" t="s">
        <v>67</v>
      </c>
      <c r="B25" s="29">
        <v>44657</v>
      </c>
      <c r="C25" s="28" t="s">
        <v>68</v>
      </c>
      <c r="D25" s="27">
        <f>B4*B14</f>
        <v>31400</v>
      </c>
    </row>
    <row r="26" spans="1:33" ht="14" x14ac:dyDescent="0.2"/>
    <row r="27" spans="1:33" ht="14" x14ac:dyDescent="0.2">
      <c r="A27" s="26" t="s">
        <v>69</v>
      </c>
    </row>
    <row r="28" spans="1:33" ht="14" x14ac:dyDescent="0.2">
      <c r="A28" s="30" t="s">
        <v>82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0"/>
      <c r="AF28" s="30"/>
      <c r="AG28" s="30"/>
    </row>
    <row r="29" spans="1:33" ht="14" x14ac:dyDescent="0.2">
      <c r="A29" s="31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0"/>
      <c r="AF29" s="30"/>
      <c r="AG29" s="30"/>
    </row>
    <row r="30" spans="1:33" ht="14" x14ac:dyDescent="0.2">
      <c r="A30" s="31" t="s">
        <v>70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</row>
    <row r="31" spans="1:33" ht="14" x14ac:dyDescent="0.2">
      <c r="A31" s="30" t="s">
        <v>83</v>
      </c>
      <c r="B31" s="32">
        <v>2022</v>
      </c>
      <c r="C31" s="32">
        <v>2023</v>
      </c>
      <c r="D31" s="32">
        <v>2024</v>
      </c>
      <c r="E31" s="32">
        <v>2025</v>
      </c>
      <c r="F31" s="32">
        <v>2026</v>
      </c>
      <c r="G31" s="32">
        <v>2027</v>
      </c>
      <c r="H31" s="32">
        <v>2028</v>
      </c>
      <c r="I31" s="32">
        <v>2029</v>
      </c>
      <c r="J31" s="32">
        <v>2030</v>
      </c>
      <c r="K31" s="32">
        <v>2031</v>
      </c>
      <c r="L31" s="32">
        <v>2032</v>
      </c>
      <c r="M31" s="32">
        <v>2033</v>
      </c>
      <c r="N31" s="32">
        <v>2034</v>
      </c>
      <c r="O31" s="32">
        <v>2035</v>
      </c>
      <c r="P31" s="32">
        <v>2036</v>
      </c>
      <c r="Q31" s="32">
        <v>2037</v>
      </c>
      <c r="R31" s="32">
        <v>2038</v>
      </c>
      <c r="S31" s="32">
        <v>2039</v>
      </c>
      <c r="T31" s="32">
        <v>2040</v>
      </c>
      <c r="U31" s="32">
        <v>2041</v>
      </c>
      <c r="V31" s="32">
        <v>2042</v>
      </c>
      <c r="W31" s="32">
        <v>2043</v>
      </c>
      <c r="X31" s="32">
        <v>2044</v>
      </c>
      <c r="Y31" s="32">
        <v>2045</v>
      </c>
      <c r="Z31" s="32">
        <v>2046</v>
      </c>
      <c r="AA31" s="32">
        <v>2047</v>
      </c>
      <c r="AB31" s="32">
        <v>2048</v>
      </c>
      <c r="AC31" s="32">
        <v>2049</v>
      </c>
      <c r="AD31" s="32">
        <v>2050</v>
      </c>
      <c r="AE31" s="30"/>
      <c r="AF31" s="30"/>
    </row>
    <row r="32" spans="1:33" ht="14" x14ac:dyDescent="0.2">
      <c r="A32" s="30" t="s">
        <v>71</v>
      </c>
      <c r="B32" s="33">
        <v>652.15881300000001</v>
      </c>
      <c r="C32" s="33">
        <v>675.13665800000001</v>
      </c>
      <c r="D32" s="33">
        <v>689.60467500000004</v>
      </c>
      <c r="E32" s="33">
        <v>691.51690699999995</v>
      </c>
      <c r="F32" s="33">
        <v>688.42425500000002</v>
      </c>
      <c r="G32" s="33">
        <v>684.18414299999995</v>
      </c>
      <c r="H32" s="33">
        <v>682.62188700000002</v>
      </c>
      <c r="I32" s="33">
        <v>679.86218299999996</v>
      </c>
      <c r="J32" s="33">
        <v>678.07775900000001</v>
      </c>
      <c r="K32" s="33">
        <v>677.36639400000001</v>
      </c>
      <c r="L32" s="33">
        <v>675.92620799999997</v>
      </c>
      <c r="M32" s="33">
        <v>676.86370799999997</v>
      </c>
      <c r="N32" s="33">
        <v>681.45581100000004</v>
      </c>
      <c r="O32" s="33">
        <v>687.30078100000003</v>
      </c>
      <c r="P32" s="33">
        <v>692.37145999999996</v>
      </c>
      <c r="Q32" s="33">
        <v>698.31860400000005</v>
      </c>
      <c r="R32" s="33">
        <v>703.59320100000002</v>
      </c>
      <c r="S32" s="33">
        <v>709.57092299999999</v>
      </c>
      <c r="T32" s="33">
        <v>711.90655500000003</v>
      </c>
      <c r="U32" s="33">
        <v>714.37567100000001</v>
      </c>
      <c r="V32" s="33">
        <v>716.10638400000005</v>
      </c>
      <c r="W32" s="33">
        <v>717.97564699999998</v>
      </c>
      <c r="X32" s="33">
        <v>723.98962400000005</v>
      </c>
      <c r="Y32" s="33">
        <v>729.19946300000004</v>
      </c>
      <c r="Z32" s="33">
        <v>732.66320800000005</v>
      </c>
      <c r="AA32" s="33">
        <v>734.38165300000003</v>
      </c>
      <c r="AB32" s="33">
        <v>739.21014400000001</v>
      </c>
      <c r="AC32" s="33">
        <v>745.07336399999997</v>
      </c>
      <c r="AD32" s="33">
        <v>1035.5</v>
      </c>
      <c r="AE32" s="34"/>
      <c r="AF32" s="30"/>
    </row>
    <row r="33" spans="1:32" ht="14" x14ac:dyDescent="0.2">
      <c r="A33" s="30" t="s">
        <v>72</v>
      </c>
      <c r="B33" s="33">
        <v>252.12297100000001</v>
      </c>
      <c r="C33" s="33">
        <v>262.199432</v>
      </c>
      <c r="D33" s="33">
        <v>276.18127399999997</v>
      </c>
      <c r="E33" s="33">
        <v>286.01892099999998</v>
      </c>
      <c r="F33" s="33">
        <v>290.46655299999998</v>
      </c>
      <c r="G33" s="33">
        <v>292.43240400000002</v>
      </c>
      <c r="H33" s="33">
        <v>293.63424700000002</v>
      </c>
      <c r="I33" s="33">
        <v>296.173248</v>
      </c>
      <c r="J33" s="33">
        <v>298.12170400000002</v>
      </c>
      <c r="K33" s="33">
        <v>300.39685100000003</v>
      </c>
      <c r="L33" s="33">
        <v>303.257294</v>
      </c>
      <c r="M33" s="33">
        <v>305.71603399999998</v>
      </c>
      <c r="N33" s="33">
        <v>309.26257299999997</v>
      </c>
      <c r="O33" s="33">
        <v>314.79812600000002</v>
      </c>
      <c r="P33" s="33">
        <v>321.14746100000002</v>
      </c>
      <c r="Q33" s="33">
        <v>327.09249899999998</v>
      </c>
      <c r="R33" s="33">
        <v>333.56478900000002</v>
      </c>
      <c r="S33" s="33">
        <v>339.75351000000001</v>
      </c>
      <c r="T33" s="33">
        <v>346.38189699999998</v>
      </c>
      <c r="U33" s="33">
        <v>351.209137</v>
      </c>
      <c r="V33" s="33">
        <v>355.95761099999999</v>
      </c>
      <c r="W33" s="33">
        <v>360.42837500000002</v>
      </c>
      <c r="X33" s="33">
        <v>364.902466</v>
      </c>
      <c r="Y33" s="33">
        <v>371.72610500000002</v>
      </c>
      <c r="Z33" s="33">
        <v>378.28823899999998</v>
      </c>
      <c r="AA33" s="33">
        <v>383.89129600000001</v>
      </c>
      <c r="AB33" s="33">
        <v>388.47567700000002</v>
      </c>
      <c r="AC33" s="33">
        <v>394.81222500000001</v>
      </c>
      <c r="AD33" s="33">
        <v>401.96115099999997</v>
      </c>
      <c r="AE33" s="34"/>
      <c r="AF33" s="30"/>
    </row>
    <row r="34" spans="1:32" ht="14" x14ac:dyDescent="0.2">
      <c r="A34" s="30" t="s">
        <v>73</v>
      </c>
      <c r="B34" s="33">
        <v>180.61982699999999</v>
      </c>
      <c r="C34" s="33">
        <v>186.49350000000001</v>
      </c>
      <c r="D34" s="33">
        <v>188.82283000000001</v>
      </c>
      <c r="E34" s="33">
        <v>190.626938</v>
      </c>
      <c r="F34" s="33">
        <v>195.106979</v>
      </c>
      <c r="G34" s="33">
        <v>202.50727800000001</v>
      </c>
      <c r="H34" s="33">
        <v>207.005585</v>
      </c>
      <c r="I34" s="33">
        <v>207.12138400000001</v>
      </c>
      <c r="J34" s="33">
        <v>203.823837</v>
      </c>
      <c r="K34" s="33">
        <v>201.78428600000001</v>
      </c>
      <c r="L34" s="33">
        <v>203.63635300000001</v>
      </c>
      <c r="M34" s="33">
        <v>206.92961099999999</v>
      </c>
      <c r="N34" s="33">
        <v>209.69859299999999</v>
      </c>
      <c r="O34" s="33">
        <v>212.967072</v>
      </c>
      <c r="P34" s="33">
        <v>216.125214</v>
      </c>
      <c r="Q34" s="33">
        <v>219.188492</v>
      </c>
      <c r="R34" s="33">
        <v>221.84333799999999</v>
      </c>
      <c r="S34" s="33">
        <v>224.323059</v>
      </c>
      <c r="T34" s="33">
        <v>227.32418799999999</v>
      </c>
      <c r="U34" s="33">
        <v>230.371872</v>
      </c>
      <c r="V34" s="33">
        <v>232.498154</v>
      </c>
      <c r="W34" s="33">
        <v>235.21517900000001</v>
      </c>
      <c r="X34" s="33">
        <v>236.05999800000001</v>
      </c>
      <c r="Y34" s="33">
        <v>234.92872600000001</v>
      </c>
      <c r="Z34" s="33">
        <v>234.37702899999999</v>
      </c>
      <c r="AA34" s="33">
        <v>235.44674699999999</v>
      </c>
      <c r="AB34" s="33">
        <v>237.52796900000001</v>
      </c>
      <c r="AC34" s="33">
        <v>239.052933</v>
      </c>
      <c r="AD34" s="33">
        <v>241.633881</v>
      </c>
      <c r="AE34" s="34"/>
      <c r="AF34" s="30"/>
    </row>
    <row r="36" spans="1:32" ht="14" x14ac:dyDescent="0.2">
      <c r="A36" s="26" t="s">
        <v>74</v>
      </c>
      <c r="B36" s="27">
        <f t="shared" ref="B36:AD36" si="1">SUMPRODUCT(B32:B34,$D$23:$D$25)/SUM(B32:B34)</f>
        <v>10134.948146095066</v>
      </c>
      <c r="C36" s="27">
        <f t="shared" si="1"/>
        <v>10121.162702145082</v>
      </c>
      <c r="D36" s="27">
        <f t="shared" si="1"/>
        <v>10059.772494365814</v>
      </c>
      <c r="E36" s="27">
        <f t="shared" si="1"/>
        <v>10050.763799597085</v>
      </c>
      <c r="F36" s="27">
        <f t="shared" si="1"/>
        <v>10127.428607069427</v>
      </c>
      <c r="G36" s="27">
        <f t="shared" si="1"/>
        <v>10269.11524721545</v>
      </c>
      <c r="H36" s="27">
        <f t="shared" si="1"/>
        <v>10350.781370900584</v>
      </c>
      <c r="I36" s="27">
        <f t="shared" si="1"/>
        <v>10353.674088089921</v>
      </c>
      <c r="J36" s="27">
        <f t="shared" si="1"/>
        <v>10294.239800360298</v>
      </c>
      <c r="K36" s="27">
        <f t="shared" si="1"/>
        <v>10251.903689786537</v>
      </c>
      <c r="L36" s="27">
        <f t="shared" si="1"/>
        <v>10279.777009851599</v>
      </c>
      <c r="M36" s="27">
        <f t="shared" si="1"/>
        <v>10325.709491436844</v>
      </c>
      <c r="N36" s="27">
        <f t="shared" si="1"/>
        <v>10344.230833049938</v>
      </c>
      <c r="O36" s="27">
        <f t="shared" si="1"/>
        <v>10359.12748221428</v>
      </c>
      <c r="P36" s="27">
        <f t="shared" si="1"/>
        <v>10371.638430973771</v>
      </c>
      <c r="Q36" s="27">
        <f t="shared" si="1"/>
        <v>10380.548547191598</v>
      </c>
      <c r="R36" s="27">
        <f t="shared" si="1"/>
        <v>10382.950508948947</v>
      </c>
      <c r="S36" s="27">
        <f t="shared" si="1"/>
        <v>10380.927010758403</v>
      </c>
      <c r="T36" s="27">
        <f t="shared" si="1"/>
        <v>10398.663134138134</v>
      </c>
      <c r="U36" s="27">
        <f t="shared" si="1"/>
        <v>10422.653431517481</v>
      </c>
      <c r="V36" s="27">
        <f t="shared" si="1"/>
        <v>10434.319910781423</v>
      </c>
      <c r="W36" s="27">
        <f t="shared" si="1"/>
        <v>10455.739600691937</v>
      </c>
      <c r="X36" s="27">
        <f t="shared" si="1"/>
        <v>10432.932814907192</v>
      </c>
      <c r="Y36" s="27">
        <f t="shared" si="1"/>
        <v>10374.231186923143</v>
      </c>
      <c r="Z36" s="27">
        <f t="shared" si="1"/>
        <v>10332.172107247137</v>
      </c>
      <c r="AA36" s="27">
        <f t="shared" si="1"/>
        <v>10324.781329795693</v>
      </c>
      <c r="AB36" s="27">
        <f t="shared" si="1"/>
        <v>10326.315629830769</v>
      </c>
      <c r="AC36" s="27">
        <f t="shared" si="1"/>
        <v>10310.34979051626</v>
      </c>
      <c r="AD36" s="27">
        <f t="shared" si="1"/>
        <v>9558.932689351499</v>
      </c>
    </row>
    <row r="37" spans="1:32" ht="14" x14ac:dyDescent="0.2"/>
    <row r="38" spans="1:32" ht="14" x14ac:dyDescent="0.2"/>
    <row r="39" spans="1:32" ht="14" x14ac:dyDescent="0.2"/>
    <row r="40" spans="1:32" ht="14" x14ac:dyDescent="0.2"/>
    <row r="41" spans="1:32" ht="14" x14ac:dyDescent="0.2"/>
    <row r="42" spans="1:32" ht="14" x14ac:dyDescent="0.2"/>
    <row r="43" spans="1:32" ht="14" x14ac:dyDescent="0.2"/>
    <row r="44" spans="1:32" ht="14" x14ac:dyDescent="0.2"/>
    <row r="45" spans="1:32" ht="14" x14ac:dyDescent="0.2"/>
    <row r="46" spans="1:32" ht="14" x14ac:dyDescent="0.2"/>
    <row r="47" spans="1:32" ht="14" x14ac:dyDescent="0.2"/>
    <row r="48" spans="1:32" ht="14" x14ac:dyDescent="0.2"/>
    <row r="49" ht="14" x14ac:dyDescent="0.2"/>
    <row r="50" ht="14" x14ac:dyDescent="0.2"/>
    <row r="51" ht="14" x14ac:dyDescent="0.2"/>
    <row r="52" ht="14" x14ac:dyDescent="0.2"/>
    <row r="53" ht="14" x14ac:dyDescent="0.2"/>
    <row r="54" ht="14" x14ac:dyDescent="0.2"/>
    <row r="55" ht="14" x14ac:dyDescent="0.2"/>
    <row r="56" ht="14" x14ac:dyDescent="0.2"/>
    <row r="57" ht="14" x14ac:dyDescent="0.2"/>
    <row r="58" ht="14" x14ac:dyDescent="0.2"/>
    <row r="59" ht="14" x14ac:dyDescent="0.2"/>
    <row r="60" ht="14" x14ac:dyDescent="0.2"/>
    <row r="61" ht="14" x14ac:dyDescent="0.2"/>
    <row r="62" ht="14" x14ac:dyDescent="0.2"/>
    <row r="63" ht="14" x14ac:dyDescent="0.2"/>
    <row r="64" ht="14" x14ac:dyDescent="0.2"/>
    <row r="65" ht="14" x14ac:dyDescent="0.2"/>
    <row r="66" ht="14" x14ac:dyDescent="0.2"/>
    <row r="67" ht="14" x14ac:dyDescent="0.2"/>
    <row r="68" ht="14" x14ac:dyDescent="0.2"/>
    <row r="69" ht="14" x14ac:dyDescent="0.2"/>
    <row r="70" ht="14" x14ac:dyDescent="0.2"/>
    <row r="71" ht="14" x14ac:dyDescent="0.2"/>
    <row r="72" ht="14" x14ac:dyDescent="0.2"/>
    <row r="73" ht="14" x14ac:dyDescent="0.2"/>
    <row r="74" ht="14" x14ac:dyDescent="0.2"/>
    <row r="75" ht="14" x14ac:dyDescent="0.2"/>
    <row r="76" ht="14" x14ac:dyDescent="0.2"/>
    <row r="77" ht="14" x14ac:dyDescent="0.2"/>
    <row r="78" ht="14" x14ac:dyDescent="0.2"/>
    <row r="79" ht="14" x14ac:dyDescent="0.2"/>
    <row r="80" ht="14" x14ac:dyDescent="0.2"/>
    <row r="81" ht="14" x14ac:dyDescent="0.2"/>
    <row r="82" ht="14" x14ac:dyDescent="0.2"/>
    <row r="83" ht="14" x14ac:dyDescent="0.2"/>
    <row r="84" ht="14" x14ac:dyDescent="0.2"/>
    <row r="85" ht="14" x14ac:dyDescent="0.2"/>
    <row r="86" ht="14" x14ac:dyDescent="0.2"/>
    <row r="87" ht="14" x14ac:dyDescent="0.2"/>
    <row r="88" ht="14" x14ac:dyDescent="0.2"/>
    <row r="89" ht="14" x14ac:dyDescent="0.2"/>
    <row r="90" ht="14" x14ac:dyDescent="0.2"/>
    <row r="91" ht="14" x14ac:dyDescent="0.2"/>
    <row r="92" ht="14" x14ac:dyDescent="0.2"/>
    <row r="93" ht="14" x14ac:dyDescent="0.2"/>
    <row r="94" ht="14" x14ac:dyDescent="0.2"/>
    <row r="95" ht="14" x14ac:dyDescent="0.2"/>
    <row r="96" ht="14" x14ac:dyDescent="0.2"/>
    <row r="97" ht="14" x14ac:dyDescent="0.2"/>
    <row r="98" ht="14" x14ac:dyDescent="0.2"/>
    <row r="99" ht="14" x14ac:dyDescent="0.2"/>
    <row r="100" ht="14" x14ac:dyDescent="0.2"/>
    <row r="101" ht="14" x14ac:dyDescent="0.2"/>
    <row r="102" ht="14" x14ac:dyDescent="0.2"/>
    <row r="103" ht="14" x14ac:dyDescent="0.2"/>
    <row r="104" ht="14" x14ac:dyDescent="0.2"/>
    <row r="105" ht="14" x14ac:dyDescent="0.2"/>
    <row r="106" ht="14" x14ac:dyDescent="0.2"/>
    <row r="107" ht="14" x14ac:dyDescent="0.2"/>
    <row r="108" ht="14" x14ac:dyDescent="0.2"/>
    <row r="109" ht="14" x14ac:dyDescent="0.2"/>
    <row r="110" ht="14" x14ac:dyDescent="0.2"/>
    <row r="111" ht="14" x14ac:dyDescent="0.2"/>
    <row r="112" ht="14" x14ac:dyDescent="0.2"/>
    <row r="113" ht="14" x14ac:dyDescent="0.2"/>
    <row r="114" ht="14" x14ac:dyDescent="0.2"/>
    <row r="115" ht="14" x14ac:dyDescent="0.2"/>
    <row r="116" ht="14" x14ac:dyDescent="0.2"/>
    <row r="117" ht="14" x14ac:dyDescent="0.2"/>
    <row r="118" ht="14" x14ac:dyDescent="0.2"/>
    <row r="119" ht="14" x14ac:dyDescent="0.2"/>
    <row r="120" ht="14" x14ac:dyDescent="0.2"/>
    <row r="121" ht="14" x14ac:dyDescent="0.2"/>
    <row r="122" ht="14" x14ac:dyDescent="0.2"/>
    <row r="123" ht="14" x14ac:dyDescent="0.2"/>
    <row r="124" ht="14" x14ac:dyDescent="0.2"/>
    <row r="125" ht="14" x14ac:dyDescent="0.2"/>
    <row r="126" ht="14" x14ac:dyDescent="0.2"/>
    <row r="127" ht="14" x14ac:dyDescent="0.2"/>
    <row r="128" ht="14" x14ac:dyDescent="0.2"/>
    <row r="129" ht="14" x14ac:dyDescent="0.2"/>
    <row r="130" ht="14" x14ac:dyDescent="0.2"/>
    <row r="131" ht="14" x14ac:dyDescent="0.2"/>
    <row r="132" ht="14" x14ac:dyDescent="0.2"/>
    <row r="133" ht="14" x14ac:dyDescent="0.2"/>
    <row r="134" ht="14" x14ac:dyDescent="0.2"/>
    <row r="135" ht="14" x14ac:dyDescent="0.2"/>
    <row r="136" ht="14" x14ac:dyDescent="0.2"/>
    <row r="137" ht="14" x14ac:dyDescent="0.2"/>
    <row r="138" ht="14" x14ac:dyDescent="0.2"/>
    <row r="139" ht="14" x14ac:dyDescent="0.2"/>
    <row r="140" ht="14" x14ac:dyDescent="0.2"/>
    <row r="141" ht="14" x14ac:dyDescent="0.2"/>
    <row r="142" ht="14" x14ac:dyDescent="0.2"/>
    <row r="143" ht="14" x14ac:dyDescent="0.2"/>
    <row r="144" ht="14" x14ac:dyDescent="0.2"/>
    <row r="145" ht="14" x14ac:dyDescent="0.2"/>
    <row r="146" ht="14" x14ac:dyDescent="0.2"/>
    <row r="147" ht="14" x14ac:dyDescent="0.2"/>
    <row r="148" ht="14" x14ac:dyDescent="0.2"/>
    <row r="149" ht="14" x14ac:dyDescent="0.2"/>
    <row r="150" ht="14" x14ac:dyDescent="0.2"/>
    <row r="151" ht="14" x14ac:dyDescent="0.2"/>
    <row r="152" ht="14" x14ac:dyDescent="0.2"/>
    <row r="153" ht="14" x14ac:dyDescent="0.2"/>
    <row r="154" ht="14" x14ac:dyDescent="0.2"/>
    <row r="155" ht="14" x14ac:dyDescent="0.2"/>
    <row r="156" ht="14" x14ac:dyDescent="0.2"/>
    <row r="157" ht="14" x14ac:dyDescent="0.2"/>
    <row r="158" ht="14" x14ac:dyDescent="0.2"/>
    <row r="159" ht="14" x14ac:dyDescent="0.2"/>
    <row r="160" ht="14" x14ac:dyDescent="0.2"/>
    <row r="161" ht="14" x14ac:dyDescent="0.2"/>
    <row r="162" ht="14" x14ac:dyDescent="0.2"/>
    <row r="163" ht="14" x14ac:dyDescent="0.2"/>
    <row r="164" ht="14" x14ac:dyDescent="0.2"/>
    <row r="165" ht="14" x14ac:dyDescent="0.2"/>
    <row r="166" ht="14" x14ac:dyDescent="0.2"/>
    <row r="167" ht="14" x14ac:dyDescent="0.2"/>
    <row r="168" ht="14" x14ac:dyDescent="0.2"/>
    <row r="169" ht="14" x14ac:dyDescent="0.2"/>
    <row r="170" ht="14" x14ac:dyDescent="0.2"/>
    <row r="171" ht="14" x14ac:dyDescent="0.2"/>
    <row r="172" ht="14" x14ac:dyDescent="0.2"/>
    <row r="173" ht="14" x14ac:dyDescent="0.2"/>
    <row r="174" ht="14" x14ac:dyDescent="0.2"/>
    <row r="175" ht="14" x14ac:dyDescent="0.2"/>
    <row r="176" ht="14" x14ac:dyDescent="0.2"/>
    <row r="177" ht="14" x14ac:dyDescent="0.2"/>
    <row r="178" ht="14" x14ac:dyDescent="0.2"/>
    <row r="179" ht="14" x14ac:dyDescent="0.2"/>
    <row r="180" ht="14" x14ac:dyDescent="0.2"/>
    <row r="181" ht="14" x14ac:dyDescent="0.2"/>
    <row r="182" ht="14" x14ac:dyDescent="0.2"/>
    <row r="183" ht="14" x14ac:dyDescent="0.2"/>
    <row r="184" ht="14" x14ac:dyDescent="0.2"/>
    <row r="185" ht="14" x14ac:dyDescent="0.2"/>
    <row r="186" ht="14" x14ac:dyDescent="0.2"/>
    <row r="187" ht="14" x14ac:dyDescent="0.2"/>
    <row r="188" ht="14" x14ac:dyDescent="0.2"/>
    <row r="189" ht="14" x14ac:dyDescent="0.2"/>
    <row r="190" ht="14" x14ac:dyDescent="0.2"/>
    <row r="191" ht="14" x14ac:dyDescent="0.2"/>
    <row r="192" ht="14" x14ac:dyDescent="0.2"/>
    <row r="193" ht="14" x14ac:dyDescent="0.2"/>
    <row r="194" ht="14" x14ac:dyDescent="0.2"/>
    <row r="195" ht="14" x14ac:dyDescent="0.2"/>
    <row r="196" ht="14" x14ac:dyDescent="0.2"/>
    <row r="197" ht="14" x14ac:dyDescent="0.2"/>
    <row r="198" ht="14" x14ac:dyDescent="0.2"/>
    <row r="199" ht="14" x14ac:dyDescent="0.2"/>
    <row r="200" ht="14" x14ac:dyDescent="0.2"/>
    <row r="201" ht="14" x14ac:dyDescent="0.2"/>
    <row r="202" ht="14" x14ac:dyDescent="0.2"/>
    <row r="203" ht="14" x14ac:dyDescent="0.2"/>
    <row r="204" ht="14" x14ac:dyDescent="0.2"/>
    <row r="205" ht="14" x14ac:dyDescent="0.2"/>
    <row r="206" ht="14" x14ac:dyDescent="0.2"/>
    <row r="207" ht="14" x14ac:dyDescent="0.2"/>
    <row r="208" ht="14" x14ac:dyDescent="0.2"/>
    <row r="209" ht="14" x14ac:dyDescent="0.2"/>
    <row r="210" ht="14" x14ac:dyDescent="0.2"/>
    <row r="211" ht="14" x14ac:dyDescent="0.2"/>
    <row r="212" ht="14" x14ac:dyDescent="0.2"/>
    <row r="213" ht="14" x14ac:dyDescent="0.2"/>
    <row r="214" ht="14" x14ac:dyDescent="0.2"/>
    <row r="215" ht="14" x14ac:dyDescent="0.2"/>
    <row r="216" ht="14" x14ac:dyDescent="0.2"/>
    <row r="217" ht="14" x14ac:dyDescent="0.2"/>
    <row r="218" ht="14" x14ac:dyDescent="0.2"/>
    <row r="219" ht="14" x14ac:dyDescent="0.2"/>
    <row r="220" ht="14" x14ac:dyDescent="0.2"/>
    <row r="221" ht="14" x14ac:dyDescent="0.2"/>
    <row r="222" ht="14" x14ac:dyDescent="0.2"/>
    <row r="223" ht="14" x14ac:dyDescent="0.2"/>
    <row r="224" ht="14" x14ac:dyDescent="0.2"/>
    <row r="225" ht="14" x14ac:dyDescent="0.2"/>
    <row r="226" ht="14" x14ac:dyDescent="0.2"/>
    <row r="227" ht="14" x14ac:dyDescent="0.2"/>
    <row r="228" ht="14" x14ac:dyDescent="0.2"/>
    <row r="229" ht="14" x14ac:dyDescent="0.2"/>
    <row r="230" ht="14" x14ac:dyDescent="0.2"/>
    <row r="231" ht="14" x14ac:dyDescent="0.2"/>
    <row r="232" ht="14" x14ac:dyDescent="0.2"/>
    <row r="233" ht="14" x14ac:dyDescent="0.2"/>
    <row r="234" ht="14" x14ac:dyDescent="0.2"/>
    <row r="235" ht="14" x14ac:dyDescent="0.2"/>
    <row r="236" ht="14" x14ac:dyDescent="0.2"/>
    <row r="237" ht="14" x14ac:dyDescent="0.2"/>
    <row r="238" ht="14" x14ac:dyDescent="0.2"/>
    <row r="239" ht="14" x14ac:dyDescent="0.2"/>
    <row r="240" ht="14" x14ac:dyDescent="0.2"/>
    <row r="241" ht="14" x14ac:dyDescent="0.2"/>
    <row r="242" ht="14" x14ac:dyDescent="0.2"/>
    <row r="243" ht="14" x14ac:dyDescent="0.2"/>
    <row r="244" ht="14" x14ac:dyDescent="0.2"/>
    <row r="245" ht="14" x14ac:dyDescent="0.2"/>
    <row r="246" ht="14" x14ac:dyDescent="0.2"/>
    <row r="247" ht="14" x14ac:dyDescent="0.2"/>
    <row r="248" ht="14" x14ac:dyDescent="0.2"/>
    <row r="249" ht="14" x14ac:dyDescent="0.2"/>
    <row r="250" ht="14" x14ac:dyDescent="0.2"/>
    <row r="251" ht="14" x14ac:dyDescent="0.2"/>
    <row r="252" ht="14" x14ac:dyDescent="0.2"/>
    <row r="253" ht="14" x14ac:dyDescent="0.2"/>
    <row r="254" ht="14" x14ac:dyDescent="0.2"/>
    <row r="255" ht="14" x14ac:dyDescent="0.2"/>
    <row r="256" ht="14" x14ac:dyDescent="0.2"/>
    <row r="257" ht="14" x14ac:dyDescent="0.2"/>
    <row r="258" ht="14" x14ac:dyDescent="0.2"/>
    <row r="259" ht="14" x14ac:dyDescent="0.2"/>
    <row r="260" ht="14" x14ac:dyDescent="0.2"/>
    <row r="261" ht="14" x14ac:dyDescent="0.2"/>
    <row r="262" ht="14" x14ac:dyDescent="0.2"/>
    <row r="263" ht="14" x14ac:dyDescent="0.2"/>
    <row r="264" ht="14" x14ac:dyDescent="0.2"/>
    <row r="265" ht="14" x14ac:dyDescent="0.2"/>
    <row r="266" ht="14" x14ac:dyDescent="0.2"/>
    <row r="267" ht="14" x14ac:dyDescent="0.2"/>
    <row r="268" ht="14" x14ac:dyDescent="0.2"/>
    <row r="269" ht="14" x14ac:dyDescent="0.2"/>
    <row r="270" ht="14" x14ac:dyDescent="0.2"/>
    <row r="271" ht="14" x14ac:dyDescent="0.2"/>
    <row r="272" ht="14" x14ac:dyDescent="0.2"/>
    <row r="273" ht="14" x14ac:dyDescent="0.2"/>
    <row r="274" ht="14" x14ac:dyDescent="0.2"/>
    <row r="275" ht="14" x14ac:dyDescent="0.2"/>
    <row r="276" ht="14" x14ac:dyDescent="0.2"/>
    <row r="277" ht="14" x14ac:dyDescent="0.2"/>
    <row r="278" ht="14" x14ac:dyDescent="0.2"/>
    <row r="279" ht="14" x14ac:dyDescent="0.2"/>
    <row r="280" ht="14" x14ac:dyDescent="0.2"/>
    <row r="281" ht="14" x14ac:dyDescent="0.2"/>
    <row r="282" ht="14" x14ac:dyDescent="0.2"/>
    <row r="283" ht="14" x14ac:dyDescent="0.2"/>
    <row r="284" ht="14" x14ac:dyDescent="0.2"/>
    <row r="285" ht="14" x14ac:dyDescent="0.2"/>
    <row r="286" ht="14" x14ac:dyDescent="0.2"/>
    <row r="287" ht="14" x14ac:dyDescent="0.2"/>
    <row r="288" ht="14" x14ac:dyDescent="0.2"/>
    <row r="289" ht="14" x14ac:dyDescent="0.2"/>
    <row r="290" ht="14" x14ac:dyDescent="0.2"/>
    <row r="291" ht="14" x14ac:dyDescent="0.2"/>
    <row r="292" ht="14" x14ac:dyDescent="0.2"/>
    <row r="293" ht="14" x14ac:dyDescent="0.2"/>
    <row r="294" ht="14" x14ac:dyDescent="0.2"/>
    <row r="295" ht="14" x14ac:dyDescent="0.2"/>
    <row r="296" ht="14" x14ac:dyDescent="0.2"/>
    <row r="297" ht="14" x14ac:dyDescent="0.2"/>
    <row r="298" ht="14" x14ac:dyDescent="0.2"/>
    <row r="299" ht="14" x14ac:dyDescent="0.2"/>
    <row r="300" ht="14" x14ac:dyDescent="0.2"/>
    <row r="301" ht="14" x14ac:dyDescent="0.2"/>
    <row r="302" ht="14" x14ac:dyDescent="0.2"/>
    <row r="303" ht="14" x14ac:dyDescent="0.2"/>
    <row r="304" ht="14" x14ac:dyDescent="0.2"/>
    <row r="305" ht="14" x14ac:dyDescent="0.2"/>
    <row r="306" ht="14" x14ac:dyDescent="0.2"/>
    <row r="307" ht="14" x14ac:dyDescent="0.2"/>
    <row r="308" ht="14" x14ac:dyDescent="0.2"/>
    <row r="309" ht="14" x14ac:dyDescent="0.2"/>
    <row r="310" ht="14" x14ac:dyDescent="0.2"/>
    <row r="311" ht="14" x14ac:dyDescent="0.2"/>
    <row r="312" ht="14" x14ac:dyDescent="0.2"/>
    <row r="313" ht="14" x14ac:dyDescent="0.2"/>
    <row r="314" ht="14" x14ac:dyDescent="0.2"/>
    <row r="315" ht="14" x14ac:dyDescent="0.2"/>
    <row r="316" ht="14" x14ac:dyDescent="0.2"/>
    <row r="317" ht="14" x14ac:dyDescent="0.2"/>
    <row r="318" ht="14" x14ac:dyDescent="0.2"/>
    <row r="319" ht="14" x14ac:dyDescent="0.2"/>
    <row r="320" ht="14" x14ac:dyDescent="0.2"/>
    <row r="321" ht="14" x14ac:dyDescent="0.2"/>
    <row r="322" ht="14" x14ac:dyDescent="0.2"/>
    <row r="323" ht="14" x14ac:dyDescent="0.2"/>
    <row r="324" ht="14" x14ac:dyDescent="0.2"/>
    <row r="325" ht="14" x14ac:dyDescent="0.2"/>
    <row r="326" ht="14" x14ac:dyDescent="0.2"/>
    <row r="327" ht="14" x14ac:dyDescent="0.2"/>
    <row r="328" ht="14" x14ac:dyDescent="0.2"/>
    <row r="329" ht="14" x14ac:dyDescent="0.2"/>
    <row r="330" ht="14" x14ac:dyDescent="0.2"/>
    <row r="331" ht="14" x14ac:dyDescent="0.2"/>
    <row r="332" ht="14" x14ac:dyDescent="0.2"/>
    <row r="333" ht="14" x14ac:dyDescent="0.2"/>
    <row r="334" ht="14" x14ac:dyDescent="0.2"/>
    <row r="335" ht="14" x14ac:dyDescent="0.2"/>
    <row r="336" ht="14" x14ac:dyDescent="0.2"/>
    <row r="337" ht="14" x14ac:dyDescent="0.2"/>
    <row r="338" ht="14" x14ac:dyDescent="0.2"/>
    <row r="339" ht="14" x14ac:dyDescent="0.2"/>
    <row r="340" ht="14" x14ac:dyDescent="0.2"/>
    <row r="341" ht="14" x14ac:dyDescent="0.2"/>
    <row r="342" ht="14" x14ac:dyDescent="0.2"/>
    <row r="343" ht="14" x14ac:dyDescent="0.2"/>
    <row r="344" ht="14" x14ac:dyDescent="0.2"/>
    <row r="345" ht="14" x14ac:dyDescent="0.2"/>
    <row r="346" ht="14" x14ac:dyDescent="0.2"/>
    <row r="347" ht="14" x14ac:dyDescent="0.2"/>
    <row r="348" ht="14" x14ac:dyDescent="0.2"/>
    <row r="349" ht="14" x14ac:dyDescent="0.2"/>
    <row r="350" ht="14" x14ac:dyDescent="0.2"/>
    <row r="351" ht="14" x14ac:dyDescent="0.2"/>
    <row r="352" ht="14" x14ac:dyDescent="0.2"/>
    <row r="353" ht="14" x14ac:dyDescent="0.2"/>
    <row r="354" ht="14" x14ac:dyDescent="0.2"/>
    <row r="355" ht="14" x14ac:dyDescent="0.2"/>
    <row r="356" ht="14" x14ac:dyDescent="0.2"/>
    <row r="357" ht="14" x14ac:dyDescent="0.2"/>
    <row r="358" ht="14" x14ac:dyDescent="0.2"/>
    <row r="359" ht="14" x14ac:dyDescent="0.2"/>
    <row r="360" ht="14" x14ac:dyDescent="0.2"/>
    <row r="361" ht="14" x14ac:dyDescent="0.2"/>
    <row r="362" ht="14" x14ac:dyDescent="0.2"/>
    <row r="363" ht="14" x14ac:dyDescent="0.2"/>
    <row r="364" ht="14" x14ac:dyDescent="0.2"/>
    <row r="365" ht="14" x14ac:dyDescent="0.2"/>
    <row r="366" ht="14" x14ac:dyDescent="0.2"/>
    <row r="367" ht="14" x14ac:dyDescent="0.2"/>
    <row r="368" ht="14" x14ac:dyDescent="0.2"/>
    <row r="369" ht="14" x14ac:dyDescent="0.2"/>
    <row r="370" ht="14" x14ac:dyDescent="0.2"/>
    <row r="371" ht="14" x14ac:dyDescent="0.2"/>
    <row r="372" ht="14" x14ac:dyDescent="0.2"/>
    <row r="373" ht="14" x14ac:dyDescent="0.2"/>
    <row r="374" ht="14" x14ac:dyDescent="0.2"/>
    <row r="375" ht="14" x14ac:dyDescent="0.2"/>
    <row r="376" ht="14" x14ac:dyDescent="0.2"/>
    <row r="377" ht="14" x14ac:dyDescent="0.2"/>
    <row r="378" ht="14" x14ac:dyDescent="0.2"/>
    <row r="379" ht="14" x14ac:dyDescent="0.2"/>
    <row r="380" ht="14" x14ac:dyDescent="0.2"/>
    <row r="381" ht="14" x14ac:dyDescent="0.2"/>
    <row r="382" ht="14" x14ac:dyDescent="0.2"/>
    <row r="383" ht="14" x14ac:dyDescent="0.2"/>
    <row r="384" ht="14" x14ac:dyDescent="0.2"/>
    <row r="385" ht="14" x14ac:dyDescent="0.2"/>
    <row r="386" ht="14" x14ac:dyDescent="0.2"/>
    <row r="387" ht="14" x14ac:dyDescent="0.2"/>
    <row r="388" ht="14" x14ac:dyDescent="0.2"/>
    <row r="389" ht="14" x14ac:dyDescent="0.2"/>
    <row r="390" ht="14" x14ac:dyDescent="0.2"/>
    <row r="391" ht="14" x14ac:dyDescent="0.2"/>
    <row r="392" ht="14" x14ac:dyDescent="0.2"/>
    <row r="393" ht="14" x14ac:dyDescent="0.2"/>
    <row r="394" ht="14" x14ac:dyDescent="0.2"/>
    <row r="395" ht="14" x14ac:dyDescent="0.2"/>
    <row r="396" ht="14" x14ac:dyDescent="0.2"/>
    <row r="397" ht="14" x14ac:dyDescent="0.2"/>
    <row r="398" ht="14" x14ac:dyDescent="0.2"/>
    <row r="399" ht="14" x14ac:dyDescent="0.2"/>
    <row r="400" ht="14" x14ac:dyDescent="0.2"/>
    <row r="401" ht="14" x14ac:dyDescent="0.2"/>
    <row r="402" ht="14" x14ac:dyDescent="0.2"/>
    <row r="403" ht="14" x14ac:dyDescent="0.2"/>
    <row r="404" ht="14" x14ac:dyDescent="0.2"/>
    <row r="405" ht="14" x14ac:dyDescent="0.2"/>
    <row r="406" ht="14" x14ac:dyDescent="0.2"/>
    <row r="407" ht="14" x14ac:dyDescent="0.2"/>
    <row r="408" ht="14" x14ac:dyDescent="0.2"/>
    <row r="409" ht="14" x14ac:dyDescent="0.2"/>
    <row r="410" ht="14" x14ac:dyDescent="0.2"/>
    <row r="411" ht="14" x14ac:dyDescent="0.2"/>
    <row r="412" ht="14" x14ac:dyDescent="0.2"/>
    <row r="413" ht="14" x14ac:dyDescent="0.2"/>
    <row r="414" ht="14" x14ac:dyDescent="0.2"/>
    <row r="415" ht="14" x14ac:dyDescent="0.2"/>
    <row r="416" ht="14" x14ac:dyDescent="0.2"/>
    <row r="417" ht="14" x14ac:dyDescent="0.2"/>
    <row r="418" ht="14" x14ac:dyDescent="0.2"/>
    <row r="419" ht="14" x14ac:dyDescent="0.2"/>
    <row r="420" ht="14" x14ac:dyDescent="0.2"/>
    <row r="421" ht="14" x14ac:dyDescent="0.2"/>
    <row r="422" ht="14" x14ac:dyDescent="0.2"/>
    <row r="423" ht="14" x14ac:dyDescent="0.2"/>
    <row r="424" ht="14" x14ac:dyDescent="0.2"/>
    <row r="425" ht="14" x14ac:dyDescent="0.2"/>
    <row r="426" ht="14" x14ac:dyDescent="0.2"/>
    <row r="427" ht="14" x14ac:dyDescent="0.2"/>
    <row r="428" ht="14" x14ac:dyDescent="0.2"/>
    <row r="429" ht="14" x14ac:dyDescent="0.2"/>
    <row r="430" ht="14" x14ac:dyDescent="0.2"/>
    <row r="431" ht="14" x14ac:dyDescent="0.2"/>
    <row r="432" ht="14" x14ac:dyDescent="0.2"/>
    <row r="433" ht="14" x14ac:dyDescent="0.2"/>
    <row r="434" ht="14" x14ac:dyDescent="0.2"/>
    <row r="435" ht="14" x14ac:dyDescent="0.2"/>
    <row r="436" ht="14" x14ac:dyDescent="0.2"/>
    <row r="437" ht="14" x14ac:dyDescent="0.2"/>
    <row r="438" ht="14" x14ac:dyDescent="0.2"/>
    <row r="439" ht="14" x14ac:dyDescent="0.2"/>
    <row r="440" ht="14" x14ac:dyDescent="0.2"/>
    <row r="441" ht="14" x14ac:dyDescent="0.2"/>
    <row r="442" ht="14" x14ac:dyDescent="0.2"/>
    <row r="443" ht="14" x14ac:dyDescent="0.2"/>
    <row r="444" ht="14" x14ac:dyDescent="0.2"/>
    <row r="445" ht="14" x14ac:dyDescent="0.2"/>
    <row r="446" ht="14" x14ac:dyDescent="0.2"/>
    <row r="447" ht="14" x14ac:dyDescent="0.2"/>
    <row r="448" ht="14" x14ac:dyDescent="0.2"/>
    <row r="449" ht="14" x14ac:dyDescent="0.2"/>
    <row r="450" ht="14" x14ac:dyDescent="0.2"/>
    <row r="451" ht="14" x14ac:dyDescent="0.2"/>
    <row r="452" ht="14" x14ac:dyDescent="0.2"/>
    <row r="453" ht="14" x14ac:dyDescent="0.2"/>
    <row r="454" ht="14" x14ac:dyDescent="0.2"/>
    <row r="455" ht="14" x14ac:dyDescent="0.2"/>
    <row r="456" ht="14" x14ac:dyDescent="0.2"/>
    <row r="457" ht="14" x14ac:dyDescent="0.2"/>
    <row r="458" ht="14" x14ac:dyDescent="0.2"/>
    <row r="459" ht="14" x14ac:dyDescent="0.2"/>
    <row r="460" ht="14" x14ac:dyDescent="0.2"/>
    <row r="461" ht="14" x14ac:dyDescent="0.2"/>
    <row r="462" ht="14" x14ac:dyDescent="0.2"/>
    <row r="463" ht="14" x14ac:dyDescent="0.2"/>
    <row r="464" ht="14" x14ac:dyDescent="0.2"/>
    <row r="465" ht="14" x14ac:dyDescent="0.2"/>
    <row r="466" ht="14" x14ac:dyDescent="0.2"/>
    <row r="467" ht="14" x14ac:dyDescent="0.2"/>
    <row r="468" ht="14" x14ac:dyDescent="0.2"/>
    <row r="469" ht="14" x14ac:dyDescent="0.2"/>
    <row r="470" ht="14" x14ac:dyDescent="0.2"/>
    <row r="471" ht="14" x14ac:dyDescent="0.2"/>
    <row r="472" ht="14" x14ac:dyDescent="0.2"/>
    <row r="473" ht="14" x14ac:dyDescent="0.2"/>
    <row r="474" ht="14" x14ac:dyDescent="0.2"/>
    <row r="475" ht="14" x14ac:dyDescent="0.2"/>
    <row r="476" ht="14" x14ac:dyDescent="0.2"/>
    <row r="477" ht="14" x14ac:dyDescent="0.2"/>
    <row r="478" ht="14" x14ac:dyDescent="0.2"/>
    <row r="479" ht="14" x14ac:dyDescent="0.2"/>
    <row r="480" ht="14" x14ac:dyDescent="0.2"/>
    <row r="481" ht="14" x14ac:dyDescent="0.2"/>
    <row r="482" ht="14" x14ac:dyDescent="0.2"/>
    <row r="483" ht="14" x14ac:dyDescent="0.2"/>
    <row r="484" ht="14" x14ac:dyDescent="0.2"/>
    <row r="485" ht="14" x14ac:dyDescent="0.2"/>
    <row r="486" ht="14" x14ac:dyDescent="0.2"/>
    <row r="487" ht="14" x14ac:dyDescent="0.2"/>
    <row r="488" ht="14" x14ac:dyDescent="0.2"/>
    <row r="489" ht="14" x14ac:dyDescent="0.2"/>
    <row r="490" ht="14" x14ac:dyDescent="0.2"/>
    <row r="491" ht="14" x14ac:dyDescent="0.2"/>
    <row r="492" ht="14" x14ac:dyDescent="0.2"/>
    <row r="493" ht="14" x14ac:dyDescent="0.2"/>
    <row r="494" ht="14" x14ac:dyDescent="0.2"/>
    <row r="495" ht="14" x14ac:dyDescent="0.2"/>
    <row r="496" ht="14" x14ac:dyDescent="0.2"/>
    <row r="497" ht="14" x14ac:dyDescent="0.2"/>
    <row r="498" ht="14" x14ac:dyDescent="0.2"/>
    <row r="499" ht="14" x14ac:dyDescent="0.2"/>
    <row r="500" ht="14" x14ac:dyDescent="0.2"/>
    <row r="501" ht="14" x14ac:dyDescent="0.2"/>
    <row r="502" ht="14" x14ac:dyDescent="0.2"/>
    <row r="503" ht="14" x14ac:dyDescent="0.2"/>
    <row r="504" ht="14" x14ac:dyDescent="0.2"/>
    <row r="505" ht="14" x14ac:dyDescent="0.2"/>
    <row r="506" ht="14" x14ac:dyDescent="0.2"/>
    <row r="507" ht="14" x14ac:dyDescent="0.2"/>
    <row r="508" ht="14" x14ac:dyDescent="0.2"/>
    <row r="509" ht="14" x14ac:dyDescent="0.2"/>
    <row r="510" ht="14" x14ac:dyDescent="0.2"/>
    <row r="511" ht="14" x14ac:dyDescent="0.2"/>
    <row r="512" ht="14" x14ac:dyDescent="0.2"/>
    <row r="513" ht="14" x14ac:dyDescent="0.2"/>
    <row r="514" ht="14" x14ac:dyDescent="0.2"/>
    <row r="515" ht="14" x14ac:dyDescent="0.2"/>
    <row r="516" ht="14" x14ac:dyDescent="0.2"/>
    <row r="517" ht="14" x14ac:dyDescent="0.2"/>
    <row r="518" ht="14" x14ac:dyDescent="0.2"/>
    <row r="519" ht="14" x14ac:dyDescent="0.2"/>
    <row r="520" ht="14" x14ac:dyDescent="0.2"/>
    <row r="521" ht="14" x14ac:dyDescent="0.2"/>
    <row r="522" ht="14" x14ac:dyDescent="0.2"/>
    <row r="523" ht="14" x14ac:dyDescent="0.2"/>
    <row r="524" ht="14" x14ac:dyDescent="0.2"/>
    <row r="525" ht="14" x14ac:dyDescent="0.2"/>
    <row r="526" ht="14" x14ac:dyDescent="0.2"/>
    <row r="527" ht="14" x14ac:dyDescent="0.2"/>
    <row r="528" ht="14" x14ac:dyDescent="0.2"/>
    <row r="529" ht="14" x14ac:dyDescent="0.2"/>
    <row r="530" ht="14" x14ac:dyDescent="0.2"/>
    <row r="531" ht="14" x14ac:dyDescent="0.2"/>
    <row r="532" ht="14" x14ac:dyDescent="0.2"/>
    <row r="533" ht="14" x14ac:dyDescent="0.2"/>
    <row r="534" ht="14" x14ac:dyDescent="0.2"/>
    <row r="535" ht="14" x14ac:dyDescent="0.2"/>
    <row r="536" ht="14" x14ac:dyDescent="0.2"/>
    <row r="537" ht="14" x14ac:dyDescent="0.2"/>
    <row r="538" ht="14" x14ac:dyDescent="0.2"/>
    <row r="539" ht="14" x14ac:dyDescent="0.2"/>
    <row r="540" ht="14" x14ac:dyDescent="0.2"/>
    <row r="541" ht="14" x14ac:dyDescent="0.2"/>
    <row r="542" ht="14" x14ac:dyDescent="0.2"/>
    <row r="543" ht="14" x14ac:dyDescent="0.2"/>
    <row r="544" ht="14" x14ac:dyDescent="0.2"/>
    <row r="545" ht="14" x14ac:dyDescent="0.2"/>
    <row r="546" ht="14" x14ac:dyDescent="0.2"/>
    <row r="547" ht="14" x14ac:dyDescent="0.2"/>
    <row r="548" ht="14" x14ac:dyDescent="0.2"/>
    <row r="549" ht="14" x14ac:dyDescent="0.2"/>
    <row r="550" ht="14" x14ac:dyDescent="0.2"/>
    <row r="551" ht="14" x14ac:dyDescent="0.2"/>
    <row r="552" ht="14" x14ac:dyDescent="0.2"/>
    <row r="553" ht="14" x14ac:dyDescent="0.2"/>
    <row r="554" ht="14" x14ac:dyDescent="0.2"/>
    <row r="555" ht="14" x14ac:dyDescent="0.2"/>
    <row r="556" ht="14" x14ac:dyDescent="0.2"/>
    <row r="557" ht="14" x14ac:dyDescent="0.2"/>
    <row r="558" ht="14" x14ac:dyDescent="0.2"/>
    <row r="559" ht="14" x14ac:dyDescent="0.2"/>
    <row r="560" ht="14" x14ac:dyDescent="0.2"/>
    <row r="561" ht="14" x14ac:dyDescent="0.2"/>
    <row r="562" ht="14" x14ac:dyDescent="0.2"/>
    <row r="563" ht="14" x14ac:dyDescent="0.2"/>
    <row r="564" ht="14" x14ac:dyDescent="0.2"/>
    <row r="565" ht="14" x14ac:dyDescent="0.2"/>
    <row r="566" ht="14" x14ac:dyDescent="0.2"/>
    <row r="567" ht="14" x14ac:dyDescent="0.2"/>
    <row r="568" ht="14" x14ac:dyDescent="0.2"/>
    <row r="569" ht="14" x14ac:dyDescent="0.2"/>
    <row r="570" ht="14" x14ac:dyDescent="0.2"/>
    <row r="571" ht="14" x14ac:dyDescent="0.2"/>
    <row r="572" ht="14" x14ac:dyDescent="0.2"/>
    <row r="573" ht="14" x14ac:dyDescent="0.2"/>
    <row r="574" ht="14" x14ac:dyDescent="0.2"/>
    <row r="575" ht="14" x14ac:dyDescent="0.2"/>
    <row r="576" ht="14" x14ac:dyDescent="0.2"/>
    <row r="577" ht="14" x14ac:dyDescent="0.2"/>
    <row r="578" ht="14" x14ac:dyDescent="0.2"/>
    <row r="579" ht="14" x14ac:dyDescent="0.2"/>
    <row r="580" ht="14" x14ac:dyDescent="0.2"/>
    <row r="581" ht="14" x14ac:dyDescent="0.2"/>
    <row r="582" ht="14" x14ac:dyDescent="0.2"/>
    <row r="583" ht="14" x14ac:dyDescent="0.2"/>
    <row r="584" ht="14" x14ac:dyDescent="0.2"/>
    <row r="585" ht="14" x14ac:dyDescent="0.2"/>
    <row r="586" ht="14" x14ac:dyDescent="0.2"/>
    <row r="587" ht="14" x14ac:dyDescent="0.2"/>
    <row r="588" ht="14" x14ac:dyDescent="0.2"/>
    <row r="589" ht="14" x14ac:dyDescent="0.2"/>
    <row r="590" ht="14" x14ac:dyDescent="0.2"/>
    <row r="591" ht="14" x14ac:dyDescent="0.2"/>
    <row r="592" ht="14" x14ac:dyDescent="0.2"/>
    <row r="593" ht="14" x14ac:dyDescent="0.2"/>
    <row r="594" ht="14" x14ac:dyDescent="0.2"/>
    <row r="595" ht="14" x14ac:dyDescent="0.2"/>
    <row r="596" ht="14" x14ac:dyDescent="0.2"/>
    <row r="597" ht="14" x14ac:dyDescent="0.2"/>
    <row r="598" ht="14" x14ac:dyDescent="0.2"/>
    <row r="599" ht="14" x14ac:dyDescent="0.2"/>
    <row r="600" ht="14" x14ac:dyDescent="0.2"/>
    <row r="601" ht="14" x14ac:dyDescent="0.2"/>
    <row r="602" ht="14" x14ac:dyDescent="0.2"/>
    <row r="603" ht="14" x14ac:dyDescent="0.2"/>
    <row r="604" ht="14" x14ac:dyDescent="0.2"/>
    <row r="605" ht="14" x14ac:dyDescent="0.2"/>
    <row r="606" ht="14" x14ac:dyDescent="0.2"/>
    <row r="607" ht="14" x14ac:dyDescent="0.2"/>
    <row r="608" ht="14" x14ac:dyDescent="0.2"/>
    <row r="609" ht="14" x14ac:dyDescent="0.2"/>
    <row r="610" ht="14" x14ac:dyDescent="0.2"/>
    <row r="611" ht="14" x14ac:dyDescent="0.2"/>
    <row r="612" ht="14" x14ac:dyDescent="0.2"/>
    <row r="613" ht="14" x14ac:dyDescent="0.2"/>
    <row r="614" ht="14" x14ac:dyDescent="0.2"/>
    <row r="615" ht="14" x14ac:dyDescent="0.2"/>
    <row r="616" ht="14" x14ac:dyDescent="0.2"/>
    <row r="617" ht="14" x14ac:dyDescent="0.2"/>
    <row r="618" ht="14" x14ac:dyDescent="0.2"/>
    <row r="619" ht="14" x14ac:dyDescent="0.2"/>
    <row r="620" ht="14" x14ac:dyDescent="0.2"/>
    <row r="621" ht="14" x14ac:dyDescent="0.2"/>
    <row r="622" ht="14" x14ac:dyDescent="0.2"/>
    <row r="623" ht="14" x14ac:dyDescent="0.2"/>
    <row r="624" ht="14" x14ac:dyDescent="0.2"/>
    <row r="625" ht="14" x14ac:dyDescent="0.2"/>
    <row r="626" ht="14" x14ac:dyDescent="0.2"/>
    <row r="627" ht="14" x14ac:dyDescent="0.2"/>
    <row r="628" ht="14" x14ac:dyDescent="0.2"/>
    <row r="629" ht="14" x14ac:dyDescent="0.2"/>
    <row r="630" ht="14" x14ac:dyDescent="0.2"/>
    <row r="631" ht="14" x14ac:dyDescent="0.2"/>
    <row r="632" ht="14" x14ac:dyDescent="0.2"/>
    <row r="633" ht="14" x14ac:dyDescent="0.2"/>
    <row r="634" ht="14" x14ac:dyDescent="0.2"/>
    <row r="635" ht="14" x14ac:dyDescent="0.2"/>
    <row r="636" ht="14" x14ac:dyDescent="0.2"/>
    <row r="637" ht="14" x14ac:dyDescent="0.2"/>
    <row r="638" ht="14" x14ac:dyDescent="0.2"/>
    <row r="639" ht="14" x14ac:dyDescent="0.2"/>
    <row r="640" ht="14" x14ac:dyDescent="0.2"/>
    <row r="641" ht="14" x14ac:dyDescent="0.2"/>
    <row r="642" ht="14" x14ac:dyDescent="0.2"/>
    <row r="643" ht="14" x14ac:dyDescent="0.2"/>
    <row r="644" ht="14" x14ac:dyDescent="0.2"/>
    <row r="645" ht="14" x14ac:dyDescent="0.2"/>
    <row r="646" ht="14" x14ac:dyDescent="0.2"/>
    <row r="647" ht="14" x14ac:dyDescent="0.2"/>
    <row r="648" ht="14" x14ac:dyDescent="0.2"/>
    <row r="649" ht="14" x14ac:dyDescent="0.2"/>
    <row r="650" ht="14" x14ac:dyDescent="0.2"/>
    <row r="651" ht="14" x14ac:dyDescent="0.2"/>
    <row r="652" ht="14" x14ac:dyDescent="0.2"/>
    <row r="653" ht="14" x14ac:dyDescent="0.2"/>
    <row r="654" ht="14" x14ac:dyDescent="0.2"/>
    <row r="655" ht="14" x14ac:dyDescent="0.2"/>
    <row r="656" ht="14" x14ac:dyDescent="0.2"/>
    <row r="657" ht="14" x14ac:dyDescent="0.2"/>
    <row r="658" ht="14" x14ac:dyDescent="0.2"/>
    <row r="659" ht="14" x14ac:dyDescent="0.2"/>
    <row r="660" ht="14" x14ac:dyDescent="0.2"/>
    <row r="661" ht="14" x14ac:dyDescent="0.2"/>
    <row r="662" ht="14" x14ac:dyDescent="0.2"/>
    <row r="663" ht="14" x14ac:dyDescent="0.2"/>
    <row r="664" ht="14" x14ac:dyDescent="0.2"/>
    <row r="665" ht="14" x14ac:dyDescent="0.2"/>
    <row r="666" ht="14" x14ac:dyDescent="0.2"/>
    <row r="667" ht="14" x14ac:dyDescent="0.2"/>
    <row r="668" ht="14" x14ac:dyDescent="0.2"/>
    <row r="669" ht="14" x14ac:dyDescent="0.2"/>
    <row r="670" ht="14" x14ac:dyDescent="0.2"/>
    <row r="671" ht="14" x14ac:dyDescent="0.2"/>
    <row r="672" ht="14" x14ac:dyDescent="0.2"/>
    <row r="673" ht="14" x14ac:dyDescent="0.2"/>
    <row r="674" ht="14" x14ac:dyDescent="0.2"/>
    <row r="675" ht="14" x14ac:dyDescent="0.2"/>
    <row r="676" ht="14" x14ac:dyDescent="0.2"/>
    <row r="677" ht="14" x14ac:dyDescent="0.2"/>
    <row r="678" ht="14" x14ac:dyDescent="0.2"/>
    <row r="679" ht="14" x14ac:dyDescent="0.2"/>
    <row r="680" ht="14" x14ac:dyDescent="0.2"/>
    <row r="681" ht="14" x14ac:dyDescent="0.2"/>
    <row r="682" ht="14" x14ac:dyDescent="0.2"/>
    <row r="683" ht="14" x14ac:dyDescent="0.2"/>
    <row r="684" ht="14" x14ac:dyDescent="0.2"/>
    <row r="685" ht="14" x14ac:dyDescent="0.2"/>
    <row r="686" ht="14" x14ac:dyDescent="0.2"/>
    <row r="687" ht="14" x14ac:dyDescent="0.2"/>
    <row r="688" ht="14" x14ac:dyDescent="0.2"/>
    <row r="689" ht="14" x14ac:dyDescent="0.2"/>
    <row r="690" ht="14" x14ac:dyDescent="0.2"/>
    <row r="691" ht="14" x14ac:dyDescent="0.2"/>
    <row r="692" ht="14" x14ac:dyDescent="0.2"/>
    <row r="693" ht="14" x14ac:dyDescent="0.2"/>
    <row r="694" ht="14" x14ac:dyDescent="0.2"/>
    <row r="695" ht="14" x14ac:dyDescent="0.2"/>
    <row r="696" ht="14" x14ac:dyDescent="0.2"/>
    <row r="697" ht="14" x14ac:dyDescent="0.2"/>
    <row r="698" ht="14" x14ac:dyDescent="0.2"/>
    <row r="699" ht="14" x14ac:dyDescent="0.2"/>
    <row r="700" ht="14" x14ac:dyDescent="0.2"/>
    <row r="701" ht="14" x14ac:dyDescent="0.2"/>
    <row r="702" ht="14" x14ac:dyDescent="0.2"/>
    <row r="703" ht="14" x14ac:dyDescent="0.2"/>
    <row r="704" ht="14" x14ac:dyDescent="0.2"/>
    <row r="705" ht="14" x14ac:dyDescent="0.2"/>
    <row r="706" ht="14" x14ac:dyDescent="0.2"/>
    <row r="707" ht="14" x14ac:dyDescent="0.2"/>
    <row r="708" ht="14" x14ac:dyDescent="0.2"/>
    <row r="709" ht="14" x14ac:dyDescent="0.2"/>
    <row r="710" ht="14" x14ac:dyDescent="0.2"/>
    <row r="711" ht="14" x14ac:dyDescent="0.2"/>
    <row r="712" ht="14" x14ac:dyDescent="0.2"/>
    <row r="713" ht="14" x14ac:dyDescent="0.2"/>
    <row r="714" ht="14" x14ac:dyDescent="0.2"/>
    <row r="715" ht="14" x14ac:dyDescent="0.2"/>
    <row r="716" ht="14" x14ac:dyDescent="0.2"/>
    <row r="717" ht="14" x14ac:dyDescent="0.2"/>
    <row r="718" ht="14" x14ac:dyDescent="0.2"/>
    <row r="719" ht="14" x14ac:dyDescent="0.2"/>
    <row r="720" ht="14" x14ac:dyDescent="0.2"/>
    <row r="721" ht="14" x14ac:dyDescent="0.2"/>
    <row r="722" ht="14" x14ac:dyDescent="0.2"/>
    <row r="723" ht="14" x14ac:dyDescent="0.2"/>
    <row r="724" ht="14" x14ac:dyDescent="0.2"/>
    <row r="725" ht="14" x14ac:dyDescent="0.2"/>
    <row r="726" ht="14" x14ac:dyDescent="0.2"/>
    <row r="727" ht="14" x14ac:dyDescent="0.2"/>
    <row r="728" ht="14" x14ac:dyDescent="0.2"/>
    <row r="729" ht="14" x14ac:dyDescent="0.2"/>
    <row r="730" ht="14" x14ac:dyDescent="0.2"/>
    <row r="731" ht="14" x14ac:dyDescent="0.2"/>
    <row r="732" ht="14" x14ac:dyDescent="0.2"/>
    <row r="733" ht="14" x14ac:dyDescent="0.2"/>
    <row r="734" ht="14" x14ac:dyDescent="0.2"/>
    <row r="735" ht="14" x14ac:dyDescent="0.2"/>
    <row r="736" ht="14" x14ac:dyDescent="0.2"/>
    <row r="737" ht="14" x14ac:dyDescent="0.2"/>
    <row r="738" ht="14" x14ac:dyDescent="0.2"/>
    <row r="739" ht="14" x14ac:dyDescent="0.2"/>
    <row r="740" ht="14" x14ac:dyDescent="0.2"/>
    <row r="741" ht="14" x14ac:dyDescent="0.2"/>
    <row r="742" ht="14" x14ac:dyDescent="0.2"/>
    <row r="743" ht="14" x14ac:dyDescent="0.2"/>
    <row r="744" ht="14" x14ac:dyDescent="0.2"/>
    <row r="745" ht="14" x14ac:dyDescent="0.2"/>
    <row r="746" ht="14" x14ac:dyDescent="0.2"/>
    <row r="747" ht="14" x14ac:dyDescent="0.2"/>
    <row r="748" ht="14" x14ac:dyDescent="0.2"/>
    <row r="749" ht="14" x14ac:dyDescent="0.2"/>
    <row r="750" ht="14" x14ac:dyDescent="0.2"/>
    <row r="751" ht="14" x14ac:dyDescent="0.2"/>
    <row r="752" ht="14" x14ac:dyDescent="0.2"/>
    <row r="753" ht="14" x14ac:dyDescent="0.2"/>
    <row r="754" ht="14" x14ac:dyDescent="0.2"/>
    <row r="755" ht="14" x14ac:dyDescent="0.2"/>
    <row r="756" ht="14" x14ac:dyDescent="0.2"/>
    <row r="757" ht="14" x14ac:dyDescent="0.2"/>
    <row r="758" ht="14" x14ac:dyDescent="0.2"/>
    <row r="759" ht="14" x14ac:dyDescent="0.2"/>
    <row r="760" ht="14" x14ac:dyDescent="0.2"/>
    <row r="761" ht="14" x14ac:dyDescent="0.2"/>
    <row r="762" ht="14" x14ac:dyDescent="0.2"/>
    <row r="763" ht="14" x14ac:dyDescent="0.2"/>
    <row r="764" ht="14" x14ac:dyDescent="0.2"/>
    <row r="765" ht="14" x14ac:dyDescent="0.2"/>
    <row r="766" ht="14" x14ac:dyDescent="0.2"/>
    <row r="767" ht="14" x14ac:dyDescent="0.2"/>
    <row r="768" ht="14" x14ac:dyDescent="0.2"/>
    <row r="769" ht="14" x14ac:dyDescent="0.2"/>
    <row r="770" ht="14" x14ac:dyDescent="0.2"/>
    <row r="771" ht="14" x14ac:dyDescent="0.2"/>
    <row r="772" ht="14" x14ac:dyDescent="0.2"/>
    <row r="773" ht="14" x14ac:dyDescent="0.2"/>
    <row r="774" ht="14" x14ac:dyDescent="0.2"/>
    <row r="775" ht="14" x14ac:dyDescent="0.2"/>
    <row r="776" ht="14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0000"/>
  </sheetPr>
  <dimension ref="A1"/>
  <sheetViews>
    <sheetView workbookViewId="0">
      <selection activeCell="E35" sqref="E3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E8"/>
  <sheetViews>
    <sheetView workbookViewId="0">
      <selection activeCell="F24" sqref="F24"/>
    </sheetView>
  </sheetViews>
  <sheetFormatPr baseColWidth="10" defaultColWidth="8.83203125" defaultRowHeight="15" x14ac:dyDescent="0.2"/>
  <cols>
    <col min="1" max="1" width="25.1640625" customWidth="1"/>
    <col min="2" max="2" width="53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 s="19">
        <f>'Passenger Vehicle Calculations'!C46</f>
        <v>2435.88</v>
      </c>
      <c r="C2" s="19">
        <f>'Passenger Vehicle Calculations'!D46</f>
        <v>1697.08</v>
      </c>
      <c r="D2" s="19">
        <f>'Passenger Vehicle Calculations'!E46</f>
        <v>1020.0425</v>
      </c>
      <c r="E2" s="19">
        <f>'Passenger Vehicle Calculations'!F46</f>
        <v>1000.8575</v>
      </c>
      <c r="F2" s="19">
        <f>'Passenger Vehicle Calculations'!G46</f>
        <v>1102.7774999999999</v>
      </c>
      <c r="G2" s="19">
        <f>'Passenger Vehicle Calculations'!H46</f>
        <v>1057.2825</v>
      </c>
      <c r="H2" s="19">
        <f>'Passenger Vehicle Calculations'!I46</f>
        <v>1022.79</v>
      </c>
      <c r="I2" s="19">
        <f>'Passenger Vehicle Calculations'!J46</f>
        <v>1024.8150000000001</v>
      </c>
      <c r="J2" s="19">
        <f>'Passenger Vehicle Calculations'!K46</f>
        <v>1031.5474999999999</v>
      </c>
      <c r="K2" s="19">
        <f>'Passenger Vehicle Calculations'!L46</f>
        <v>1089.8074999999999</v>
      </c>
      <c r="L2" s="19">
        <f>'Passenger Vehicle Calculations'!M46</f>
        <v>1145.5925</v>
      </c>
      <c r="M2" s="19">
        <f>'Passenger Vehicle Calculations'!N46</f>
        <v>1156.375</v>
      </c>
      <c r="N2" s="19">
        <f>'Passenger Vehicle Calculations'!O46</f>
        <v>0</v>
      </c>
      <c r="O2" s="19">
        <f>'Passenger Vehicle Calculations'!P46</f>
        <v>0</v>
      </c>
      <c r="P2" s="19">
        <f>'Passenger Vehicle Calculations'!Q46</f>
        <v>0</v>
      </c>
      <c r="Q2" s="19">
        <f>'Passenger Vehicle Calculations'!R46</f>
        <v>0</v>
      </c>
      <c r="R2" s="19">
        <f>'Passenger Vehicle Calculations'!S46</f>
        <v>0</v>
      </c>
      <c r="S2" s="19">
        <f>'Passenger Vehicle Calculations'!T46</f>
        <v>0</v>
      </c>
      <c r="T2" s="19">
        <f>'Passenger Vehicle Calculations'!U46</f>
        <v>0</v>
      </c>
      <c r="U2" s="19">
        <f>'Passenger Vehicle Calculations'!V46</f>
        <v>0</v>
      </c>
      <c r="V2" s="19">
        <f>'Passenger Vehicle Calculations'!W46</f>
        <v>0</v>
      </c>
      <c r="W2" s="19">
        <f>'Passenger Vehicle Calculations'!X46</f>
        <v>0</v>
      </c>
      <c r="X2" s="19">
        <f>'Passenger Vehicle Calculations'!Y46</f>
        <v>0</v>
      </c>
      <c r="Y2" s="19">
        <f>'Passenger Vehicle Calculations'!Z46</f>
        <v>0</v>
      </c>
      <c r="Z2" s="19">
        <f>'Passenger Vehicle Calculations'!AA46</f>
        <v>0</v>
      </c>
      <c r="AA2" s="19">
        <f>'Passenger Vehicle Calculations'!AB46</f>
        <v>0</v>
      </c>
      <c r="AB2" s="19">
        <f>'Passenger Vehicle Calculations'!AC46</f>
        <v>0</v>
      </c>
      <c r="AC2" s="19">
        <f>'Passenger Vehicle Calculations'!AD46</f>
        <v>0</v>
      </c>
      <c r="AD2" s="19">
        <f>'Passenger Vehicle Calculations'!AE46</f>
        <v>0</v>
      </c>
      <c r="AE2" s="19">
        <f>'Passenger Vehicle Calculations'!AF46</f>
        <v>0</v>
      </c>
    </row>
    <row r="3" spans="1:31" x14ac:dyDescent="0.2">
      <c r="A3" t="s">
        <v>2</v>
      </c>
      <c r="B3" s="19">
        <v>0</v>
      </c>
      <c r="C3" s="19">
        <v>0</v>
      </c>
      <c r="D3" s="19">
        <v>0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19">
        <v>0</v>
      </c>
      <c r="L3" s="19">
        <v>0</v>
      </c>
      <c r="M3" s="19">
        <v>0</v>
      </c>
      <c r="N3" s="19">
        <v>0</v>
      </c>
      <c r="O3" s="19">
        <v>0</v>
      </c>
      <c r="P3" s="19">
        <v>0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>
        <v>0</v>
      </c>
      <c r="AA3" s="19">
        <v>0</v>
      </c>
      <c r="AB3" s="19">
        <v>0</v>
      </c>
      <c r="AC3" s="19">
        <v>0</v>
      </c>
      <c r="AD3" s="19">
        <v>0</v>
      </c>
      <c r="AE3" s="19">
        <v>0</v>
      </c>
    </row>
    <row r="4" spans="1:31" x14ac:dyDescent="0.2">
      <c r="A4" t="s">
        <v>3</v>
      </c>
      <c r="B4" s="19">
        <v>0</v>
      </c>
      <c r="C4" s="19">
        <v>0</v>
      </c>
      <c r="D4" s="19">
        <v>0</v>
      </c>
      <c r="E4" s="19">
        <v>0</v>
      </c>
      <c r="F4" s="19">
        <v>0</v>
      </c>
      <c r="G4" s="19">
        <v>0</v>
      </c>
      <c r="H4" s="19">
        <v>0</v>
      </c>
      <c r="I4" s="19">
        <v>0</v>
      </c>
      <c r="J4" s="19">
        <v>0</v>
      </c>
      <c r="K4" s="19">
        <v>0</v>
      </c>
      <c r="L4" s="19">
        <v>0</v>
      </c>
      <c r="M4" s="19">
        <v>0</v>
      </c>
      <c r="N4" s="19">
        <v>0</v>
      </c>
      <c r="O4" s="19">
        <v>0</v>
      </c>
      <c r="P4" s="19">
        <v>0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>
        <v>0</v>
      </c>
      <c r="AA4" s="19">
        <v>0</v>
      </c>
      <c r="AB4" s="19">
        <v>0</v>
      </c>
      <c r="AC4" s="19">
        <v>0</v>
      </c>
      <c r="AD4" s="19">
        <v>0</v>
      </c>
      <c r="AE4" s="19">
        <v>0</v>
      </c>
    </row>
    <row r="5" spans="1:31" x14ac:dyDescent="0.2">
      <c r="A5" t="s">
        <v>4</v>
      </c>
      <c r="B5" s="19">
        <v>0</v>
      </c>
      <c r="C5" s="19">
        <v>0</v>
      </c>
      <c r="D5" s="19">
        <v>0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19">
        <v>0</v>
      </c>
      <c r="L5" s="19">
        <v>0</v>
      </c>
      <c r="M5" s="19">
        <v>0</v>
      </c>
      <c r="N5" s="19">
        <v>0</v>
      </c>
      <c r="O5" s="19">
        <v>0</v>
      </c>
      <c r="P5" s="19">
        <v>0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>
        <v>0</v>
      </c>
      <c r="AA5" s="19">
        <v>0</v>
      </c>
      <c r="AB5" s="19">
        <v>0</v>
      </c>
      <c r="AC5" s="19">
        <v>0</v>
      </c>
      <c r="AD5" s="19">
        <v>0</v>
      </c>
      <c r="AE5" s="19">
        <v>0</v>
      </c>
    </row>
    <row r="6" spans="1:31" x14ac:dyDescent="0.2">
      <c r="A6" t="s">
        <v>5</v>
      </c>
      <c r="B6" s="19">
        <f>'Passenger Vehicle Calculations'!C47</f>
        <v>6652.72</v>
      </c>
      <c r="C6" s="19">
        <f>'Passenger Vehicle Calculations'!D47</f>
        <v>3617.05</v>
      </c>
      <c r="D6" s="19">
        <f>'Passenger Vehicle Calculations'!E47</f>
        <v>1020.0425</v>
      </c>
      <c r="E6" s="19">
        <f>'Passenger Vehicle Calculations'!F47</f>
        <v>1000.8575</v>
      </c>
      <c r="F6" s="19">
        <f>'Passenger Vehicle Calculations'!G47</f>
        <v>1102.7774999999999</v>
      </c>
      <c r="G6" s="19">
        <f>'Passenger Vehicle Calculations'!H47</f>
        <v>1057.2825</v>
      </c>
      <c r="H6" s="19">
        <f>'Passenger Vehicle Calculations'!I47</f>
        <v>1022.79</v>
      </c>
      <c r="I6" s="19">
        <f>'Passenger Vehicle Calculations'!J47</f>
        <v>1024.8150000000001</v>
      </c>
      <c r="J6" s="19">
        <f>'Passenger Vehicle Calculations'!K47</f>
        <v>1031.5474999999999</v>
      </c>
      <c r="K6" s="19">
        <f>'Passenger Vehicle Calculations'!L47</f>
        <v>1089.8074999999999</v>
      </c>
      <c r="L6" s="19">
        <f>'Passenger Vehicle Calculations'!M47</f>
        <v>1145.5925</v>
      </c>
      <c r="M6" s="19">
        <f>'Passenger Vehicle Calculations'!N47</f>
        <v>1156.375</v>
      </c>
      <c r="N6" s="19">
        <f>'Passenger Vehicle Calculations'!O47</f>
        <v>0</v>
      </c>
      <c r="O6" s="19">
        <f>'Passenger Vehicle Calculations'!P47</f>
        <v>0</v>
      </c>
      <c r="P6" s="19">
        <f>'Passenger Vehicle Calculations'!Q47</f>
        <v>0</v>
      </c>
      <c r="Q6" s="19">
        <f>'Passenger Vehicle Calculations'!R47</f>
        <v>0</v>
      </c>
      <c r="R6" s="19">
        <f>'Passenger Vehicle Calculations'!S47</f>
        <v>0</v>
      </c>
      <c r="S6" s="19">
        <f>'Passenger Vehicle Calculations'!T47</f>
        <v>0</v>
      </c>
      <c r="T6" s="19">
        <f>'Passenger Vehicle Calculations'!U47</f>
        <v>0</v>
      </c>
      <c r="U6" s="19">
        <f>'Passenger Vehicle Calculations'!V47</f>
        <v>0</v>
      </c>
      <c r="V6" s="19">
        <f>'Passenger Vehicle Calculations'!W47</f>
        <v>0</v>
      </c>
      <c r="W6" s="19">
        <f>'Passenger Vehicle Calculations'!X47</f>
        <v>0</v>
      </c>
      <c r="X6" s="19">
        <f>'Passenger Vehicle Calculations'!Y47</f>
        <v>0</v>
      </c>
      <c r="Y6" s="19">
        <f>'Passenger Vehicle Calculations'!Z47</f>
        <v>0</v>
      </c>
      <c r="Z6" s="19">
        <f>'Passenger Vehicle Calculations'!AA47</f>
        <v>0</v>
      </c>
      <c r="AA6" s="19">
        <f>'Passenger Vehicle Calculations'!AB47</f>
        <v>0</v>
      </c>
      <c r="AB6" s="19">
        <f>'Passenger Vehicle Calculations'!AC47</f>
        <v>0</v>
      </c>
      <c r="AC6" s="19">
        <f>'Passenger Vehicle Calculations'!AD47</f>
        <v>0</v>
      </c>
      <c r="AD6" s="19">
        <f>'Passenger Vehicle Calculations'!AE47</f>
        <v>0</v>
      </c>
      <c r="AE6" s="19">
        <f>'Passenger Vehicle Calculations'!AF47</f>
        <v>0</v>
      </c>
    </row>
    <row r="7" spans="1:31" x14ac:dyDescent="0.2">
      <c r="A7" t="s">
        <v>6</v>
      </c>
      <c r="B7" s="19">
        <v>0</v>
      </c>
      <c r="C7" s="19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0</v>
      </c>
      <c r="J7" s="19">
        <v>0</v>
      </c>
      <c r="K7" s="19">
        <v>0</v>
      </c>
      <c r="L7" s="19">
        <v>0</v>
      </c>
      <c r="M7" s="19">
        <v>0</v>
      </c>
      <c r="N7" s="19">
        <v>0</v>
      </c>
      <c r="O7" s="19">
        <v>0</v>
      </c>
      <c r="P7" s="19">
        <v>0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>
        <v>0</v>
      </c>
      <c r="AA7" s="19">
        <v>0</v>
      </c>
      <c r="AB7" s="19">
        <v>0</v>
      </c>
      <c r="AC7" s="19">
        <v>0</v>
      </c>
      <c r="AD7" s="19">
        <v>0</v>
      </c>
      <c r="AE7" s="19">
        <v>0</v>
      </c>
    </row>
    <row r="8" spans="1:31" x14ac:dyDescent="0.2">
      <c r="A8" t="s">
        <v>7</v>
      </c>
      <c r="B8" s="19">
        <v>0</v>
      </c>
      <c r="C8" s="19">
        <v>0</v>
      </c>
      <c r="D8" s="19">
        <f>D2</f>
        <v>1020.0425</v>
      </c>
      <c r="E8" s="19">
        <f t="shared" ref="E8:AE8" si="0">E2</f>
        <v>1000.8575</v>
      </c>
      <c r="F8" s="19">
        <f t="shared" si="0"/>
        <v>1102.7774999999999</v>
      </c>
      <c r="G8" s="19">
        <f t="shared" si="0"/>
        <v>1057.2825</v>
      </c>
      <c r="H8" s="19">
        <f t="shared" si="0"/>
        <v>1022.79</v>
      </c>
      <c r="I8" s="19">
        <f t="shared" si="0"/>
        <v>1024.8150000000001</v>
      </c>
      <c r="J8" s="19">
        <f t="shared" si="0"/>
        <v>1031.5474999999999</v>
      </c>
      <c r="K8" s="19">
        <f t="shared" si="0"/>
        <v>1089.8074999999999</v>
      </c>
      <c r="L8" s="19">
        <f t="shared" si="0"/>
        <v>1145.5925</v>
      </c>
      <c r="M8" s="19">
        <f t="shared" si="0"/>
        <v>1156.375</v>
      </c>
      <c r="N8" s="19">
        <f t="shared" si="0"/>
        <v>0</v>
      </c>
      <c r="O8" s="19">
        <f t="shared" si="0"/>
        <v>0</v>
      </c>
      <c r="P8" s="19">
        <f t="shared" si="0"/>
        <v>0</v>
      </c>
      <c r="Q8" s="19">
        <f t="shared" si="0"/>
        <v>0</v>
      </c>
      <c r="R8" s="19">
        <f t="shared" si="0"/>
        <v>0</v>
      </c>
      <c r="S8" s="19">
        <f t="shared" si="0"/>
        <v>0</v>
      </c>
      <c r="T8" s="19">
        <f t="shared" si="0"/>
        <v>0</v>
      </c>
      <c r="U8" s="19">
        <f t="shared" si="0"/>
        <v>0</v>
      </c>
      <c r="V8" s="19">
        <f t="shared" si="0"/>
        <v>0</v>
      </c>
      <c r="W8" s="19">
        <f t="shared" si="0"/>
        <v>0</v>
      </c>
      <c r="X8" s="19">
        <f t="shared" si="0"/>
        <v>0</v>
      </c>
      <c r="Y8" s="19">
        <f t="shared" si="0"/>
        <v>0</v>
      </c>
      <c r="Z8" s="19">
        <f t="shared" si="0"/>
        <v>0</v>
      </c>
      <c r="AA8" s="19">
        <f t="shared" si="0"/>
        <v>0</v>
      </c>
      <c r="AB8" s="19">
        <f t="shared" si="0"/>
        <v>0</v>
      </c>
      <c r="AC8" s="19">
        <f t="shared" si="0"/>
        <v>0</v>
      </c>
      <c r="AD8" s="19">
        <f t="shared" si="0"/>
        <v>0</v>
      </c>
      <c r="AE8" s="19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34DDE-5D7D-440E-9F2D-C8BE7EE78DD9}">
  <sheetPr>
    <tabColor theme="3"/>
  </sheetPr>
  <dimension ref="A1:AE8"/>
  <sheetViews>
    <sheetView workbookViewId="0">
      <selection activeCell="P25" sqref="P25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f>'Commercial Vehicles'!$B$7</f>
        <v>27004</v>
      </c>
      <c r="E2">
        <f>'Commercial Vehicles'!$B$7</f>
        <v>27004</v>
      </c>
      <c r="F2">
        <f>'Commercial Vehicles'!$B$7</f>
        <v>27004</v>
      </c>
      <c r="G2">
        <f>'Commercial Vehicles'!$B$7</f>
        <v>27004</v>
      </c>
      <c r="H2">
        <f>'Commercial Vehicles'!$B$7</f>
        <v>27004</v>
      </c>
      <c r="I2">
        <f>'Commercial Vehicles'!$B$7</f>
        <v>27004</v>
      </c>
      <c r="J2">
        <f>'Commercial Vehicles'!$B$7</f>
        <v>27004</v>
      </c>
      <c r="K2">
        <f>'Commercial Vehicles'!$B$7</f>
        <v>27004</v>
      </c>
      <c r="L2">
        <f>'Commercial Vehicles'!$B$7</f>
        <v>27004</v>
      </c>
      <c r="M2">
        <f>'Commercial Vehicles'!$B$7</f>
        <v>27004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f>D2</f>
        <v>27004</v>
      </c>
      <c r="E6">
        <f t="shared" ref="E6:M6" si="0">E2</f>
        <v>27004</v>
      </c>
      <c r="F6">
        <f t="shared" si="0"/>
        <v>27004</v>
      </c>
      <c r="G6">
        <f t="shared" si="0"/>
        <v>27004</v>
      </c>
      <c r="H6">
        <f t="shared" si="0"/>
        <v>27004</v>
      </c>
      <c r="I6">
        <f t="shared" si="0"/>
        <v>27004</v>
      </c>
      <c r="J6">
        <f t="shared" si="0"/>
        <v>27004</v>
      </c>
      <c r="K6">
        <f t="shared" si="0"/>
        <v>27004</v>
      </c>
      <c r="L6">
        <f t="shared" si="0"/>
        <v>27004</v>
      </c>
      <c r="M6">
        <f t="shared" si="0"/>
        <v>27004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f>D2</f>
        <v>27004</v>
      </c>
      <c r="E8">
        <f t="shared" ref="E8:M8" si="1">E2</f>
        <v>27004</v>
      </c>
      <c r="F8">
        <f t="shared" si="1"/>
        <v>27004</v>
      </c>
      <c r="G8">
        <f t="shared" si="1"/>
        <v>27004</v>
      </c>
      <c r="H8">
        <f t="shared" si="1"/>
        <v>27004</v>
      </c>
      <c r="I8">
        <f t="shared" si="1"/>
        <v>27004</v>
      </c>
      <c r="J8">
        <f t="shared" si="1"/>
        <v>27004</v>
      </c>
      <c r="K8">
        <f t="shared" si="1"/>
        <v>27004</v>
      </c>
      <c r="L8">
        <f t="shared" si="1"/>
        <v>27004</v>
      </c>
      <c r="M8">
        <f t="shared" si="1"/>
        <v>27004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741F6-596C-4C6D-91F8-CA5AA118CF11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94405-868B-4452-B9AC-D6B63E4037BA}">
  <sheetPr>
    <tabColor theme="3"/>
  </sheetPr>
  <dimension ref="A1:AE8"/>
  <sheetViews>
    <sheetView tabSelected="1" workbookViewId="0">
      <selection activeCell="P27" sqref="P27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87FBF-8038-4912-A5A6-BE7241A5CAB0}">
  <sheetPr>
    <tabColor theme="3"/>
  </sheetPr>
  <dimension ref="A1:AE8"/>
  <sheetViews>
    <sheetView workbookViewId="0">
      <selection activeCell="B32" sqref="B32"/>
    </sheetView>
  </sheetViews>
  <sheetFormatPr baseColWidth="10" defaultColWidth="8.83203125" defaultRowHeight="15" x14ac:dyDescent="0.2"/>
  <cols>
    <col min="1" max="1" width="25.1640625" customWidth="1"/>
  </cols>
  <sheetData>
    <row r="1" spans="1:31" ht="16" x14ac:dyDescent="0.2">
      <c r="A1" s="2" t="s">
        <v>8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">
      <c r="A2" t="s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">
      <c r="A3" t="s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">
      <c r="A4" t="s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">
      <c r="A5" t="s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">
      <c r="A6" t="s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2">
      <c r="A8" t="s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About</vt:lpstr>
      <vt:lpstr>Passenger Vehicle Calculations</vt:lpstr>
      <vt:lpstr>Commercial Vehicles</vt:lpstr>
      <vt:lpstr>psgr</vt:lpstr>
      <vt:lpstr>BVS-psgr-LDVs</vt:lpstr>
      <vt:lpstr>BVS-psgr-HDVs</vt:lpstr>
      <vt:lpstr>BVS-psgr-aircraft</vt:lpstr>
      <vt:lpstr>BVS-psgr-rail</vt:lpstr>
      <vt:lpstr>BVS-psgr-ships</vt:lpstr>
      <vt:lpstr>BVS-psgr-motorbikes</vt:lpstr>
      <vt:lpstr>frgt</vt:lpstr>
      <vt:lpstr>BVS-frgt-LDVs</vt:lpstr>
      <vt:lpstr>BVS-frgt-HDVs</vt:lpstr>
      <vt:lpstr>BVS-frgt-aircraft</vt:lpstr>
      <vt:lpstr>BVS-frgt-rail</vt:lpstr>
      <vt:lpstr>BVS-frgt-ships</vt:lpstr>
      <vt:lpstr>BVS-frgt-motorbikes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2017-06-23T20:50:52Z</dcterms:created>
  <dcterms:modified xsi:type="dcterms:W3CDTF">2024-01-05T16:09:48Z</dcterms:modified>
</cp:coreProperties>
</file>