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M\trans\SYVbT\"/>
    </mc:Choice>
  </mc:AlternateContent>
  <xr:revisionPtr revIDLastSave="0" documentId="8_{83FDE389-17C3-49D2-9538-B740790D6EF1}" xr6:coauthVersionLast="47" xr6:coauthVersionMax="47" xr10:uidLastSave="{00000000-0000-0000-0000-000000000000}"/>
  <bookViews>
    <workbookView xWindow="390" yWindow="60" windowWidth="20115" windowHeight="14055" firstSheet="25" activeTab="26" xr2:uid="{3FAC17CA-2954-4594-95FF-B3732356A452}"/>
  </bookViews>
  <sheets>
    <sheet name="About" sheetId="1" r:id="rId1"/>
    <sheet name="2020 MV-1" sheetId="16" r:id="rId2"/>
    <sheet name="FAA-cargo" sheetId="19" r:id="rId3"/>
    <sheet name="FAA-psgr" sheetId="18" r:id="rId4"/>
    <sheet name="APTA Service Data_rail only" sheetId="41" r:id="rId5"/>
    <sheet name="APTA Fuel and Energy_rail only" sheetId="42" r:id="rId6"/>
    <sheet name="AAR freight rail data" sheetId="23" r:id="rId7"/>
    <sheet name="BTS passenger ships" sheetId="27" r:id="rId8"/>
    <sheet name="BTS freight ships" sheetId="28" r:id="rId9"/>
    <sheet name="% by state 2019" sheetId="17" r:id="rId10"/>
    <sheet name="US-syvbt-psgr" sheetId="25" r:id="rId11"/>
    <sheet name="US-syvbt-frgt" sheetId="26" r:id="rId12"/>
    <sheet name="AVL" sheetId="43" r:id="rId13"/>
    <sheet name="SSYVbT-passenger-LDV" sheetId="2" r:id="rId14"/>
    <sheet name="SSYVbT-passenger-HDV" sheetId="29" r:id="rId15"/>
    <sheet name="SSYVbT-passenger-aircraft" sheetId="30" r:id="rId16"/>
    <sheet name="SSYVbT-passenger-rail" sheetId="31" r:id="rId17"/>
    <sheet name="SSYVbT-passenger-ships" sheetId="32" r:id="rId18"/>
    <sheet name="SSYVbT-passenger-motorbikes" sheetId="33" r:id="rId19"/>
    <sheet name="SSYVbT-freight-LDV" sheetId="4" r:id="rId20"/>
    <sheet name="SSYVbT-freight-HDV" sheetId="34" r:id="rId21"/>
    <sheet name="SSYVbT-freight-aircraft" sheetId="35" r:id="rId22"/>
    <sheet name="SSYVbT-freight-rail" sheetId="36" r:id="rId23"/>
    <sheet name="SSYVbT-freight-ships" sheetId="37" r:id="rId24"/>
    <sheet name="SSYVbT-freight-motorbikes" sheetId="38" r:id="rId25"/>
    <sheet name="SYVbT-freight" sheetId="39" r:id="rId26"/>
    <sheet name="SYVbT-passenger" sheetId="40" r:id="rId27"/>
  </sheets>
  <definedNames>
    <definedName name="\P">#REF!</definedName>
    <definedName name="_xlnm._FilterDatabase" localSheetId="4" hidden="1">'APTA Service Data_rail only'!$A$1:$AX$1</definedName>
    <definedName name="_xlnm._FilterDatabase" localSheetId="3" hidden="1">'FAA-psgr'!$A$1:$K$1640</definedName>
    <definedName name="Adjusted">#REF!</definedName>
    <definedName name="CTFEBS">#REF!</definedName>
    <definedName name="_xlnm.Database">#N/A</definedName>
    <definedName name="Eno_TM">#REF!</definedName>
    <definedName name="Eno_Tons">#REF!</definedName>
    <definedName name="FINAL">#REF!</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RINT">#REF!</definedName>
    <definedName name="SAVED">#REF!</definedName>
    <definedName name="SAVII">#REF!</definedName>
    <definedName name="SHEET1">#REF!</definedName>
    <definedName name="SHEET2">#REF!</definedName>
    <definedName name="STATES">#REF!</definedName>
    <definedName name="Sum_T2">#REF!</definedName>
    <definedName name="Sum_TTM">#REF!</definedName>
    <definedName name="ti_tbl_50">#REF!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YEAR">#REF!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6" l="1"/>
  <c r="N3" i="36"/>
  <c r="O3" i="36"/>
  <c r="P3" i="36"/>
  <c r="Q3" i="36"/>
  <c r="R3" i="36"/>
  <c r="S3" i="36"/>
  <c r="M4" i="36"/>
  <c r="N4" i="36"/>
  <c r="O4" i="36"/>
  <c r="P4" i="36"/>
  <c r="Q4" i="36"/>
  <c r="R4" i="36"/>
  <c r="S4" i="36"/>
  <c r="M5" i="36"/>
  <c r="N5" i="36"/>
  <c r="O5" i="36"/>
  <c r="P5" i="36"/>
  <c r="Q5" i="36"/>
  <c r="R5" i="36"/>
  <c r="S5" i="36"/>
  <c r="M6" i="36"/>
  <c r="N6" i="36"/>
  <c r="O6" i="36"/>
  <c r="P6" i="36"/>
  <c r="Q6" i="36"/>
  <c r="R6" i="36"/>
  <c r="S6" i="36"/>
  <c r="M7" i="36"/>
  <c r="N7" i="36"/>
  <c r="O7" i="36"/>
  <c r="P7" i="36"/>
  <c r="Q7" i="36"/>
  <c r="R7" i="36"/>
  <c r="S7" i="36"/>
  <c r="M8" i="36"/>
  <c r="N8" i="36"/>
  <c r="O8" i="36"/>
  <c r="P8" i="36"/>
  <c r="Q8" i="36"/>
  <c r="R8" i="36"/>
  <c r="S8" i="36"/>
  <c r="M9" i="36"/>
  <c r="N9" i="36"/>
  <c r="O9" i="36"/>
  <c r="P9" i="36"/>
  <c r="Q9" i="36"/>
  <c r="R9" i="36"/>
  <c r="S9" i="36"/>
  <c r="M10" i="36"/>
  <c r="N10" i="36"/>
  <c r="O10" i="36"/>
  <c r="P10" i="36"/>
  <c r="Q10" i="36"/>
  <c r="R10" i="36"/>
  <c r="S10" i="36"/>
  <c r="M11" i="36"/>
  <c r="N11" i="36"/>
  <c r="O11" i="36"/>
  <c r="P11" i="36"/>
  <c r="Q11" i="36"/>
  <c r="R11" i="36"/>
  <c r="S11" i="36"/>
  <c r="M12" i="36"/>
  <c r="N12" i="36"/>
  <c r="O12" i="36"/>
  <c r="P12" i="36"/>
  <c r="Q12" i="36"/>
  <c r="R12" i="36"/>
  <c r="S12" i="36"/>
  <c r="M13" i="36"/>
  <c r="N13" i="36"/>
  <c r="O13" i="36"/>
  <c r="P13" i="36"/>
  <c r="Q13" i="36"/>
  <c r="R13" i="36"/>
  <c r="S13" i="36"/>
  <c r="M14" i="36"/>
  <c r="N14" i="36"/>
  <c r="O14" i="36"/>
  <c r="P14" i="36"/>
  <c r="Q14" i="36"/>
  <c r="R14" i="36"/>
  <c r="S14" i="36"/>
  <c r="M15" i="36"/>
  <c r="N15" i="36"/>
  <c r="O15" i="36"/>
  <c r="P15" i="36"/>
  <c r="Q15" i="36"/>
  <c r="R15" i="36"/>
  <c r="S15" i="36"/>
  <c r="M16" i="36"/>
  <c r="N16" i="36"/>
  <c r="O16" i="36"/>
  <c r="P16" i="36"/>
  <c r="Q16" i="36"/>
  <c r="R16" i="36"/>
  <c r="S16" i="36"/>
  <c r="M17" i="36"/>
  <c r="N17" i="36"/>
  <c r="O17" i="36"/>
  <c r="P17" i="36"/>
  <c r="Q17" i="36"/>
  <c r="R17" i="36"/>
  <c r="S17" i="36"/>
  <c r="M18" i="36"/>
  <c r="N18" i="36"/>
  <c r="O18" i="36"/>
  <c r="P18" i="36"/>
  <c r="Q18" i="36"/>
  <c r="R18" i="36"/>
  <c r="S18" i="36"/>
  <c r="M19" i="36"/>
  <c r="N19" i="36"/>
  <c r="O19" i="36"/>
  <c r="P19" i="36"/>
  <c r="Q19" i="36"/>
  <c r="R19" i="36"/>
  <c r="S19" i="36"/>
  <c r="M20" i="36"/>
  <c r="N20" i="36"/>
  <c r="O20" i="36"/>
  <c r="P20" i="36"/>
  <c r="Q20" i="36"/>
  <c r="R20" i="36"/>
  <c r="S20" i="36"/>
  <c r="M21" i="36"/>
  <c r="N21" i="36"/>
  <c r="O21" i="36"/>
  <c r="P21" i="36"/>
  <c r="Q21" i="36"/>
  <c r="R21" i="36"/>
  <c r="S21" i="36"/>
  <c r="M22" i="36"/>
  <c r="N22" i="36"/>
  <c r="O22" i="36"/>
  <c r="P22" i="36"/>
  <c r="Q22" i="36"/>
  <c r="R22" i="36"/>
  <c r="S22" i="36"/>
  <c r="M23" i="36"/>
  <c r="N23" i="36"/>
  <c r="O23" i="36"/>
  <c r="P23" i="36"/>
  <c r="Q23" i="36"/>
  <c r="R23" i="36"/>
  <c r="S23" i="36"/>
  <c r="M24" i="36"/>
  <c r="N24" i="36"/>
  <c r="O24" i="36"/>
  <c r="P24" i="36"/>
  <c r="Q24" i="36"/>
  <c r="R24" i="36"/>
  <c r="S24" i="36"/>
  <c r="M25" i="36"/>
  <c r="N25" i="36"/>
  <c r="O25" i="36"/>
  <c r="P25" i="36"/>
  <c r="Q25" i="36"/>
  <c r="R25" i="36"/>
  <c r="S25" i="36"/>
  <c r="M26" i="36"/>
  <c r="N26" i="36"/>
  <c r="O26" i="36"/>
  <c r="P26" i="36"/>
  <c r="Q26" i="36"/>
  <c r="R26" i="36"/>
  <c r="S26" i="36"/>
  <c r="M27" i="36"/>
  <c r="N27" i="36"/>
  <c r="O27" i="36"/>
  <c r="P27" i="36"/>
  <c r="Q27" i="36"/>
  <c r="R27" i="36"/>
  <c r="S27" i="36"/>
  <c r="M28" i="36"/>
  <c r="N28" i="36"/>
  <c r="O28" i="36"/>
  <c r="P28" i="36"/>
  <c r="Q28" i="36"/>
  <c r="R28" i="36"/>
  <c r="S28" i="36"/>
  <c r="M29" i="36"/>
  <c r="N29" i="36"/>
  <c r="O29" i="36"/>
  <c r="P29" i="36"/>
  <c r="Q29" i="36"/>
  <c r="R29" i="36"/>
  <c r="S29" i="36"/>
  <c r="M30" i="36"/>
  <c r="N30" i="36"/>
  <c r="O30" i="36"/>
  <c r="P30" i="36"/>
  <c r="Q30" i="36"/>
  <c r="R30" i="36"/>
  <c r="S30" i="36"/>
  <c r="M31" i="36"/>
  <c r="N31" i="36"/>
  <c r="O31" i="36"/>
  <c r="P31" i="36"/>
  <c r="Q31" i="36"/>
  <c r="R31" i="36"/>
  <c r="S31" i="36"/>
  <c r="M32" i="36"/>
  <c r="N32" i="36"/>
  <c r="O32" i="36"/>
  <c r="P32" i="36"/>
  <c r="Q32" i="36"/>
  <c r="R32" i="36"/>
  <c r="S32" i="36"/>
  <c r="M33" i="36"/>
  <c r="N33" i="36"/>
  <c r="O33" i="36"/>
  <c r="P33" i="36"/>
  <c r="Q33" i="36"/>
  <c r="R33" i="36"/>
  <c r="S33" i="36"/>
  <c r="M34" i="36"/>
  <c r="N34" i="36"/>
  <c r="O34" i="36"/>
  <c r="P34" i="36"/>
  <c r="Q34" i="36"/>
  <c r="R34" i="36"/>
  <c r="S34" i="36"/>
  <c r="M35" i="36"/>
  <c r="N35" i="36"/>
  <c r="O35" i="36"/>
  <c r="P35" i="36"/>
  <c r="Q35" i="36"/>
  <c r="R35" i="36"/>
  <c r="S35" i="36"/>
  <c r="M36" i="36"/>
  <c r="N36" i="36"/>
  <c r="O36" i="36"/>
  <c r="P36" i="36"/>
  <c r="Q36" i="36"/>
  <c r="R36" i="36"/>
  <c r="S36" i="36"/>
  <c r="M37" i="36"/>
  <c r="N37" i="36"/>
  <c r="O37" i="36"/>
  <c r="P37" i="36"/>
  <c r="Q37" i="36"/>
  <c r="R37" i="36"/>
  <c r="S37" i="36"/>
  <c r="M38" i="36"/>
  <c r="N38" i="36"/>
  <c r="O38" i="36"/>
  <c r="P38" i="36"/>
  <c r="Q38" i="36"/>
  <c r="R38" i="36"/>
  <c r="S38" i="36"/>
  <c r="M39" i="36"/>
  <c r="N39" i="36"/>
  <c r="O39" i="36"/>
  <c r="P39" i="36"/>
  <c r="Q39" i="36"/>
  <c r="R39" i="36"/>
  <c r="S39" i="36"/>
  <c r="M40" i="36"/>
  <c r="N40" i="36"/>
  <c r="O40" i="36"/>
  <c r="P40" i="36"/>
  <c r="Q40" i="36"/>
  <c r="R40" i="36"/>
  <c r="S40" i="36"/>
  <c r="M41" i="36"/>
  <c r="N41" i="36"/>
  <c r="O41" i="36"/>
  <c r="P41" i="36"/>
  <c r="Q41" i="36"/>
  <c r="R41" i="36"/>
  <c r="S41" i="36"/>
  <c r="M42" i="36"/>
  <c r="N42" i="36"/>
  <c r="O42" i="36"/>
  <c r="P42" i="36"/>
  <c r="Q42" i="36"/>
  <c r="R42" i="36"/>
  <c r="S42" i="36"/>
  <c r="M43" i="36"/>
  <c r="N43" i="36"/>
  <c r="O43" i="36"/>
  <c r="P43" i="36"/>
  <c r="Q43" i="36"/>
  <c r="R43" i="36"/>
  <c r="S43" i="36"/>
  <c r="M44" i="36"/>
  <c r="N44" i="36"/>
  <c r="O44" i="36"/>
  <c r="P44" i="36"/>
  <c r="Q44" i="36"/>
  <c r="R44" i="36"/>
  <c r="S44" i="36"/>
  <c r="M45" i="36"/>
  <c r="N45" i="36"/>
  <c r="O45" i="36"/>
  <c r="P45" i="36"/>
  <c r="Q45" i="36"/>
  <c r="R45" i="36"/>
  <c r="S45" i="36"/>
  <c r="M46" i="36"/>
  <c r="N46" i="36"/>
  <c r="O46" i="36"/>
  <c r="P46" i="36"/>
  <c r="Q46" i="36"/>
  <c r="R46" i="36"/>
  <c r="S46" i="36"/>
  <c r="M47" i="36"/>
  <c r="N47" i="36"/>
  <c r="O47" i="36"/>
  <c r="P47" i="36"/>
  <c r="Q47" i="36"/>
  <c r="R47" i="36"/>
  <c r="S47" i="36"/>
  <c r="M48" i="36"/>
  <c r="N48" i="36"/>
  <c r="O48" i="36"/>
  <c r="P48" i="36"/>
  <c r="Q48" i="36"/>
  <c r="R48" i="36"/>
  <c r="S48" i="36"/>
  <c r="M49" i="36"/>
  <c r="N49" i="36"/>
  <c r="O49" i="36"/>
  <c r="P49" i="36"/>
  <c r="Q49" i="36"/>
  <c r="R49" i="36"/>
  <c r="S49" i="36"/>
  <c r="M50" i="36"/>
  <c r="N50" i="36"/>
  <c r="O50" i="36"/>
  <c r="P50" i="36"/>
  <c r="Q50" i="36"/>
  <c r="R50" i="36"/>
  <c r="S50" i="36"/>
  <c r="M51" i="36"/>
  <c r="N51" i="36"/>
  <c r="O51" i="36"/>
  <c r="P51" i="36"/>
  <c r="Q51" i="36"/>
  <c r="R51" i="36"/>
  <c r="S51" i="36"/>
  <c r="N2" i="36"/>
  <c r="O2" i="36"/>
  <c r="P2" i="36"/>
  <c r="Q2" i="36"/>
  <c r="R2" i="36"/>
  <c r="S2" i="36"/>
  <c r="M2" i="36"/>
  <c r="P3" i="35"/>
  <c r="P4" i="35"/>
  <c r="P5" i="35"/>
  <c r="P6" i="35"/>
  <c r="P7" i="35"/>
  <c r="P8" i="35"/>
  <c r="P9" i="35"/>
  <c r="P10" i="35"/>
  <c r="P11" i="35"/>
  <c r="P12" i="35"/>
  <c r="P13" i="35"/>
  <c r="P14" i="35"/>
  <c r="P15" i="35"/>
  <c r="P16" i="35"/>
  <c r="P17" i="35"/>
  <c r="P18" i="35"/>
  <c r="P19" i="35"/>
  <c r="P20" i="35"/>
  <c r="P21" i="35"/>
  <c r="P22" i="35"/>
  <c r="P23" i="35"/>
  <c r="P24" i="35"/>
  <c r="P25" i="35"/>
  <c r="P26" i="35"/>
  <c r="P27" i="35"/>
  <c r="P28" i="35"/>
  <c r="P29" i="35"/>
  <c r="P30" i="35"/>
  <c r="P31" i="35"/>
  <c r="P32" i="35"/>
  <c r="P33" i="35"/>
  <c r="P34" i="35"/>
  <c r="P35" i="35"/>
  <c r="P36" i="35"/>
  <c r="P37" i="35"/>
  <c r="P38" i="35"/>
  <c r="P39" i="35"/>
  <c r="P40" i="35"/>
  <c r="P41" i="35"/>
  <c r="P42" i="35"/>
  <c r="P43" i="35"/>
  <c r="P44" i="35"/>
  <c r="P45" i="35"/>
  <c r="P46" i="35"/>
  <c r="P47" i="35"/>
  <c r="P48" i="35"/>
  <c r="P49" i="35"/>
  <c r="P50" i="35"/>
  <c r="P51" i="35"/>
  <c r="P2" i="35"/>
  <c r="P2" i="30"/>
  <c r="N2" i="31"/>
  <c r="O2" i="31"/>
  <c r="P2" i="31"/>
  <c r="Q2" i="31"/>
  <c r="R2" i="31"/>
  <c r="S2" i="31"/>
  <c r="N3" i="31"/>
  <c r="O3" i="31"/>
  <c r="P3" i="31"/>
  <c r="Q3" i="31"/>
  <c r="R3" i="31"/>
  <c r="S3" i="31"/>
  <c r="N4" i="31"/>
  <c r="O4" i="31"/>
  <c r="P4" i="31"/>
  <c r="Q4" i="31"/>
  <c r="R4" i="31"/>
  <c r="S4" i="31"/>
  <c r="N5" i="31"/>
  <c r="O5" i="31"/>
  <c r="P5" i="31"/>
  <c r="Q5" i="31"/>
  <c r="R5" i="31"/>
  <c r="S5" i="31"/>
  <c r="N6" i="31"/>
  <c r="O6" i="31"/>
  <c r="P6" i="31"/>
  <c r="Q6" i="31"/>
  <c r="R6" i="31"/>
  <c r="S6" i="31"/>
  <c r="N7" i="31"/>
  <c r="O7" i="31"/>
  <c r="P7" i="31"/>
  <c r="Q7" i="31"/>
  <c r="R7" i="31"/>
  <c r="S7" i="31"/>
  <c r="N8" i="31"/>
  <c r="O8" i="31"/>
  <c r="P8" i="31"/>
  <c r="Q8" i="31"/>
  <c r="R8" i="31"/>
  <c r="S8" i="31"/>
  <c r="N9" i="31"/>
  <c r="O9" i="31"/>
  <c r="P9" i="31"/>
  <c r="Q9" i="31"/>
  <c r="R9" i="31"/>
  <c r="S9" i="31"/>
  <c r="N10" i="31"/>
  <c r="O10" i="31"/>
  <c r="P10" i="31"/>
  <c r="Q10" i="31"/>
  <c r="R10" i="31"/>
  <c r="S10" i="31"/>
  <c r="N11" i="31"/>
  <c r="O11" i="31"/>
  <c r="P11" i="31"/>
  <c r="Q11" i="31"/>
  <c r="R11" i="31"/>
  <c r="S11" i="31"/>
  <c r="N12" i="31"/>
  <c r="O12" i="31"/>
  <c r="P12" i="31"/>
  <c r="Q12" i="31"/>
  <c r="R12" i="31"/>
  <c r="S12" i="31"/>
  <c r="N13" i="31"/>
  <c r="O13" i="31"/>
  <c r="P13" i="31"/>
  <c r="Q13" i="31"/>
  <c r="R13" i="31"/>
  <c r="S13" i="31"/>
  <c r="N14" i="31"/>
  <c r="O14" i="31"/>
  <c r="P14" i="31"/>
  <c r="Q14" i="31"/>
  <c r="R14" i="31"/>
  <c r="S14" i="31"/>
  <c r="N15" i="31"/>
  <c r="O15" i="31"/>
  <c r="P15" i="31"/>
  <c r="Q15" i="31"/>
  <c r="R15" i="31"/>
  <c r="S15" i="31"/>
  <c r="N16" i="31"/>
  <c r="O16" i="31"/>
  <c r="P16" i="31"/>
  <c r="Q16" i="31"/>
  <c r="R16" i="31"/>
  <c r="S16" i="31"/>
  <c r="N17" i="31"/>
  <c r="O17" i="31"/>
  <c r="P17" i="31"/>
  <c r="Q17" i="31"/>
  <c r="R17" i="31"/>
  <c r="S17" i="31"/>
  <c r="N18" i="31"/>
  <c r="O18" i="31"/>
  <c r="P18" i="31"/>
  <c r="Q18" i="31"/>
  <c r="R18" i="31"/>
  <c r="S18" i="31"/>
  <c r="N19" i="31"/>
  <c r="O19" i="31"/>
  <c r="P19" i="31"/>
  <c r="Q19" i="31"/>
  <c r="R19" i="31"/>
  <c r="S19" i="31"/>
  <c r="N20" i="31"/>
  <c r="O20" i="31"/>
  <c r="P20" i="31"/>
  <c r="Q20" i="31"/>
  <c r="R20" i="31"/>
  <c r="S20" i="31"/>
  <c r="N21" i="31"/>
  <c r="O21" i="31"/>
  <c r="P21" i="31"/>
  <c r="Q21" i="31"/>
  <c r="R21" i="31"/>
  <c r="S21" i="31"/>
  <c r="N22" i="31"/>
  <c r="O22" i="31"/>
  <c r="P22" i="31"/>
  <c r="Q22" i="31"/>
  <c r="R22" i="31"/>
  <c r="S22" i="31"/>
  <c r="N23" i="31"/>
  <c r="O23" i="31"/>
  <c r="P23" i="31"/>
  <c r="Q23" i="31"/>
  <c r="R23" i="31"/>
  <c r="S23" i="31"/>
  <c r="N24" i="31"/>
  <c r="O24" i="31"/>
  <c r="P24" i="31"/>
  <c r="Q24" i="31"/>
  <c r="R24" i="31"/>
  <c r="S24" i="31"/>
  <c r="N25" i="31"/>
  <c r="O25" i="31"/>
  <c r="P25" i="31"/>
  <c r="Q25" i="31"/>
  <c r="R25" i="31"/>
  <c r="S25" i="31"/>
  <c r="N26" i="31"/>
  <c r="O26" i="31"/>
  <c r="P26" i="31"/>
  <c r="Q26" i="31"/>
  <c r="R26" i="31"/>
  <c r="S26" i="31"/>
  <c r="N27" i="31"/>
  <c r="O27" i="31"/>
  <c r="P27" i="31"/>
  <c r="Q27" i="31"/>
  <c r="R27" i="31"/>
  <c r="S27" i="31"/>
  <c r="N28" i="31"/>
  <c r="O28" i="31"/>
  <c r="P28" i="31"/>
  <c r="Q28" i="31"/>
  <c r="R28" i="31"/>
  <c r="S28" i="31"/>
  <c r="N29" i="31"/>
  <c r="O29" i="31"/>
  <c r="P29" i="31"/>
  <c r="Q29" i="31"/>
  <c r="R29" i="31"/>
  <c r="S29" i="31"/>
  <c r="N30" i="31"/>
  <c r="O30" i="31"/>
  <c r="P30" i="31"/>
  <c r="Q30" i="31"/>
  <c r="R30" i="31"/>
  <c r="S30" i="31"/>
  <c r="N31" i="31"/>
  <c r="O31" i="31"/>
  <c r="P31" i="31"/>
  <c r="Q31" i="31"/>
  <c r="R31" i="31"/>
  <c r="S31" i="31"/>
  <c r="N32" i="31"/>
  <c r="O32" i="31"/>
  <c r="P32" i="31"/>
  <c r="Q32" i="31"/>
  <c r="R32" i="31"/>
  <c r="S32" i="31"/>
  <c r="N33" i="31"/>
  <c r="O33" i="31"/>
  <c r="P33" i="31"/>
  <c r="Q33" i="31"/>
  <c r="R33" i="31"/>
  <c r="S33" i="31"/>
  <c r="N34" i="31"/>
  <c r="O34" i="31"/>
  <c r="P34" i="31"/>
  <c r="Q34" i="31"/>
  <c r="R34" i="31"/>
  <c r="S34" i="31"/>
  <c r="N35" i="31"/>
  <c r="O35" i="31"/>
  <c r="P35" i="31"/>
  <c r="Q35" i="31"/>
  <c r="R35" i="31"/>
  <c r="S35" i="31"/>
  <c r="N36" i="31"/>
  <c r="O36" i="31"/>
  <c r="P36" i="31"/>
  <c r="Q36" i="31"/>
  <c r="R36" i="31"/>
  <c r="S36" i="31"/>
  <c r="N37" i="31"/>
  <c r="O37" i="31"/>
  <c r="P37" i="31"/>
  <c r="Q37" i="31"/>
  <c r="R37" i="31"/>
  <c r="S37" i="31"/>
  <c r="N38" i="31"/>
  <c r="O38" i="31"/>
  <c r="P38" i="31"/>
  <c r="Q38" i="31"/>
  <c r="R38" i="31"/>
  <c r="S38" i="31"/>
  <c r="N39" i="31"/>
  <c r="O39" i="31"/>
  <c r="P39" i="31"/>
  <c r="Q39" i="31"/>
  <c r="R39" i="31"/>
  <c r="S39" i="31"/>
  <c r="N40" i="31"/>
  <c r="O40" i="31"/>
  <c r="P40" i="31"/>
  <c r="Q40" i="31"/>
  <c r="R40" i="31"/>
  <c r="S40" i="31"/>
  <c r="N41" i="31"/>
  <c r="O41" i="31"/>
  <c r="P41" i="31"/>
  <c r="Q41" i="31"/>
  <c r="R41" i="31"/>
  <c r="S41" i="31"/>
  <c r="N42" i="31"/>
  <c r="O42" i="31"/>
  <c r="P42" i="31"/>
  <c r="Q42" i="31"/>
  <c r="R42" i="31"/>
  <c r="S42" i="31"/>
  <c r="N43" i="31"/>
  <c r="O43" i="31"/>
  <c r="P43" i="31"/>
  <c r="Q43" i="31"/>
  <c r="R43" i="31"/>
  <c r="S43" i="31"/>
  <c r="N44" i="31"/>
  <c r="O44" i="31"/>
  <c r="P44" i="31"/>
  <c r="Q44" i="31"/>
  <c r="R44" i="31"/>
  <c r="S44" i="31"/>
  <c r="N45" i="31"/>
  <c r="O45" i="31"/>
  <c r="P45" i="31"/>
  <c r="Q45" i="31"/>
  <c r="R45" i="31"/>
  <c r="S45" i="31"/>
  <c r="N46" i="31"/>
  <c r="O46" i="31"/>
  <c r="P46" i="31"/>
  <c r="Q46" i="31"/>
  <c r="R46" i="31"/>
  <c r="S46" i="31"/>
  <c r="N47" i="31"/>
  <c r="O47" i="31"/>
  <c r="P47" i="31"/>
  <c r="Q47" i="31"/>
  <c r="R47" i="31"/>
  <c r="S47" i="31"/>
  <c r="N48" i="31"/>
  <c r="O48" i="31"/>
  <c r="P48" i="31"/>
  <c r="Q48" i="31"/>
  <c r="R48" i="31"/>
  <c r="S48" i="31"/>
  <c r="N49" i="31"/>
  <c r="O49" i="31"/>
  <c r="P49" i="31"/>
  <c r="Q49" i="31"/>
  <c r="R49" i="31"/>
  <c r="S49" i="31"/>
  <c r="N50" i="31"/>
  <c r="O50" i="31"/>
  <c r="P50" i="31"/>
  <c r="Q50" i="31"/>
  <c r="R50" i="31"/>
  <c r="S50" i="31"/>
  <c r="N51" i="31"/>
  <c r="O51" i="31"/>
  <c r="P51" i="31"/>
  <c r="Q51" i="31"/>
  <c r="R51" i="31"/>
  <c r="S51" i="31"/>
  <c r="M3" i="31"/>
  <c r="M4" i="31"/>
  <c r="M5" i="31"/>
  <c r="M6" i="31"/>
  <c r="M7" i="31"/>
  <c r="M8" i="31"/>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2" i="31"/>
  <c r="J3" i="31"/>
  <c r="J4" i="31"/>
  <c r="J5" i="31"/>
  <c r="J6" i="31"/>
  <c r="J7" i="31"/>
  <c r="J8" i="31"/>
  <c r="J9" i="31"/>
  <c r="J10" i="31"/>
  <c r="J11" i="31"/>
  <c r="J12" i="31"/>
  <c r="J13" i="31"/>
  <c r="J14" i="31"/>
  <c r="J15" i="31"/>
  <c r="J16" i="31"/>
  <c r="J17" i="31"/>
  <c r="J18" i="31"/>
  <c r="J19" i="31"/>
  <c r="J20" i="31"/>
  <c r="J21" i="31"/>
  <c r="J22" i="31"/>
  <c r="J23" i="31"/>
  <c r="J24" i="31"/>
  <c r="J25" i="31"/>
  <c r="J26" i="31"/>
  <c r="J27" i="31"/>
  <c r="J28" i="31"/>
  <c r="J29" i="31"/>
  <c r="J30" i="31"/>
  <c r="J31" i="31"/>
  <c r="J32" i="31"/>
  <c r="J33" i="31"/>
  <c r="J34" i="31"/>
  <c r="J35" i="31"/>
  <c r="J36" i="31"/>
  <c r="J37" i="31"/>
  <c r="J38" i="31"/>
  <c r="J39" i="31"/>
  <c r="J40" i="31"/>
  <c r="J41" i="31"/>
  <c r="J42" i="31"/>
  <c r="J43" i="31"/>
  <c r="J44" i="31"/>
  <c r="J45" i="31"/>
  <c r="J46" i="31"/>
  <c r="J47" i="31"/>
  <c r="J48" i="31"/>
  <c r="J49" i="31"/>
  <c r="J50" i="31"/>
  <c r="J51" i="31"/>
  <c r="J2" i="31"/>
  <c r="L3" i="30"/>
  <c r="L4" i="30"/>
  <c r="L5" i="30"/>
  <c r="L6" i="30"/>
  <c r="L7" i="30"/>
  <c r="L8" i="30"/>
  <c r="L9" i="30"/>
  <c r="L10" i="30"/>
  <c r="L11" i="30"/>
  <c r="L12" i="30"/>
  <c r="L13" i="30"/>
  <c r="L14" i="30"/>
  <c r="L15" i="30"/>
  <c r="L16" i="30"/>
  <c r="L17" i="30"/>
  <c r="L18" i="30"/>
  <c r="L19" i="30"/>
  <c r="L20" i="30"/>
  <c r="L21" i="30"/>
  <c r="L22" i="30"/>
  <c r="L23" i="30"/>
  <c r="L24" i="30"/>
  <c r="L25" i="30"/>
  <c r="L26" i="30"/>
  <c r="L27" i="30"/>
  <c r="L28" i="30"/>
  <c r="L29" i="30"/>
  <c r="L30" i="30"/>
  <c r="L31" i="30"/>
  <c r="L32" i="30"/>
  <c r="L33" i="30"/>
  <c r="L34" i="30"/>
  <c r="L35" i="30"/>
  <c r="L36" i="30"/>
  <c r="L37" i="30"/>
  <c r="L38" i="30"/>
  <c r="L39" i="30"/>
  <c r="L40" i="30"/>
  <c r="L41" i="30"/>
  <c r="L42" i="30"/>
  <c r="L43" i="30"/>
  <c r="L44" i="30"/>
  <c r="L45" i="30"/>
  <c r="L46" i="30"/>
  <c r="L47" i="30"/>
  <c r="L48" i="30"/>
  <c r="L49" i="30"/>
  <c r="L50" i="30"/>
  <c r="L51" i="30"/>
  <c r="L2" i="30"/>
  <c r="J1" i="37"/>
  <c r="J1" i="36"/>
  <c r="J1" i="35"/>
  <c r="J1" i="31"/>
  <c r="J1" i="30"/>
  <c r="R7" i="17" l="1"/>
  <c r="R6"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 i="17"/>
  <c r="AB70" i="42"/>
  <c r="AA70" i="42"/>
  <c r="Z70" i="42"/>
  <c r="Y70" i="42"/>
  <c r="X70" i="42"/>
  <c r="W70" i="42"/>
  <c r="V70" i="42"/>
  <c r="U70" i="42"/>
  <c r="T70" i="42"/>
  <c r="S70" i="42"/>
  <c r="R70" i="42"/>
  <c r="Q70" i="42"/>
  <c r="P70" i="42"/>
  <c r="O70" i="42"/>
  <c r="N70" i="42"/>
  <c r="M70" i="42"/>
  <c r="N71" i="41"/>
  <c r="C5" i="17" l="1"/>
  <c r="F5" i="17"/>
  <c r="E5" i="17" s="1"/>
  <c r="AI6" i="17"/>
  <c r="AI7" i="17"/>
  <c r="AI8" i="17"/>
  <c r="AI9" i="17"/>
  <c r="AI10" i="17"/>
  <c r="AI11" i="17"/>
  <c r="AI12" i="17"/>
  <c r="AI13" i="17"/>
  <c r="AI14" i="17"/>
  <c r="AI15" i="17"/>
  <c r="AI16" i="17"/>
  <c r="AI17" i="17"/>
  <c r="AI18"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AI51" i="17"/>
  <c r="AI52" i="17"/>
  <c r="AI53" i="17"/>
  <c r="AI54" i="17"/>
  <c r="AI5" i="17"/>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4" i="28"/>
  <c r="Q26" i="28"/>
  <c r="Q52" i="28"/>
  <c r="Q16" i="28"/>
  <c r="Q28" i="28"/>
  <c r="Q51" i="28"/>
  <c r="Q38" i="28"/>
  <c r="Q35" i="28"/>
  <c r="Q33"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33" i="28"/>
  <c r="P34" i="28"/>
  <c r="P35" i="28"/>
  <c r="P36" i="28"/>
  <c r="P37" i="28"/>
  <c r="P38" i="28"/>
  <c r="P39" i="28"/>
  <c r="P40" i="28"/>
  <c r="P41" i="28"/>
  <c r="P42" i="28"/>
  <c r="P43" i="28"/>
  <c r="P44" i="28"/>
  <c r="P45" i="28"/>
  <c r="P46" i="28"/>
  <c r="P47" i="28"/>
  <c r="P48" i="28"/>
  <c r="P49" i="28"/>
  <c r="P50" i="28"/>
  <c r="P51" i="28"/>
  <c r="P52" i="28"/>
  <c r="P53" i="28"/>
  <c r="AE6" i="17"/>
  <c r="AE7" i="17"/>
  <c r="AE8" i="17"/>
  <c r="AE9" i="17"/>
  <c r="AE10" i="17"/>
  <c r="AE11" i="17"/>
  <c r="AE12" i="17"/>
  <c r="AE13" i="17"/>
  <c r="AE14" i="17"/>
  <c r="AE15" i="17"/>
  <c r="AE16" i="17"/>
  <c r="AE17" i="17"/>
  <c r="AE18" i="17"/>
  <c r="AE19" i="17"/>
  <c r="AE20" i="17"/>
  <c r="AE21" i="17"/>
  <c r="AE22" i="17"/>
  <c r="AE23" i="17"/>
  <c r="AE24" i="17"/>
  <c r="AE25" i="17"/>
  <c r="AE26" i="17"/>
  <c r="AE27" i="17"/>
  <c r="AE28" i="17"/>
  <c r="AE29" i="17"/>
  <c r="AE30" i="17"/>
  <c r="AE31" i="17"/>
  <c r="AE32" i="17"/>
  <c r="AE33" i="17"/>
  <c r="AE34" i="17"/>
  <c r="AE35" i="17"/>
  <c r="AE36" i="17"/>
  <c r="AE37" i="17"/>
  <c r="AE38" i="17"/>
  <c r="AE39" i="17"/>
  <c r="AE40" i="17"/>
  <c r="AE41" i="17"/>
  <c r="AE42" i="17"/>
  <c r="AE43" i="17"/>
  <c r="AE44" i="17"/>
  <c r="AE45" i="17"/>
  <c r="AE46" i="17"/>
  <c r="AE47" i="17"/>
  <c r="AE48" i="17"/>
  <c r="AE49" i="17"/>
  <c r="AE50" i="17"/>
  <c r="AE51" i="17"/>
  <c r="AE52" i="17"/>
  <c r="AE53" i="17"/>
  <c r="AE54" i="17"/>
  <c r="AE5" i="17"/>
  <c r="B2" i="1"/>
  <c r="AA6" i="17"/>
  <c r="AA7" i="17"/>
  <c r="AA8" i="17"/>
  <c r="AA9" i="17"/>
  <c r="AA10" i="17"/>
  <c r="AA11" i="17"/>
  <c r="AA12" i="17"/>
  <c r="AA13" i="17"/>
  <c r="AA14" i="17"/>
  <c r="AA15" i="17"/>
  <c r="AA16" i="17"/>
  <c r="AA17" i="17"/>
  <c r="AA18" i="17"/>
  <c r="AA19" i="17"/>
  <c r="AA20" i="17"/>
  <c r="AA21" i="17"/>
  <c r="AA22" i="17"/>
  <c r="AA23" i="17"/>
  <c r="AA24" i="17"/>
  <c r="AA25" i="17"/>
  <c r="AA26" i="17"/>
  <c r="AA27" i="17"/>
  <c r="AA28" i="17"/>
  <c r="AA29" i="17"/>
  <c r="AA30" i="17"/>
  <c r="AA31" i="17"/>
  <c r="AA32" i="17"/>
  <c r="AA33" i="17"/>
  <c r="AA34" i="17"/>
  <c r="AA35" i="17"/>
  <c r="AA36" i="17"/>
  <c r="AA37" i="17"/>
  <c r="AA38" i="17"/>
  <c r="AA39" i="17"/>
  <c r="AA40" i="17"/>
  <c r="AA41" i="17"/>
  <c r="AA42" i="17"/>
  <c r="AA43" i="17"/>
  <c r="AA44" i="17"/>
  <c r="AA45" i="17"/>
  <c r="AA46" i="17"/>
  <c r="AA47" i="17"/>
  <c r="AA48" i="17"/>
  <c r="AA49" i="17"/>
  <c r="AA50" i="17"/>
  <c r="AA51" i="17"/>
  <c r="AA52" i="17"/>
  <c r="AA53" i="17"/>
  <c r="AA54" i="17"/>
  <c r="AA5" i="17"/>
  <c r="I55" i="23"/>
  <c r="S5" i="17"/>
  <c r="T5" i="17" s="1"/>
  <c r="C5" i="40" l="1"/>
  <c r="G4" i="40"/>
  <c r="G5" i="39"/>
  <c r="C4" i="39"/>
  <c r="G4" i="39"/>
  <c r="B5" i="40"/>
  <c r="F4" i="40"/>
  <c r="D5" i="40"/>
  <c r="H4" i="40"/>
  <c r="B5" i="39"/>
  <c r="D4" i="39"/>
  <c r="H4" i="39"/>
  <c r="E5" i="40"/>
  <c r="B4" i="40"/>
  <c r="C5" i="39"/>
  <c r="E5" i="39"/>
  <c r="F5" i="40"/>
  <c r="C4" i="40"/>
  <c r="D5" i="39"/>
  <c r="E4" i="39"/>
  <c r="E4" i="40"/>
  <c r="B4" i="39"/>
  <c r="G5" i="40"/>
  <c r="D4" i="40"/>
  <c r="F4" i="39"/>
  <c r="H5" i="40"/>
  <c r="H5" i="39"/>
  <c r="F5" i="39"/>
  <c r="B7" i="39"/>
  <c r="D7" i="39"/>
  <c r="C7" i="39"/>
  <c r="E7" i="39"/>
  <c r="F7" i="39"/>
  <c r="G7" i="39"/>
  <c r="H7" i="39"/>
  <c r="G2" i="4"/>
  <c r="H2" i="4"/>
  <c r="C2" i="4"/>
  <c r="D2" i="4"/>
  <c r="E2" i="4"/>
  <c r="F2" i="4"/>
  <c r="B2" i="4"/>
  <c r="S15" i="17"/>
  <c r="U15" i="17" s="1"/>
  <c r="W15" i="17" s="1"/>
  <c r="B12" i="31" s="1"/>
  <c r="S7" i="17"/>
  <c r="U7" i="17" s="1"/>
  <c r="W7" i="17" s="1"/>
  <c r="B4" i="31" s="1"/>
  <c r="S6" i="17"/>
  <c r="S20" i="17"/>
  <c r="T20" i="17" s="1"/>
  <c r="V20" i="17" s="1"/>
  <c r="E17" i="31" s="1"/>
  <c r="S51" i="17"/>
  <c r="U51" i="17" s="1"/>
  <c r="W51" i="17" s="1"/>
  <c r="B48" i="31" s="1"/>
  <c r="S43" i="17"/>
  <c r="U43" i="17" s="1"/>
  <c r="W43" i="17" s="1"/>
  <c r="B40" i="31" s="1"/>
  <c r="S35" i="17"/>
  <c r="U35" i="17" s="1"/>
  <c r="W35" i="17" s="1"/>
  <c r="B32" i="31" s="1"/>
  <c r="S27" i="17"/>
  <c r="U27" i="17" s="1"/>
  <c r="W27" i="17" s="1"/>
  <c r="B24" i="31" s="1"/>
  <c r="S19" i="17"/>
  <c r="U19" i="17" s="1"/>
  <c r="W19" i="17" s="1"/>
  <c r="B16" i="31" s="1"/>
  <c r="S11" i="17"/>
  <c r="U11" i="17" s="1"/>
  <c r="W11" i="17" s="1"/>
  <c r="B8" i="31" s="1"/>
  <c r="S47" i="17"/>
  <c r="S39" i="17"/>
  <c r="T39" i="17" s="1"/>
  <c r="V39" i="17" s="1"/>
  <c r="E36" i="31" s="1"/>
  <c r="S31" i="17"/>
  <c r="U31" i="17" s="1"/>
  <c r="W31" i="17" s="1"/>
  <c r="B28" i="31" s="1"/>
  <c r="S23" i="17"/>
  <c r="U23" i="17" s="1"/>
  <c r="W23" i="17" s="1"/>
  <c r="B20" i="31" s="1"/>
  <c r="F45" i="36"/>
  <c r="G45" i="36"/>
  <c r="H45" i="36"/>
  <c r="B45" i="36"/>
  <c r="C45" i="36"/>
  <c r="D45" i="36"/>
  <c r="E45" i="36"/>
  <c r="F37" i="36"/>
  <c r="G37" i="36"/>
  <c r="H37" i="36"/>
  <c r="B37" i="36"/>
  <c r="C37" i="36"/>
  <c r="D37" i="36"/>
  <c r="E37" i="36"/>
  <c r="F29" i="36"/>
  <c r="G29" i="36"/>
  <c r="H29" i="36"/>
  <c r="B29" i="36"/>
  <c r="C29" i="36"/>
  <c r="D29" i="36"/>
  <c r="E29" i="36"/>
  <c r="F21" i="36"/>
  <c r="G21" i="36"/>
  <c r="H21" i="36"/>
  <c r="B21" i="36"/>
  <c r="C21" i="36"/>
  <c r="D21" i="36"/>
  <c r="E21" i="36"/>
  <c r="F13" i="36"/>
  <c r="G13" i="36"/>
  <c r="H13" i="36"/>
  <c r="B13" i="36"/>
  <c r="C13" i="36"/>
  <c r="D13" i="36"/>
  <c r="E13" i="36"/>
  <c r="F5" i="36"/>
  <c r="G5" i="36"/>
  <c r="H5" i="36"/>
  <c r="B5" i="36"/>
  <c r="C5" i="36"/>
  <c r="D5" i="36"/>
  <c r="E5" i="36"/>
  <c r="H51" i="32"/>
  <c r="B51" i="32"/>
  <c r="C51" i="32"/>
  <c r="F51" i="32"/>
  <c r="G51" i="32"/>
  <c r="F43" i="32"/>
  <c r="H43" i="32"/>
  <c r="B43" i="32"/>
  <c r="C43" i="32"/>
  <c r="G43" i="32"/>
  <c r="F35" i="32"/>
  <c r="G35" i="32"/>
  <c r="H35" i="32"/>
  <c r="B35" i="32"/>
  <c r="C35" i="32"/>
  <c r="H27" i="32"/>
  <c r="B27" i="32"/>
  <c r="C27" i="32"/>
  <c r="F27" i="32"/>
  <c r="G27" i="32"/>
  <c r="G19" i="32"/>
  <c r="H19" i="32"/>
  <c r="B19" i="32"/>
  <c r="C19" i="32"/>
  <c r="F19" i="32"/>
  <c r="G11" i="32"/>
  <c r="H11" i="32"/>
  <c r="B11" i="32"/>
  <c r="F11" i="32"/>
  <c r="C11" i="32"/>
  <c r="G3" i="32"/>
  <c r="H3" i="32"/>
  <c r="B3" i="32"/>
  <c r="C3" i="32"/>
  <c r="F3" i="32"/>
  <c r="H49" i="37"/>
  <c r="B49" i="37"/>
  <c r="C49" i="37"/>
  <c r="D49" i="37"/>
  <c r="E49" i="37"/>
  <c r="F49" i="37"/>
  <c r="G49" i="37"/>
  <c r="H41" i="37"/>
  <c r="B41" i="37"/>
  <c r="C41" i="37"/>
  <c r="D41" i="37"/>
  <c r="E41" i="37"/>
  <c r="F41" i="37"/>
  <c r="G41" i="37"/>
  <c r="H33" i="37"/>
  <c r="B33" i="37"/>
  <c r="C33" i="37"/>
  <c r="D33" i="37"/>
  <c r="E33" i="37"/>
  <c r="F33" i="37"/>
  <c r="G33" i="37"/>
  <c r="H25" i="37"/>
  <c r="B25" i="37"/>
  <c r="C25" i="37"/>
  <c r="D25" i="37"/>
  <c r="E25" i="37"/>
  <c r="F25" i="37"/>
  <c r="G25" i="37"/>
  <c r="H17" i="37"/>
  <c r="B17" i="37"/>
  <c r="C17" i="37"/>
  <c r="D17" i="37"/>
  <c r="E17" i="37"/>
  <c r="F17" i="37"/>
  <c r="G17" i="37"/>
  <c r="H9" i="37"/>
  <c r="B9" i="37"/>
  <c r="C9" i="37"/>
  <c r="D9" i="37"/>
  <c r="E9" i="37"/>
  <c r="F9" i="37"/>
  <c r="G9" i="37"/>
  <c r="S52" i="17"/>
  <c r="T52" i="17" s="1"/>
  <c r="V52" i="17" s="1"/>
  <c r="E49" i="31" s="1"/>
  <c r="S50" i="17"/>
  <c r="U50" i="17" s="1"/>
  <c r="W50" i="17" s="1"/>
  <c r="B47" i="31" s="1"/>
  <c r="S42" i="17"/>
  <c r="T42" i="17" s="1"/>
  <c r="V42" i="17" s="1"/>
  <c r="E39" i="31" s="1"/>
  <c r="S34" i="17"/>
  <c r="U34" i="17" s="1"/>
  <c r="W34" i="17" s="1"/>
  <c r="B31" i="31" s="1"/>
  <c r="S26" i="17"/>
  <c r="U26" i="17" s="1"/>
  <c r="W26" i="17" s="1"/>
  <c r="B23" i="31" s="1"/>
  <c r="S18" i="17"/>
  <c r="U18" i="17" s="1"/>
  <c r="W18" i="17" s="1"/>
  <c r="B15" i="31" s="1"/>
  <c r="S10" i="17"/>
  <c r="U10" i="17" s="1"/>
  <c r="W10" i="17" s="1"/>
  <c r="B7" i="31" s="1"/>
  <c r="C2" i="36"/>
  <c r="D2" i="36"/>
  <c r="E2" i="36"/>
  <c r="F2" i="36"/>
  <c r="G2" i="36"/>
  <c r="H2" i="36"/>
  <c r="B2" i="36"/>
  <c r="E44" i="36"/>
  <c r="F44" i="36"/>
  <c r="G44" i="36"/>
  <c r="H44" i="36"/>
  <c r="B44" i="36"/>
  <c r="C44" i="36"/>
  <c r="D44" i="36"/>
  <c r="E36" i="36"/>
  <c r="F36" i="36"/>
  <c r="G36" i="36"/>
  <c r="H36" i="36"/>
  <c r="B36" i="36"/>
  <c r="C36" i="36"/>
  <c r="D36" i="36"/>
  <c r="E28" i="36"/>
  <c r="F28" i="36"/>
  <c r="G28" i="36"/>
  <c r="H28" i="36"/>
  <c r="B28" i="36"/>
  <c r="C28" i="36"/>
  <c r="D28" i="36"/>
  <c r="E20" i="36"/>
  <c r="F20" i="36"/>
  <c r="G20" i="36"/>
  <c r="H20" i="36"/>
  <c r="B20" i="36"/>
  <c r="C20" i="36"/>
  <c r="D20" i="36"/>
  <c r="E12" i="36"/>
  <c r="F12" i="36"/>
  <c r="G12" i="36"/>
  <c r="H12" i="36"/>
  <c r="B12" i="36"/>
  <c r="C12" i="36"/>
  <c r="D12" i="36"/>
  <c r="E4" i="36"/>
  <c r="F4" i="36"/>
  <c r="G4" i="36"/>
  <c r="H4" i="36"/>
  <c r="B4" i="36"/>
  <c r="C4" i="36"/>
  <c r="D4" i="36"/>
  <c r="G50" i="32"/>
  <c r="H50" i="32"/>
  <c r="C50" i="32"/>
  <c r="B50" i="32"/>
  <c r="F50" i="32"/>
  <c r="G42" i="32"/>
  <c r="H42" i="32"/>
  <c r="C42" i="32"/>
  <c r="B42" i="32"/>
  <c r="F42" i="32"/>
  <c r="F34" i="32"/>
  <c r="G34" i="32"/>
  <c r="H34" i="32"/>
  <c r="C34" i="32"/>
  <c r="B34" i="32"/>
  <c r="F26" i="32"/>
  <c r="G26" i="32"/>
  <c r="H26" i="32"/>
  <c r="B26" i="32"/>
  <c r="C26" i="32"/>
  <c r="F18" i="32"/>
  <c r="G18" i="32"/>
  <c r="H18" i="32"/>
  <c r="C18" i="32"/>
  <c r="B18" i="32"/>
  <c r="F10" i="32"/>
  <c r="G10" i="32"/>
  <c r="H10" i="32"/>
  <c r="B10" i="32"/>
  <c r="C10" i="32"/>
  <c r="G48" i="37"/>
  <c r="H48" i="37"/>
  <c r="B48" i="37"/>
  <c r="C48" i="37"/>
  <c r="D48" i="37"/>
  <c r="E48" i="37"/>
  <c r="F48" i="37"/>
  <c r="G40" i="37"/>
  <c r="H40" i="37"/>
  <c r="B40" i="37"/>
  <c r="C40" i="37"/>
  <c r="D40" i="37"/>
  <c r="E40" i="37"/>
  <c r="F40" i="37"/>
  <c r="G32" i="37"/>
  <c r="H32" i="37"/>
  <c r="B32" i="37"/>
  <c r="C32" i="37"/>
  <c r="D32" i="37"/>
  <c r="E32" i="37"/>
  <c r="F32" i="37"/>
  <c r="G24" i="37"/>
  <c r="H24" i="37"/>
  <c r="B24" i="37"/>
  <c r="C24" i="37"/>
  <c r="D24" i="37"/>
  <c r="E24" i="37"/>
  <c r="F24" i="37"/>
  <c r="G16" i="37"/>
  <c r="H16" i="37"/>
  <c r="B16" i="37"/>
  <c r="C16" i="37"/>
  <c r="D16" i="37"/>
  <c r="E16" i="37"/>
  <c r="F16" i="37"/>
  <c r="G8" i="37"/>
  <c r="H8" i="37"/>
  <c r="B8" i="37"/>
  <c r="C8" i="37"/>
  <c r="D8" i="37"/>
  <c r="E8" i="37"/>
  <c r="F8" i="37"/>
  <c r="S36" i="17"/>
  <c r="T36" i="17" s="1"/>
  <c r="V36" i="17" s="1"/>
  <c r="E33" i="31" s="1"/>
  <c r="S49" i="17"/>
  <c r="U49" i="17" s="1"/>
  <c r="W49" i="17" s="1"/>
  <c r="B46" i="31" s="1"/>
  <c r="S41" i="17"/>
  <c r="U41" i="17" s="1"/>
  <c r="W41" i="17" s="1"/>
  <c r="B38" i="31" s="1"/>
  <c r="S33" i="17"/>
  <c r="S25" i="17"/>
  <c r="T25" i="17" s="1"/>
  <c r="V25" i="17" s="1"/>
  <c r="E22" i="31" s="1"/>
  <c r="S17" i="17"/>
  <c r="S9" i="17"/>
  <c r="U9" i="17" s="1"/>
  <c r="W9" i="17" s="1"/>
  <c r="B6" i="31" s="1"/>
  <c r="B51" i="36"/>
  <c r="C51" i="36"/>
  <c r="D51" i="36"/>
  <c r="E51" i="36"/>
  <c r="F51" i="36"/>
  <c r="G51" i="36"/>
  <c r="H51" i="36"/>
  <c r="D43" i="36"/>
  <c r="E43" i="36"/>
  <c r="F43" i="36"/>
  <c r="G43" i="36"/>
  <c r="H43" i="36"/>
  <c r="B43" i="36"/>
  <c r="C43" i="36"/>
  <c r="D35" i="36"/>
  <c r="E35" i="36"/>
  <c r="F35" i="36"/>
  <c r="G35" i="36"/>
  <c r="H35" i="36"/>
  <c r="B35" i="36"/>
  <c r="C35" i="36"/>
  <c r="D27" i="36"/>
  <c r="E27" i="36"/>
  <c r="F27" i="36"/>
  <c r="G27" i="36"/>
  <c r="H27" i="36"/>
  <c r="B27" i="36"/>
  <c r="C27" i="36"/>
  <c r="D19" i="36"/>
  <c r="E19" i="36"/>
  <c r="F19" i="36"/>
  <c r="G19" i="36"/>
  <c r="H19" i="36"/>
  <c r="B19" i="36"/>
  <c r="C19" i="36"/>
  <c r="D11" i="36"/>
  <c r="E11" i="36"/>
  <c r="F11" i="36"/>
  <c r="G11" i="36"/>
  <c r="H11" i="36"/>
  <c r="B11" i="36"/>
  <c r="C11" i="36"/>
  <c r="D3" i="36"/>
  <c r="E3" i="36"/>
  <c r="F3" i="36"/>
  <c r="G3" i="36"/>
  <c r="H3" i="36"/>
  <c r="B3" i="36"/>
  <c r="C3" i="36"/>
  <c r="F49" i="32"/>
  <c r="G49" i="32"/>
  <c r="B49" i="32"/>
  <c r="C49" i="32"/>
  <c r="H49" i="32"/>
  <c r="F41" i="32"/>
  <c r="G41" i="32"/>
  <c r="B41" i="32"/>
  <c r="C41" i="32"/>
  <c r="H41" i="32"/>
  <c r="F33" i="32"/>
  <c r="G33" i="32"/>
  <c r="B33" i="32"/>
  <c r="C33" i="32"/>
  <c r="H33" i="32"/>
  <c r="F25" i="32"/>
  <c r="G25" i="32"/>
  <c r="H25" i="32"/>
  <c r="C25" i="32"/>
  <c r="B25" i="32"/>
  <c r="F17" i="32"/>
  <c r="G17" i="32"/>
  <c r="H17" i="32"/>
  <c r="C17" i="32"/>
  <c r="B17" i="32"/>
  <c r="F9" i="32"/>
  <c r="G9" i="32"/>
  <c r="H9" i="32"/>
  <c r="C9" i="32"/>
  <c r="B9" i="32"/>
  <c r="F47" i="37"/>
  <c r="G47" i="37"/>
  <c r="H47" i="37"/>
  <c r="B47" i="37"/>
  <c r="C47" i="37"/>
  <c r="D47" i="37"/>
  <c r="E47" i="37"/>
  <c r="F39" i="37"/>
  <c r="G39" i="37"/>
  <c r="H39" i="37"/>
  <c r="B39" i="37"/>
  <c r="C39" i="37"/>
  <c r="D39" i="37"/>
  <c r="E39" i="37"/>
  <c r="F31" i="37"/>
  <c r="G31" i="37"/>
  <c r="H31" i="37"/>
  <c r="B31" i="37"/>
  <c r="C31" i="37"/>
  <c r="D31" i="37"/>
  <c r="E31" i="37"/>
  <c r="F23" i="37"/>
  <c r="G23" i="37"/>
  <c r="H23" i="37"/>
  <c r="B23" i="37"/>
  <c r="C23" i="37"/>
  <c r="D23" i="37"/>
  <c r="E23" i="37"/>
  <c r="F15" i="37"/>
  <c r="G15" i="37"/>
  <c r="H15" i="37"/>
  <c r="B15" i="37"/>
  <c r="C15" i="37"/>
  <c r="D15" i="37"/>
  <c r="E15" i="37"/>
  <c r="F7" i="37"/>
  <c r="G7" i="37"/>
  <c r="H7" i="37"/>
  <c r="B7" i="37"/>
  <c r="C7" i="37"/>
  <c r="D7" i="37"/>
  <c r="E7" i="37"/>
  <c r="S28" i="17"/>
  <c r="T28" i="17" s="1"/>
  <c r="V28" i="17" s="1"/>
  <c r="E25" i="31" s="1"/>
  <c r="S12" i="17"/>
  <c r="U12" i="17" s="1"/>
  <c r="W12" i="17" s="1"/>
  <c r="B9" i="31" s="1"/>
  <c r="S48" i="17"/>
  <c r="U48" i="17" s="1"/>
  <c r="W48" i="17" s="1"/>
  <c r="B45" i="31" s="1"/>
  <c r="S40" i="17"/>
  <c r="U40" i="17" s="1"/>
  <c r="W40" i="17" s="1"/>
  <c r="B37" i="31" s="1"/>
  <c r="S32" i="17"/>
  <c r="U32" i="17" s="1"/>
  <c r="W32" i="17" s="1"/>
  <c r="B29" i="31" s="1"/>
  <c r="S24" i="17"/>
  <c r="U24" i="17" s="1"/>
  <c r="W24" i="17" s="1"/>
  <c r="B21" i="31" s="1"/>
  <c r="S16" i="17"/>
  <c r="T16" i="17" s="1"/>
  <c r="V16" i="17" s="1"/>
  <c r="E13" i="31" s="1"/>
  <c r="S8" i="17"/>
  <c r="U8" i="17" s="1"/>
  <c r="W8" i="17" s="1"/>
  <c r="B5" i="31" s="1"/>
  <c r="H50" i="36"/>
  <c r="B50" i="36"/>
  <c r="C50" i="36"/>
  <c r="D50" i="36"/>
  <c r="E50" i="36"/>
  <c r="F50" i="36"/>
  <c r="G50" i="36"/>
  <c r="C42" i="36"/>
  <c r="D42" i="36"/>
  <c r="E42" i="36"/>
  <c r="F42" i="36"/>
  <c r="G42" i="36"/>
  <c r="H42" i="36"/>
  <c r="B42" i="36"/>
  <c r="C34" i="36"/>
  <c r="D34" i="36"/>
  <c r="E34" i="36"/>
  <c r="F34" i="36"/>
  <c r="G34" i="36"/>
  <c r="H34" i="36"/>
  <c r="B34" i="36"/>
  <c r="C26" i="36"/>
  <c r="D26" i="36"/>
  <c r="E26" i="36"/>
  <c r="F26" i="36"/>
  <c r="G26" i="36"/>
  <c r="H26" i="36"/>
  <c r="B26" i="36"/>
  <c r="C18" i="36"/>
  <c r="D18" i="36"/>
  <c r="E18" i="36"/>
  <c r="F18" i="36"/>
  <c r="G18" i="36"/>
  <c r="H18" i="36"/>
  <c r="B18" i="36"/>
  <c r="C10" i="36"/>
  <c r="D10" i="36"/>
  <c r="E10" i="36"/>
  <c r="F10" i="36"/>
  <c r="G10" i="36"/>
  <c r="H10" i="36"/>
  <c r="B10" i="36"/>
  <c r="AA56" i="17"/>
  <c r="F48" i="32"/>
  <c r="B48" i="32"/>
  <c r="C48" i="32"/>
  <c r="G48" i="32"/>
  <c r="H48" i="32"/>
  <c r="C40" i="32"/>
  <c r="F40" i="32"/>
  <c r="B40" i="32"/>
  <c r="G40" i="32"/>
  <c r="H40" i="32"/>
  <c r="C32" i="32"/>
  <c r="F32" i="32"/>
  <c r="B32" i="32"/>
  <c r="H32" i="32"/>
  <c r="G32" i="32"/>
  <c r="F24" i="32"/>
  <c r="G24" i="32"/>
  <c r="B24" i="32"/>
  <c r="C24" i="32"/>
  <c r="H24" i="32"/>
  <c r="F16" i="32"/>
  <c r="G16" i="32"/>
  <c r="B16" i="32"/>
  <c r="C16" i="32"/>
  <c r="H16" i="32"/>
  <c r="F8" i="32"/>
  <c r="G8" i="32"/>
  <c r="B8" i="32"/>
  <c r="C8" i="32"/>
  <c r="H8" i="32"/>
  <c r="E46" i="37"/>
  <c r="F46" i="37"/>
  <c r="G46" i="37"/>
  <c r="H46" i="37"/>
  <c r="B46" i="37"/>
  <c r="C46" i="37"/>
  <c r="D46" i="37"/>
  <c r="E38" i="37"/>
  <c r="F38" i="37"/>
  <c r="G38" i="37"/>
  <c r="H38" i="37"/>
  <c r="B38" i="37"/>
  <c r="C38" i="37"/>
  <c r="D38" i="37"/>
  <c r="E30" i="37"/>
  <c r="F30" i="37"/>
  <c r="G30" i="37"/>
  <c r="H30" i="37"/>
  <c r="B30" i="37"/>
  <c r="C30" i="37"/>
  <c r="D30" i="37"/>
  <c r="E22" i="37"/>
  <c r="F22" i="37"/>
  <c r="G22" i="37"/>
  <c r="H22" i="37"/>
  <c r="B22" i="37"/>
  <c r="C22" i="37"/>
  <c r="D22" i="37"/>
  <c r="E14" i="37"/>
  <c r="F14" i="37"/>
  <c r="G14" i="37"/>
  <c r="H14" i="37"/>
  <c r="B14" i="37"/>
  <c r="C14" i="37"/>
  <c r="D14" i="37"/>
  <c r="E6" i="37"/>
  <c r="F6" i="37"/>
  <c r="G6" i="37"/>
  <c r="H6" i="37"/>
  <c r="B6" i="37"/>
  <c r="C6" i="37"/>
  <c r="D6" i="37"/>
  <c r="B49" i="36"/>
  <c r="G49" i="36"/>
  <c r="H49" i="36"/>
  <c r="C49" i="36"/>
  <c r="D49" i="36"/>
  <c r="E49" i="36"/>
  <c r="F49" i="36"/>
  <c r="B41" i="36"/>
  <c r="C41" i="36"/>
  <c r="D41" i="36"/>
  <c r="E41" i="36"/>
  <c r="F41" i="36"/>
  <c r="G41" i="36"/>
  <c r="H41" i="36"/>
  <c r="B33" i="36"/>
  <c r="C33" i="36"/>
  <c r="D33" i="36"/>
  <c r="E33" i="36"/>
  <c r="F33" i="36"/>
  <c r="G33" i="36"/>
  <c r="H33" i="36"/>
  <c r="B25" i="36"/>
  <c r="C25" i="36"/>
  <c r="D25" i="36"/>
  <c r="E25" i="36"/>
  <c r="F25" i="36"/>
  <c r="G25" i="36"/>
  <c r="H25" i="36"/>
  <c r="B17" i="36"/>
  <c r="C17" i="36"/>
  <c r="D17" i="36"/>
  <c r="E17" i="36"/>
  <c r="F17" i="36"/>
  <c r="G17" i="36"/>
  <c r="H17" i="36"/>
  <c r="B9" i="36"/>
  <c r="C9" i="36"/>
  <c r="D9" i="36"/>
  <c r="E9" i="36"/>
  <c r="F9" i="36"/>
  <c r="G9" i="36"/>
  <c r="H9" i="36"/>
  <c r="H47" i="32"/>
  <c r="F47" i="32"/>
  <c r="G47" i="32"/>
  <c r="C47" i="32"/>
  <c r="B47" i="32"/>
  <c r="B39" i="32"/>
  <c r="C39" i="32"/>
  <c r="H39" i="32"/>
  <c r="F39" i="32"/>
  <c r="G39" i="32"/>
  <c r="B31" i="32"/>
  <c r="C31" i="32"/>
  <c r="H31" i="32"/>
  <c r="F31" i="32"/>
  <c r="G31" i="32"/>
  <c r="C23" i="32"/>
  <c r="F23" i="32"/>
  <c r="G23" i="32"/>
  <c r="H23" i="32"/>
  <c r="B23" i="32"/>
  <c r="C15" i="32"/>
  <c r="F15" i="32"/>
  <c r="B15" i="32"/>
  <c r="G15" i="32"/>
  <c r="H15" i="32"/>
  <c r="C7" i="32"/>
  <c r="F7" i="32"/>
  <c r="B7" i="32"/>
  <c r="G7" i="32"/>
  <c r="H7" i="32"/>
  <c r="D45" i="37"/>
  <c r="E45" i="37"/>
  <c r="F45" i="37"/>
  <c r="G45" i="37"/>
  <c r="H45" i="37"/>
  <c r="B45" i="37"/>
  <c r="C45" i="37"/>
  <c r="D37" i="37"/>
  <c r="E37" i="37"/>
  <c r="F37" i="37"/>
  <c r="G37" i="37"/>
  <c r="H37" i="37"/>
  <c r="B37" i="37"/>
  <c r="C37" i="37"/>
  <c r="D29" i="37"/>
  <c r="E29" i="37"/>
  <c r="F29" i="37"/>
  <c r="G29" i="37"/>
  <c r="H29" i="37"/>
  <c r="B29" i="37"/>
  <c r="C29" i="37"/>
  <c r="D21" i="37"/>
  <c r="E21" i="37"/>
  <c r="F21" i="37"/>
  <c r="G21" i="37"/>
  <c r="H21" i="37"/>
  <c r="B21" i="37"/>
  <c r="C21" i="37"/>
  <c r="D13" i="37"/>
  <c r="E13" i="37"/>
  <c r="F13" i="37"/>
  <c r="G13" i="37"/>
  <c r="H13" i="37"/>
  <c r="B13" i="37"/>
  <c r="C13" i="37"/>
  <c r="D5" i="37"/>
  <c r="E5" i="37"/>
  <c r="F5" i="37"/>
  <c r="G5" i="37"/>
  <c r="H5" i="37"/>
  <c r="B5" i="37"/>
  <c r="C5" i="37"/>
  <c r="S46" i="17"/>
  <c r="U46" i="17" s="1"/>
  <c r="W46" i="17" s="1"/>
  <c r="B43" i="31" s="1"/>
  <c r="S38" i="17"/>
  <c r="U38" i="17" s="1"/>
  <c r="W38" i="17" s="1"/>
  <c r="B35" i="31" s="1"/>
  <c r="S30" i="17"/>
  <c r="T30" i="17" s="1"/>
  <c r="V30" i="17" s="1"/>
  <c r="E27" i="31" s="1"/>
  <c r="S22" i="17"/>
  <c r="T22" i="17" s="1"/>
  <c r="V22" i="17" s="1"/>
  <c r="E19" i="31" s="1"/>
  <c r="S14" i="17"/>
  <c r="T14" i="17" s="1"/>
  <c r="V14" i="17" s="1"/>
  <c r="E11" i="31" s="1"/>
  <c r="C48" i="36"/>
  <c r="D48" i="36"/>
  <c r="E48" i="36"/>
  <c r="F48" i="36"/>
  <c r="G48" i="36"/>
  <c r="B48" i="36"/>
  <c r="H48" i="36"/>
  <c r="B40" i="36"/>
  <c r="C40" i="36"/>
  <c r="D40" i="36"/>
  <c r="E40" i="36"/>
  <c r="F40" i="36"/>
  <c r="G40" i="36"/>
  <c r="H40" i="36"/>
  <c r="B32" i="36"/>
  <c r="C32" i="36"/>
  <c r="D32" i="36"/>
  <c r="E32" i="36"/>
  <c r="F32" i="36"/>
  <c r="G32" i="36"/>
  <c r="H32" i="36"/>
  <c r="B24" i="36"/>
  <c r="C24" i="36"/>
  <c r="D24" i="36"/>
  <c r="E24" i="36"/>
  <c r="F24" i="36"/>
  <c r="G24" i="36"/>
  <c r="H24" i="36"/>
  <c r="B16" i="36"/>
  <c r="C16" i="36"/>
  <c r="D16" i="36"/>
  <c r="E16" i="36"/>
  <c r="F16" i="36"/>
  <c r="G16" i="36"/>
  <c r="H16" i="36"/>
  <c r="B8" i="36"/>
  <c r="C8" i="36"/>
  <c r="D8" i="36"/>
  <c r="E8" i="36"/>
  <c r="F8" i="36"/>
  <c r="G8" i="36"/>
  <c r="H8" i="36"/>
  <c r="C46" i="32"/>
  <c r="G46" i="32"/>
  <c r="H46" i="32"/>
  <c r="B46" i="32"/>
  <c r="F46" i="32"/>
  <c r="B38" i="32"/>
  <c r="C38" i="32"/>
  <c r="G38" i="32"/>
  <c r="H38" i="32"/>
  <c r="F38" i="32"/>
  <c r="B30" i="32"/>
  <c r="C30" i="32"/>
  <c r="G30" i="32"/>
  <c r="H30" i="32"/>
  <c r="F30" i="32"/>
  <c r="B22" i="32"/>
  <c r="C22" i="32"/>
  <c r="H22" i="32"/>
  <c r="F22" i="32"/>
  <c r="G22" i="32"/>
  <c r="B14" i="32"/>
  <c r="C14" i="32"/>
  <c r="H14" i="32"/>
  <c r="F14" i="32"/>
  <c r="G14" i="32"/>
  <c r="B6" i="32"/>
  <c r="C6" i="32"/>
  <c r="H6" i="32"/>
  <c r="F6" i="32"/>
  <c r="G6" i="32"/>
  <c r="D2" i="37"/>
  <c r="E2" i="37"/>
  <c r="F2" i="37"/>
  <c r="G2" i="37"/>
  <c r="H2" i="37"/>
  <c r="B2" i="37"/>
  <c r="C2" i="37"/>
  <c r="C44" i="37"/>
  <c r="D44" i="37"/>
  <c r="E44" i="37"/>
  <c r="F44" i="37"/>
  <c r="G44" i="37"/>
  <c r="H44" i="37"/>
  <c r="B44" i="37"/>
  <c r="C36" i="37"/>
  <c r="D36" i="37"/>
  <c r="E36" i="37"/>
  <c r="F36" i="37"/>
  <c r="G36" i="37"/>
  <c r="H36" i="37"/>
  <c r="B36" i="37"/>
  <c r="C28" i="37"/>
  <c r="D28" i="37"/>
  <c r="E28" i="37"/>
  <c r="F28" i="37"/>
  <c r="G28" i="37"/>
  <c r="H28" i="37"/>
  <c r="B28" i="37"/>
  <c r="C20" i="37"/>
  <c r="D20" i="37"/>
  <c r="E20" i="37"/>
  <c r="F20" i="37"/>
  <c r="G20" i="37"/>
  <c r="H20" i="37"/>
  <c r="B20" i="37"/>
  <c r="C12" i="37"/>
  <c r="D12" i="37"/>
  <c r="E12" i="37"/>
  <c r="F12" i="37"/>
  <c r="G12" i="37"/>
  <c r="H12" i="37"/>
  <c r="B12" i="37"/>
  <c r="C4" i="37"/>
  <c r="D4" i="37"/>
  <c r="E4" i="37"/>
  <c r="F4" i="37"/>
  <c r="G4" i="37"/>
  <c r="H4" i="37"/>
  <c r="B4" i="37"/>
  <c r="S54" i="17"/>
  <c r="U54" i="17" s="1"/>
  <c r="W54" i="17" s="1"/>
  <c r="B51" i="31" s="1"/>
  <c r="S53" i="17"/>
  <c r="T53" i="17" s="1"/>
  <c r="V53" i="17" s="1"/>
  <c r="E50" i="31" s="1"/>
  <c r="S45" i="17"/>
  <c r="S37" i="17"/>
  <c r="T37" i="17" s="1"/>
  <c r="V37" i="17" s="1"/>
  <c r="E34" i="31" s="1"/>
  <c r="S29" i="17"/>
  <c r="T29" i="17" s="1"/>
  <c r="V29" i="17" s="1"/>
  <c r="E26" i="31" s="1"/>
  <c r="S21" i="17"/>
  <c r="T21" i="17" s="1"/>
  <c r="V21" i="17" s="1"/>
  <c r="E18" i="31" s="1"/>
  <c r="S13" i="17"/>
  <c r="T13" i="17" s="1"/>
  <c r="V13" i="17" s="1"/>
  <c r="E10" i="31" s="1"/>
  <c r="H47" i="36"/>
  <c r="B47" i="36"/>
  <c r="C47" i="36"/>
  <c r="D47" i="36"/>
  <c r="E47" i="36"/>
  <c r="F47" i="36"/>
  <c r="G47" i="36"/>
  <c r="H39" i="36"/>
  <c r="B39" i="36"/>
  <c r="C39" i="36"/>
  <c r="D39" i="36"/>
  <c r="E39" i="36"/>
  <c r="F39" i="36"/>
  <c r="G39" i="36"/>
  <c r="H31" i="36"/>
  <c r="B31" i="36"/>
  <c r="C31" i="36"/>
  <c r="D31" i="36"/>
  <c r="E31" i="36"/>
  <c r="F31" i="36"/>
  <c r="G31" i="36"/>
  <c r="H23" i="36"/>
  <c r="B23" i="36"/>
  <c r="C23" i="36"/>
  <c r="D23" i="36"/>
  <c r="E23" i="36"/>
  <c r="F23" i="36"/>
  <c r="G23" i="36"/>
  <c r="H15" i="36"/>
  <c r="B15" i="36"/>
  <c r="C15" i="36"/>
  <c r="D15" i="36"/>
  <c r="E15" i="36"/>
  <c r="F15" i="36"/>
  <c r="G15" i="36"/>
  <c r="H7" i="36"/>
  <c r="B7" i="36"/>
  <c r="C7" i="36"/>
  <c r="D7" i="36"/>
  <c r="E7" i="36"/>
  <c r="F7" i="36"/>
  <c r="G7" i="36"/>
  <c r="H45" i="32"/>
  <c r="B45" i="32"/>
  <c r="C45" i="32"/>
  <c r="F45" i="32"/>
  <c r="G45" i="32"/>
  <c r="H37" i="32"/>
  <c r="B37" i="32"/>
  <c r="C37" i="32"/>
  <c r="F37" i="32"/>
  <c r="G37" i="32"/>
  <c r="B29" i="32"/>
  <c r="H29" i="32"/>
  <c r="C29" i="32"/>
  <c r="F29" i="32"/>
  <c r="G29" i="32"/>
  <c r="B21" i="32"/>
  <c r="C21" i="32"/>
  <c r="G21" i="32"/>
  <c r="F21" i="32"/>
  <c r="H21" i="32"/>
  <c r="B13" i="32"/>
  <c r="C13" i="32"/>
  <c r="G13" i="32"/>
  <c r="F13" i="32"/>
  <c r="H13" i="32"/>
  <c r="B5" i="32"/>
  <c r="C5" i="32"/>
  <c r="G5" i="32"/>
  <c r="H5" i="32"/>
  <c r="F5" i="32"/>
  <c r="B51" i="37"/>
  <c r="C51" i="37"/>
  <c r="D51" i="37"/>
  <c r="E51" i="37"/>
  <c r="F51" i="37"/>
  <c r="G51" i="37"/>
  <c r="H51" i="37"/>
  <c r="B43" i="37"/>
  <c r="C43" i="37"/>
  <c r="D43" i="37"/>
  <c r="E43" i="37"/>
  <c r="F43" i="37"/>
  <c r="G43" i="37"/>
  <c r="H43" i="37"/>
  <c r="B35" i="37"/>
  <c r="C35" i="37"/>
  <c r="D35" i="37"/>
  <c r="E35" i="37"/>
  <c r="F35" i="37"/>
  <c r="G35" i="37"/>
  <c r="H35" i="37"/>
  <c r="B27" i="37"/>
  <c r="C27" i="37"/>
  <c r="D27" i="37"/>
  <c r="E27" i="37"/>
  <c r="F27" i="37"/>
  <c r="G27" i="37"/>
  <c r="H27" i="37"/>
  <c r="B19" i="37"/>
  <c r="C19" i="37"/>
  <c r="D19" i="37"/>
  <c r="E19" i="37"/>
  <c r="F19" i="37"/>
  <c r="G19" i="37"/>
  <c r="H19" i="37"/>
  <c r="B11" i="37"/>
  <c r="C11" i="37"/>
  <c r="D11" i="37"/>
  <c r="E11" i="37"/>
  <c r="F11" i="37"/>
  <c r="G11" i="37"/>
  <c r="H11" i="37"/>
  <c r="B3" i="37"/>
  <c r="C3" i="37"/>
  <c r="D3" i="37"/>
  <c r="E3" i="37"/>
  <c r="F3" i="37"/>
  <c r="G3" i="37"/>
  <c r="H3" i="37"/>
  <c r="S44" i="17"/>
  <c r="T44" i="17" s="1"/>
  <c r="V44" i="17" s="1"/>
  <c r="E41" i="31" s="1"/>
  <c r="G46" i="36"/>
  <c r="H46" i="36"/>
  <c r="B46" i="36"/>
  <c r="C46" i="36"/>
  <c r="D46" i="36"/>
  <c r="E46" i="36"/>
  <c r="F46" i="36"/>
  <c r="G38" i="36"/>
  <c r="H38" i="36"/>
  <c r="B38" i="36"/>
  <c r="C38" i="36"/>
  <c r="D38" i="36"/>
  <c r="E38" i="36"/>
  <c r="F38" i="36"/>
  <c r="G30" i="36"/>
  <c r="H30" i="36"/>
  <c r="B30" i="36"/>
  <c r="C30" i="36"/>
  <c r="D30" i="36"/>
  <c r="E30" i="36"/>
  <c r="F30" i="36"/>
  <c r="G22" i="36"/>
  <c r="H22" i="36"/>
  <c r="B22" i="36"/>
  <c r="C22" i="36"/>
  <c r="D22" i="36"/>
  <c r="E22" i="36"/>
  <c r="F22" i="36"/>
  <c r="G14" i="36"/>
  <c r="H14" i="36"/>
  <c r="B14" i="36"/>
  <c r="C14" i="36"/>
  <c r="D14" i="36"/>
  <c r="E14" i="36"/>
  <c r="F14" i="36"/>
  <c r="G6" i="36"/>
  <c r="H6" i="36"/>
  <c r="B6" i="36"/>
  <c r="C6" i="36"/>
  <c r="D6" i="36"/>
  <c r="E6" i="36"/>
  <c r="F6" i="36"/>
  <c r="C2" i="32"/>
  <c r="F2" i="32"/>
  <c r="G2" i="32"/>
  <c r="H2" i="32"/>
  <c r="B2" i="32"/>
  <c r="G44" i="32"/>
  <c r="B44" i="32"/>
  <c r="F44" i="32"/>
  <c r="H44" i="32"/>
  <c r="C44" i="32"/>
  <c r="G36" i="32"/>
  <c r="H36" i="32"/>
  <c r="B36" i="32"/>
  <c r="F36" i="32"/>
  <c r="C36" i="32"/>
  <c r="B28" i="32"/>
  <c r="F28" i="32"/>
  <c r="G28" i="32"/>
  <c r="H28" i="32"/>
  <c r="C28" i="32"/>
  <c r="H20" i="32"/>
  <c r="B20" i="32"/>
  <c r="C20" i="32"/>
  <c r="F20" i="32"/>
  <c r="G20" i="32"/>
  <c r="H12" i="32"/>
  <c r="B12" i="32"/>
  <c r="C12" i="32"/>
  <c r="F12" i="32"/>
  <c r="G12" i="32"/>
  <c r="H4" i="32"/>
  <c r="B4" i="32"/>
  <c r="C4" i="32"/>
  <c r="F4" i="32"/>
  <c r="G4" i="32"/>
  <c r="B50" i="37"/>
  <c r="C50" i="37"/>
  <c r="D50" i="37"/>
  <c r="E50" i="37"/>
  <c r="F50" i="37"/>
  <c r="G50" i="37"/>
  <c r="H50" i="37"/>
  <c r="B42" i="37"/>
  <c r="C42" i="37"/>
  <c r="D42" i="37"/>
  <c r="E42" i="37"/>
  <c r="F42" i="37"/>
  <c r="G42" i="37"/>
  <c r="H42" i="37"/>
  <c r="B34" i="37"/>
  <c r="C34" i="37"/>
  <c r="D34" i="37"/>
  <c r="E34" i="37"/>
  <c r="F34" i="37"/>
  <c r="G34" i="37"/>
  <c r="H34" i="37"/>
  <c r="B26" i="37"/>
  <c r="C26" i="37"/>
  <c r="D26" i="37"/>
  <c r="E26" i="37"/>
  <c r="F26" i="37"/>
  <c r="G26" i="37"/>
  <c r="H26" i="37"/>
  <c r="B18" i="37"/>
  <c r="C18" i="37"/>
  <c r="D18" i="37"/>
  <c r="E18" i="37"/>
  <c r="F18" i="37"/>
  <c r="G18" i="37"/>
  <c r="H18" i="37"/>
  <c r="B10" i="37"/>
  <c r="C10" i="37"/>
  <c r="D10" i="37"/>
  <c r="E10" i="37"/>
  <c r="F10" i="37"/>
  <c r="G10" i="37"/>
  <c r="H10" i="37"/>
  <c r="AI56" i="17"/>
  <c r="AE56" i="17"/>
  <c r="U47" i="17"/>
  <c r="W47" i="17" s="1"/>
  <c r="B44" i="31" s="1"/>
  <c r="T47" i="17"/>
  <c r="V47" i="17" s="1"/>
  <c r="E44" i="31" s="1"/>
  <c r="T34" i="17"/>
  <c r="V34" i="17" s="1"/>
  <c r="E31" i="31" s="1"/>
  <c r="T24" i="17"/>
  <c r="V24" i="17" s="1"/>
  <c r="E21" i="31" s="1"/>
  <c r="U16" i="17"/>
  <c r="W16" i="17" s="1"/>
  <c r="B13" i="31" s="1"/>
  <c r="U17" i="17"/>
  <c r="W17" i="17" s="1"/>
  <c r="B14" i="31" s="1"/>
  <c r="T17" i="17"/>
  <c r="V17" i="17" s="1"/>
  <c r="E14" i="31" s="1"/>
  <c r="U6" i="17"/>
  <c r="W6" i="17" s="1"/>
  <c r="B3" i="31" s="1"/>
  <c r="T6" i="17"/>
  <c r="V6" i="17" s="1"/>
  <c r="E3" i="31" s="1"/>
  <c r="U33" i="17"/>
  <c r="W33" i="17" s="1"/>
  <c r="B30" i="31" s="1"/>
  <c r="T33" i="17"/>
  <c r="V33" i="17" s="1"/>
  <c r="E30" i="31" s="1"/>
  <c r="T45" i="17"/>
  <c r="V45" i="17" s="1"/>
  <c r="E42" i="31" s="1"/>
  <c r="U45" i="17"/>
  <c r="W45" i="17" s="1"/>
  <c r="B42" i="31" s="1"/>
  <c r="U5" i="17"/>
  <c r="W5" i="17" s="1"/>
  <c r="B2" i="31" s="1"/>
  <c r="U25" i="17"/>
  <c r="W25" i="17" s="1"/>
  <c r="B22" i="31" s="1"/>
  <c r="T15" i="17"/>
  <c r="V15" i="17" s="1"/>
  <c r="E12" i="31" s="1"/>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 i="17"/>
  <c r="F6" i="17"/>
  <c r="E6" i="17" s="1"/>
  <c r="F7" i="17"/>
  <c r="E7" i="17" s="1"/>
  <c r="F8" i="17"/>
  <c r="E8" i="17" s="1"/>
  <c r="F9" i="17"/>
  <c r="E9" i="17" s="1"/>
  <c r="F10" i="17"/>
  <c r="E10" i="17" s="1"/>
  <c r="F11" i="17"/>
  <c r="E11" i="17" s="1"/>
  <c r="F12" i="17"/>
  <c r="E12" i="17" s="1"/>
  <c r="F13" i="17"/>
  <c r="E13" i="17" s="1"/>
  <c r="F14" i="17"/>
  <c r="E14" i="17" s="1"/>
  <c r="F15" i="17"/>
  <c r="E15" i="17" s="1"/>
  <c r="F16" i="17"/>
  <c r="E16" i="17" s="1"/>
  <c r="F17" i="17"/>
  <c r="E17" i="17" s="1"/>
  <c r="F18" i="17"/>
  <c r="E18" i="17" s="1"/>
  <c r="F19" i="17"/>
  <c r="E19" i="17" s="1"/>
  <c r="F20" i="17"/>
  <c r="E20" i="17" s="1"/>
  <c r="F21" i="17"/>
  <c r="E21" i="17" s="1"/>
  <c r="F22" i="17"/>
  <c r="E22" i="17" s="1"/>
  <c r="F23" i="17"/>
  <c r="E23" i="17" s="1"/>
  <c r="F24" i="17"/>
  <c r="E24" i="17" s="1"/>
  <c r="F25" i="17"/>
  <c r="E25" i="17" s="1"/>
  <c r="F26" i="17"/>
  <c r="E26" i="17" s="1"/>
  <c r="F27" i="17"/>
  <c r="E27" i="17" s="1"/>
  <c r="F28" i="17"/>
  <c r="E28" i="17" s="1"/>
  <c r="F29" i="17"/>
  <c r="E29" i="17" s="1"/>
  <c r="F30" i="17"/>
  <c r="E30" i="17" s="1"/>
  <c r="F31" i="17"/>
  <c r="E31" i="17" s="1"/>
  <c r="F32" i="17"/>
  <c r="E32" i="17" s="1"/>
  <c r="F33" i="17"/>
  <c r="E33" i="17" s="1"/>
  <c r="F34" i="17"/>
  <c r="E34" i="17" s="1"/>
  <c r="F35" i="17"/>
  <c r="E35" i="17" s="1"/>
  <c r="F36" i="17"/>
  <c r="E36" i="17" s="1"/>
  <c r="F37" i="17"/>
  <c r="E37" i="17" s="1"/>
  <c r="F38" i="17"/>
  <c r="E38" i="17" s="1"/>
  <c r="F39" i="17"/>
  <c r="E39" i="17" s="1"/>
  <c r="F40" i="17"/>
  <c r="E40" i="17" s="1"/>
  <c r="F41" i="17"/>
  <c r="E41" i="17" s="1"/>
  <c r="F42" i="17"/>
  <c r="E42" i="17" s="1"/>
  <c r="F43" i="17"/>
  <c r="E43" i="17" s="1"/>
  <c r="F44" i="17"/>
  <c r="E44" i="17" s="1"/>
  <c r="F45" i="17"/>
  <c r="E45" i="17" s="1"/>
  <c r="F46" i="17"/>
  <c r="E46" i="17" s="1"/>
  <c r="F47" i="17"/>
  <c r="E47" i="17" s="1"/>
  <c r="F48" i="17"/>
  <c r="E48" i="17" s="1"/>
  <c r="F49" i="17"/>
  <c r="E49" i="17" s="1"/>
  <c r="F50" i="17"/>
  <c r="E50" i="17" s="1"/>
  <c r="F51" i="17"/>
  <c r="E51" i="17" s="1"/>
  <c r="F52" i="17"/>
  <c r="E52" i="17" s="1"/>
  <c r="F53" i="17"/>
  <c r="E53" i="17" s="1"/>
  <c r="F54" i="17"/>
  <c r="E54" i="17" s="1"/>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U39" i="17" l="1"/>
  <c r="W39" i="17" s="1"/>
  <c r="B36" i="31" s="1"/>
  <c r="U42" i="17"/>
  <c r="W42" i="17" s="1"/>
  <c r="B39" i="31" s="1"/>
  <c r="T41" i="17"/>
  <c r="V41" i="17" s="1"/>
  <c r="E38" i="31" s="1"/>
  <c r="U14" i="17"/>
  <c r="W14" i="17" s="1"/>
  <c r="B11" i="31" s="1"/>
  <c r="T48" i="17"/>
  <c r="V48" i="17" s="1"/>
  <c r="E45" i="31" s="1"/>
  <c r="U22" i="17"/>
  <c r="W22" i="17" s="1"/>
  <c r="B19" i="31" s="1"/>
  <c r="T12" i="17"/>
  <c r="V12" i="17" s="1"/>
  <c r="E9" i="31" s="1"/>
  <c r="U13" i="17"/>
  <c r="W13" i="17" s="1"/>
  <c r="B10" i="31" s="1"/>
  <c r="U28" i="17"/>
  <c r="W28" i="17" s="1"/>
  <c r="B25" i="31" s="1"/>
  <c r="T43" i="17"/>
  <c r="V43" i="17" s="1"/>
  <c r="E40" i="31" s="1"/>
  <c r="U52" i="17"/>
  <c r="W52" i="17" s="1"/>
  <c r="B49" i="31" s="1"/>
  <c r="T50" i="17"/>
  <c r="V50" i="17" s="1"/>
  <c r="E47" i="31" s="1"/>
  <c r="T23" i="17"/>
  <c r="V23" i="17" s="1"/>
  <c r="E20" i="31" s="1"/>
  <c r="U30" i="17"/>
  <c r="W30" i="17" s="1"/>
  <c r="B27" i="31" s="1"/>
  <c r="T51" i="17"/>
  <c r="V51" i="17" s="1"/>
  <c r="E48" i="31" s="1"/>
  <c r="T31" i="17"/>
  <c r="V31" i="17" s="1"/>
  <c r="E28" i="31" s="1"/>
  <c r="T8" i="17"/>
  <c r="V8" i="17" s="1"/>
  <c r="E5" i="31" s="1"/>
  <c r="C6" i="39"/>
  <c r="D6" i="39"/>
  <c r="V5" i="17"/>
  <c r="E2" i="31" s="1"/>
  <c r="B6" i="39"/>
  <c r="H6" i="39"/>
  <c r="G6" i="39"/>
  <c r="F6" i="39"/>
  <c r="E6" i="39"/>
  <c r="H6" i="40"/>
  <c r="G6" i="40"/>
  <c r="F6" i="40"/>
  <c r="C6" i="40"/>
  <c r="B6" i="40"/>
  <c r="C26" i="4"/>
  <c r="D26" i="4"/>
  <c r="E26" i="4"/>
  <c r="F26" i="4"/>
  <c r="B26" i="4"/>
  <c r="G26" i="4"/>
  <c r="H26" i="4"/>
  <c r="G49" i="4"/>
  <c r="H49" i="4"/>
  <c r="D49" i="4"/>
  <c r="E49" i="4"/>
  <c r="F49" i="4"/>
  <c r="C49" i="4"/>
  <c r="B49" i="4"/>
  <c r="G41" i="4"/>
  <c r="H41" i="4"/>
  <c r="C41" i="4"/>
  <c r="D41" i="4"/>
  <c r="E41" i="4"/>
  <c r="F41" i="4"/>
  <c r="B41" i="4"/>
  <c r="G33" i="4"/>
  <c r="H33" i="4"/>
  <c r="C33" i="4"/>
  <c r="D33" i="4"/>
  <c r="E33" i="4"/>
  <c r="B33" i="4"/>
  <c r="F33" i="4"/>
  <c r="G25" i="4"/>
  <c r="H25" i="4"/>
  <c r="C25" i="4"/>
  <c r="D25" i="4"/>
  <c r="E25" i="4"/>
  <c r="F25" i="4"/>
  <c r="B25" i="4"/>
  <c r="G17" i="4"/>
  <c r="H17" i="4"/>
  <c r="C17" i="4"/>
  <c r="D17" i="4"/>
  <c r="E17" i="4"/>
  <c r="F17" i="4"/>
  <c r="B17" i="4"/>
  <c r="G9" i="4"/>
  <c r="H9" i="4"/>
  <c r="C9" i="4"/>
  <c r="D9" i="4"/>
  <c r="E9" i="4"/>
  <c r="B9" i="4"/>
  <c r="F9" i="4"/>
  <c r="C34" i="4"/>
  <c r="D34" i="4"/>
  <c r="E34" i="4"/>
  <c r="F34" i="4"/>
  <c r="B34" i="4"/>
  <c r="G34" i="4"/>
  <c r="H34" i="4"/>
  <c r="E48" i="4"/>
  <c r="G48" i="4"/>
  <c r="F48" i="4"/>
  <c r="H48" i="4"/>
  <c r="B48" i="4"/>
  <c r="C48" i="4"/>
  <c r="D48" i="4"/>
  <c r="E40" i="4"/>
  <c r="G40" i="4"/>
  <c r="F40" i="4"/>
  <c r="H40" i="4"/>
  <c r="B40" i="4"/>
  <c r="C40" i="4"/>
  <c r="D40" i="4"/>
  <c r="E32" i="4"/>
  <c r="G32" i="4"/>
  <c r="F32" i="4"/>
  <c r="H32" i="4"/>
  <c r="B32" i="4"/>
  <c r="C32" i="4"/>
  <c r="D32" i="4"/>
  <c r="E24" i="4"/>
  <c r="G24" i="4"/>
  <c r="F24" i="4"/>
  <c r="H24" i="4"/>
  <c r="B24" i="4"/>
  <c r="C24" i="4"/>
  <c r="D24" i="4"/>
  <c r="E16" i="4"/>
  <c r="G16" i="4"/>
  <c r="F16" i="4"/>
  <c r="H16" i="4"/>
  <c r="B16" i="4"/>
  <c r="C16" i="4"/>
  <c r="D16" i="4"/>
  <c r="E8" i="4"/>
  <c r="F8" i="4"/>
  <c r="G8" i="4"/>
  <c r="H8" i="4"/>
  <c r="B8" i="4"/>
  <c r="C8" i="4"/>
  <c r="D8" i="4"/>
  <c r="C50" i="4"/>
  <c r="D50" i="4"/>
  <c r="F50" i="4"/>
  <c r="B50" i="4"/>
  <c r="E50" i="4"/>
  <c r="G50" i="4"/>
  <c r="H50" i="4"/>
  <c r="C47" i="4"/>
  <c r="D47" i="4"/>
  <c r="E47" i="4"/>
  <c r="B47" i="4"/>
  <c r="F47" i="4"/>
  <c r="H47" i="4"/>
  <c r="G47" i="4"/>
  <c r="C39" i="4"/>
  <c r="B39" i="4"/>
  <c r="D39" i="4"/>
  <c r="E39" i="4"/>
  <c r="F39" i="4"/>
  <c r="G39" i="4"/>
  <c r="H39" i="4"/>
  <c r="C31" i="4"/>
  <c r="D31" i="4"/>
  <c r="E31" i="4"/>
  <c r="B31" i="4"/>
  <c r="F31" i="4"/>
  <c r="G31" i="4"/>
  <c r="H31" i="4"/>
  <c r="C23" i="4"/>
  <c r="B23" i="4"/>
  <c r="D23" i="4"/>
  <c r="E23" i="4"/>
  <c r="F23" i="4"/>
  <c r="G23" i="4"/>
  <c r="H23" i="4"/>
  <c r="C15" i="4"/>
  <c r="D15" i="4"/>
  <c r="E15" i="4"/>
  <c r="B15" i="4"/>
  <c r="F15" i="4"/>
  <c r="G15" i="4"/>
  <c r="H15" i="4"/>
  <c r="C7" i="4"/>
  <c r="E7" i="4"/>
  <c r="D7" i="4"/>
  <c r="B7" i="4"/>
  <c r="F7" i="4"/>
  <c r="G7" i="4"/>
  <c r="H7" i="4"/>
  <c r="C42" i="4"/>
  <c r="D42" i="4"/>
  <c r="E42" i="4"/>
  <c r="F42" i="4"/>
  <c r="B42" i="4"/>
  <c r="G42" i="4"/>
  <c r="H42" i="4"/>
  <c r="C46" i="4"/>
  <c r="B46" i="4"/>
  <c r="D46" i="4"/>
  <c r="F46" i="4"/>
  <c r="E46" i="4"/>
  <c r="G46" i="4"/>
  <c r="H46" i="4"/>
  <c r="C38" i="4"/>
  <c r="B38" i="4"/>
  <c r="D38" i="4"/>
  <c r="E38" i="4"/>
  <c r="F38" i="4"/>
  <c r="G38" i="4"/>
  <c r="H38" i="4"/>
  <c r="C30" i="4"/>
  <c r="B30" i="4"/>
  <c r="D30" i="4"/>
  <c r="E30" i="4"/>
  <c r="F30" i="4"/>
  <c r="G30" i="4"/>
  <c r="H30" i="4"/>
  <c r="C22" i="4"/>
  <c r="B22" i="4"/>
  <c r="D22" i="4"/>
  <c r="E22" i="4"/>
  <c r="F22" i="4"/>
  <c r="G22" i="4"/>
  <c r="H22" i="4"/>
  <c r="B14" i="4"/>
  <c r="C14" i="4"/>
  <c r="D14" i="4"/>
  <c r="E14" i="4"/>
  <c r="F14" i="4"/>
  <c r="G14" i="4"/>
  <c r="H14" i="4"/>
  <c r="B6" i="4"/>
  <c r="C6" i="4"/>
  <c r="D6" i="4"/>
  <c r="E6" i="4"/>
  <c r="F6" i="4"/>
  <c r="G6" i="4"/>
  <c r="H6" i="4"/>
  <c r="C18" i="4"/>
  <c r="D18" i="4"/>
  <c r="E18" i="4"/>
  <c r="F18" i="4"/>
  <c r="B18" i="4"/>
  <c r="G18" i="4"/>
  <c r="H18" i="4"/>
  <c r="G45" i="4"/>
  <c r="B45" i="4"/>
  <c r="H45" i="4"/>
  <c r="D45" i="4"/>
  <c r="F45" i="4"/>
  <c r="C45" i="4"/>
  <c r="E45" i="4"/>
  <c r="G37" i="4"/>
  <c r="B37" i="4"/>
  <c r="H37" i="4"/>
  <c r="C37" i="4"/>
  <c r="D37" i="4"/>
  <c r="E37" i="4"/>
  <c r="F37" i="4"/>
  <c r="G29" i="4"/>
  <c r="B29" i="4"/>
  <c r="H29" i="4"/>
  <c r="C29" i="4"/>
  <c r="D29" i="4"/>
  <c r="E29" i="4"/>
  <c r="F29" i="4"/>
  <c r="G21" i="4"/>
  <c r="B21" i="4"/>
  <c r="H21" i="4"/>
  <c r="C21" i="4"/>
  <c r="D21" i="4"/>
  <c r="E21" i="4"/>
  <c r="F21" i="4"/>
  <c r="G13" i="4"/>
  <c r="B13" i="4"/>
  <c r="H13" i="4"/>
  <c r="C13" i="4"/>
  <c r="D13" i="4"/>
  <c r="E13" i="4"/>
  <c r="F13" i="4"/>
  <c r="G5" i="4"/>
  <c r="B5" i="4"/>
  <c r="H5" i="4"/>
  <c r="C5" i="4"/>
  <c r="D5" i="4"/>
  <c r="E5" i="4"/>
  <c r="F5" i="4"/>
  <c r="C10" i="4"/>
  <c r="D10" i="4"/>
  <c r="E10" i="4"/>
  <c r="F10" i="4"/>
  <c r="B10" i="4"/>
  <c r="G10" i="4"/>
  <c r="H10" i="4"/>
  <c r="E44" i="4"/>
  <c r="G44" i="4"/>
  <c r="F44" i="4"/>
  <c r="H44" i="4"/>
  <c r="D44" i="4"/>
  <c r="C44" i="4"/>
  <c r="B44" i="4"/>
  <c r="E36" i="4"/>
  <c r="F36" i="4"/>
  <c r="G36" i="4"/>
  <c r="H36" i="4"/>
  <c r="C36" i="4"/>
  <c r="D36" i="4"/>
  <c r="B36" i="4"/>
  <c r="E28" i="4"/>
  <c r="F28" i="4"/>
  <c r="G28" i="4"/>
  <c r="H28" i="4"/>
  <c r="C28" i="4"/>
  <c r="B28" i="4"/>
  <c r="D28" i="4"/>
  <c r="E20" i="4"/>
  <c r="F20" i="4"/>
  <c r="G20" i="4"/>
  <c r="H20" i="4"/>
  <c r="C20" i="4"/>
  <c r="D20" i="4"/>
  <c r="B20" i="4"/>
  <c r="E12" i="4"/>
  <c r="G12" i="4"/>
  <c r="F12" i="4"/>
  <c r="H12" i="4"/>
  <c r="C12" i="4"/>
  <c r="B12" i="4"/>
  <c r="D12" i="4"/>
  <c r="E4" i="4"/>
  <c r="E2" i="39" s="1"/>
  <c r="G4" i="4"/>
  <c r="G2" i="39" s="1"/>
  <c r="F4" i="4"/>
  <c r="F2" i="39" s="1"/>
  <c r="H4" i="4"/>
  <c r="H2" i="39" s="1"/>
  <c r="C4" i="4"/>
  <c r="C2" i="39" s="1"/>
  <c r="D4" i="4"/>
  <c r="D2" i="39" s="1"/>
  <c r="B4" i="4"/>
  <c r="B2" i="39" s="1"/>
  <c r="C51" i="4"/>
  <c r="E51" i="4"/>
  <c r="D51" i="4"/>
  <c r="F51" i="4"/>
  <c r="H51" i="4"/>
  <c r="B51" i="4"/>
  <c r="G51" i="4"/>
  <c r="C43" i="4"/>
  <c r="D43" i="4"/>
  <c r="E43" i="4"/>
  <c r="F43" i="4"/>
  <c r="G43" i="4"/>
  <c r="H43" i="4"/>
  <c r="B43" i="4"/>
  <c r="C35" i="4"/>
  <c r="E35" i="4"/>
  <c r="D35" i="4"/>
  <c r="F35" i="4"/>
  <c r="G35" i="4"/>
  <c r="H35" i="4"/>
  <c r="B35" i="4"/>
  <c r="C27" i="4"/>
  <c r="E27" i="4"/>
  <c r="D27" i="4"/>
  <c r="F27" i="4"/>
  <c r="G27" i="4"/>
  <c r="H27" i="4"/>
  <c r="B27" i="4"/>
  <c r="C19" i="4"/>
  <c r="E19" i="4"/>
  <c r="D19" i="4"/>
  <c r="F19" i="4"/>
  <c r="G19" i="4"/>
  <c r="H19" i="4"/>
  <c r="B19" i="4"/>
  <c r="C11" i="4"/>
  <c r="D11" i="4"/>
  <c r="E11" i="4"/>
  <c r="F11" i="4"/>
  <c r="G11" i="4"/>
  <c r="H11" i="4"/>
  <c r="B11" i="4"/>
  <c r="C3" i="4"/>
  <c r="D3" i="4"/>
  <c r="E3" i="4"/>
  <c r="F3" i="4"/>
  <c r="G3" i="4"/>
  <c r="H3" i="4"/>
  <c r="B3" i="4"/>
  <c r="U20" i="17"/>
  <c r="W20" i="17" s="1"/>
  <c r="B17" i="31" s="1"/>
  <c r="T38" i="17"/>
  <c r="V38" i="17" s="1"/>
  <c r="E35" i="31" s="1"/>
  <c r="T9" i="17"/>
  <c r="V9" i="17" s="1"/>
  <c r="E6" i="31" s="1"/>
  <c r="T11" i="17"/>
  <c r="V11" i="17" s="1"/>
  <c r="E8" i="31" s="1"/>
  <c r="T10" i="17"/>
  <c r="V10" i="17" s="1"/>
  <c r="E7" i="31" s="1"/>
  <c r="T54" i="17"/>
  <c r="V54" i="17" s="1"/>
  <c r="E51" i="31" s="1"/>
  <c r="U37" i="17"/>
  <c r="W37" i="17" s="1"/>
  <c r="B34" i="31" s="1"/>
  <c r="T7" i="17"/>
  <c r="V7" i="17" s="1"/>
  <c r="E4" i="31" s="1"/>
  <c r="T27" i="17"/>
  <c r="V27" i="17" s="1"/>
  <c r="E24" i="31" s="1"/>
  <c r="T40" i="17"/>
  <c r="V40" i="17" s="1"/>
  <c r="E37" i="31" s="1"/>
  <c r="T35" i="17"/>
  <c r="V35" i="17" s="1"/>
  <c r="E32" i="31" s="1"/>
  <c r="U44" i="17"/>
  <c r="W44" i="17" s="1"/>
  <c r="B41" i="31" s="1"/>
  <c r="U29" i="17"/>
  <c r="W29" i="17" s="1"/>
  <c r="B26" i="31" s="1"/>
  <c r="E51" i="30"/>
  <c r="P51" i="30" s="1"/>
  <c r="F51" i="30"/>
  <c r="Q51" i="30" s="1"/>
  <c r="D51" i="30"/>
  <c r="O51" i="30" s="1"/>
  <c r="G51" i="30"/>
  <c r="R51" i="30" s="1"/>
  <c r="H51" i="30"/>
  <c r="S51" i="30" s="1"/>
  <c r="B51" i="30"/>
  <c r="C51" i="30"/>
  <c r="N51" i="30" s="1"/>
  <c r="B50" i="2"/>
  <c r="G50" i="2"/>
  <c r="C50" i="2"/>
  <c r="D50" i="2"/>
  <c r="E50" i="2"/>
  <c r="F50" i="2"/>
  <c r="H50" i="2"/>
  <c r="B42" i="2"/>
  <c r="C42" i="2"/>
  <c r="G42" i="2"/>
  <c r="D42" i="2"/>
  <c r="E42" i="2"/>
  <c r="F42" i="2"/>
  <c r="H42" i="2"/>
  <c r="B34" i="2"/>
  <c r="C34" i="2"/>
  <c r="D34" i="2"/>
  <c r="E34" i="2"/>
  <c r="G34" i="2"/>
  <c r="F34" i="2"/>
  <c r="H34" i="2"/>
  <c r="B26" i="2"/>
  <c r="C26" i="2"/>
  <c r="D26" i="2"/>
  <c r="E26" i="2"/>
  <c r="F26" i="2"/>
  <c r="G26" i="2"/>
  <c r="H26" i="2"/>
  <c r="B18" i="2"/>
  <c r="C18" i="2"/>
  <c r="D18" i="2"/>
  <c r="E18" i="2"/>
  <c r="F18" i="2"/>
  <c r="G18" i="2"/>
  <c r="H18" i="2"/>
  <c r="B10" i="2"/>
  <c r="C10" i="2"/>
  <c r="D10" i="2"/>
  <c r="E10" i="2"/>
  <c r="F10" i="2"/>
  <c r="G10" i="2"/>
  <c r="H10" i="2"/>
  <c r="D2" i="29"/>
  <c r="E2" i="29"/>
  <c r="F2" i="29"/>
  <c r="G2" i="29"/>
  <c r="H2" i="29"/>
  <c r="B2" i="29"/>
  <c r="B44" i="29"/>
  <c r="D44" i="29"/>
  <c r="E44" i="29"/>
  <c r="F44" i="29"/>
  <c r="G44" i="29"/>
  <c r="H44" i="29"/>
  <c r="B36" i="29"/>
  <c r="D36" i="29"/>
  <c r="E36" i="29"/>
  <c r="F36" i="29"/>
  <c r="G36" i="29"/>
  <c r="H36" i="29"/>
  <c r="B28" i="29"/>
  <c r="D28" i="29"/>
  <c r="E28" i="29"/>
  <c r="F28" i="29"/>
  <c r="G28" i="29"/>
  <c r="H28" i="29"/>
  <c r="B20" i="29"/>
  <c r="D20" i="29"/>
  <c r="E20" i="29"/>
  <c r="F20" i="29"/>
  <c r="G20" i="29"/>
  <c r="H20" i="29"/>
  <c r="B12" i="29"/>
  <c r="D12" i="29"/>
  <c r="E12" i="29"/>
  <c r="F12" i="29"/>
  <c r="G12" i="29"/>
  <c r="H12" i="29"/>
  <c r="B4" i="29"/>
  <c r="D4" i="29"/>
  <c r="E4" i="29"/>
  <c r="F4" i="29"/>
  <c r="G4" i="29"/>
  <c r="H4" i="29"/>
  <c r="H46" i="34"/>
  <c r="B46" i="34"/>
  <c r="C46" i="34"/>
  <c r="D46" i="34"/>
  <c r="E46" i="34"/>
  <c r="F46" i="34"/>
  <c r="G46" i="34"/>
  <c r="H38" i="34"/>
  <c r="B38" i="34"/>
  <c r="C38" i="34"/>
  <c r="D38" i="34"/>
  <c r="E38" i="34"/>
  <c r="F38" i="34"/>
  <c r="G38" i="34"/>
  <c r="B30" i="34"/>
  <c r="C30" i="34"/>
  <c r="D30" i="34"/>
  <c r="E30" i="34"/>
  <c r="F30" i="34"/>
  <c r="G30" i="34"/>
  <c r="H30" i="34"/>
  <c r="H22" i="34"/>
  <c r="B22" i="34"/>
  <c r="C22" i="34"/>
  <c r="D22" i="34"/>
  <c r="E22" i="34"/>
  <c r="F22" i="34"/>
  <c r="G22" i="34"/>
  <c r="H14" i="34"/>
  <c r="B14" i="34"/>
  <c r="C14" i="34"/>
  <c r="D14" i="34"/>
  <c r="E14" i="34"/>
  <c r="F14" i="34"/>
  <c r="G14" i="34"/>
  <c r="H6" i="34"/>
  <c r="B6" i="34"/>
  <c r="C6" i="34"/>
  <c r="D6" i="34"/>
  <c r="E6" i="34"/>
  <c r="F6" i="34"/>
  <c r="G6" i="34"/>
  <c r="C48" i="33"/>
  <c r="D48" i="33"/>
  <c r="E48" i="33"/>
  <c r="H48" i="33"/>
  <c r="B48" i="33"/>
  <c r="G48" i="33"/>
  <c r="F48" i="33"/>
  <c r="C40" i="33"/>
  <c r="D40" i="33"/>
  <c r="E40" i="33"/>
  <c r="H40" i="33"/>
  <c r="B40" i="33"/>
  <c r="F40" i="33"/>
  <c r="G40" i="33"/>
  <c r="C32" i="33"/>
  <c r="D32" i="33"/>
  <c r="E32" i="33"/>
  <c r="H32" i="33"/>
  <c r="B32" i="33"/>
  <c r="F32" i="33"/>
  <c r="G32" i="33"/>
  <c r="C24" i="33"/>
  <c r="D24" i="33"/>
  <c r="E24" i="33"/>
  <c r="F24" i="33"/>
  <c r="H24" i="33"/>
  <c r="B24" i="33"/>
  <c r="G24" i="33"/>
  <c r="C16" i="33"/>
  <c r="D16" i="33"/>
  <c r="E16" i="33"/>
  <c r="F16" i="33"/>
  <c r="H16" i="33"/>
  <c r="B16" i="33"/>
  <c r="G16" i="33"/>
  <c r="C8" i="33"/>
  <c r="D8" i="33"/>
  <c r="E8" i="33"/>
  <c r="F8" i="33"/>
  <c r="H8" i="33"/>
  <c r="B8" i="33"/>
  <c r="G8" i="33"/>
  <c r="B49" i="2"/>
  <c r="F49" i="2"/>
  <c r="C49" i="2"/>
  <c r="D49" i="2"/>
  <c r="E49" i="2"/>
  <c r="H49" i="2"/>
  <c r="G49" i="2"/>
  <c r="B41" i="2"/>
  <c r="C41" i="2"/>
  <c r="F41" i="2"/>
  <c r="D41" i="2"/>
  <c r="E41" i="2"/>
  <c r="H41" i="2"/>
  <c r="G41" i="2"/>
  <c r="B33" i="2"/>
  <c r="C33" i="2"/>
  <c r="D33" i="2"/>
  <c r="E33" i="2"/>
  <c r="H33" i="2"/>
  <c r="F33" i="2"/>
  <c r="G33" i="2"/>
  <c r="B25" i="2"/>
  <c r="C25" i="2"/>
  <c r="D25" i="2"/>
  <c r="E25" i="2"/>
  <c r="H25" i="2"/>
  <c r="F25" i="2"/>
  <c r="G25" i="2"/>
  <c r="B17" i="2"/>
  <c r="C17" i="2"/>
  <c r="D17" i="2"/>
  <c r="E17" i="2"/>
  <c r="H17" i="2"/>
  <c r="F17" i="2"/>
  <c r="G17" i="2"/>
  <c r="B9" i="2"/>
  <c r="C9" i="2"/>
  <c r="D9" i="2"/>
  <c r="E9" i="2"/>
  <c r="H9" i="2"/>
  <c r="F9" i="2"/>
  <c r="G9" i="2"/>
  <c r="H51" i="29"/>
  <c r="B51" i="29"/>
  <c r="D51" i="29"/>
  <c r="E51" i="29"/>
  <c r="F51" i="29"/>
  <c r="G51" i="29"/>
  <c r="H43" i="29"/>
  <c r="B43" i="29"/>
  <c r="D43" i="29"/>
  <c r="G43" i="29"/>
  <c r="E43" i="29"/>
  <c r="F43" i="29"/>
  <c r="H35" i="29"/>
  <c r="G35" i="29"/>
  <c r="B35" i="29"/>
  <c r="D35" i="29"/>
  <c r="E35" i="29"/>
  <c r="F35" i="29"/>
  <c r="H27" i="29"/>
  <c r="B27" i="29"/>
  <c r="D27" i="29"/>
  <c r="E27" i="29"/>
  <c r="G27" i="29"/>
  <c r="F27" i="29"/>
  <c r="H19" i="29"/>
  <c r="G19" i="29"/>
  <c r="B19" i="29"/>
  <c r="D19" i="29"/>
  <c r="E19" i="29"/>
  <c r="F19" i="29"/>
  <c r="H11" i="29"/>
  <c r="G11" i="29"/>
  <c r="B11" i="29"/>
  <c r="D11" i="29"/>
  <c r="E11" i="29"/>
  <c r="F11" i="29"/>
  <c r="H3" i="29"/>
  <c r="B3" i="29"/>
  <c r="D3" i="29"/>
  <c r="E3" i="29"/>
  <c r="G3" i="29"/>
  <c r="F3" i="29"/>
  <c r="G45" i="34"/>
  <c r="H45" i="34"/>
  <c r="B45" i="34"/>
  <c r="C45" i="34"/>
  <c r="D45" i="34"/>
  <c r="E45" i="34"/>
  <c r="F45" i="34"/>
  <c r="G37" i="34"/>
  <c r="H37" i="34"/>
  <c r="B37" i="34"/>
  <c r="C37" i="34"/>
  <c r="D37" i="34"/>
  <c r="E37" i="34"/>
  <c r="F37" i="34"/>
  <c r="G29" i="34"/>
  <c r="H29" i="34"/>
  <c r="B29" i="34"/>
  <c r="C29" i="34"/>
  <c r="D29" i="34"/>
  <c r="E29" i="34"/>
  <c r="F29" i="34"/>
  <c r="G21" i="34"/>
  <c r="H21" i="34"/>
  <c r="B21" i="34"/>
  <c r="C21" i="34"/>
  <c r="D21" i="34"/>
  <c r="E21" i="34"/>
  <c r="F21" i="34"/>
  <c r="G13" i="34"/>
  <c r="H13" i="34"/>
  <c r="B13" i="34"/>
  <c r="C13" i="34"/>
  <c r="D13" i="34"/>
  <c r="E13" i="34"/>
  <c r="F13" i="34"/>
  <c r="G5" i="34"/>
  <c r="H5" i="34"/>
  <c r="B5" i="34"/>
  <c r="C5" i="34"/>
  <c r="D5" i="34"/>
  <c r="E5" i="34"/>
  <c r="F5" i="34"/>
  <c r="H47" i="33"/>
  <c r="C47" i="33"/>
  <c r="F47" i="33"/>
  <c r="D47" i="33"/>
  <c r="E47" i="33"/>
  <c r="B47" i="33"/>
  <c r="G47" i="33"/>
  <c r="H39" i="33"/>
  <c r="C39" i="33"/>
  <c r="F39" i="33"/>
  <c r="D39" i="33"/>
  <c r="E39" i="33"/>
  <c r="G39" i="33"/>
  <c r="B39" i="33"/>
  <c r="H31" i="33"/>
  <c r="C31" i="33"/>
  <c r="F31" i="33"/>
  <c r="G31" i="33"/>
  <c r="B31" i="33"/>
  <c r="D31" i="33"/>
  <c r="E31" i="33"/>
  <c r="H23" i="33"/>
  <c r="C23" i="33"/>
  <c r="D23" i="33"/>
  <c r="F23" i="33"/>
  <c r="E23" i="33"/>
  <c r="G23" i="33"/>
  <c r="B23" i="33"/>
  <c r="H15" i="33"/>
  <c r="C15" i="33"/>
  <c r="D15" i="33"/>
  <c r="F15" i="33"/>
  <c r="B15" i="33"/>
  <c r="E15" i="33"/>
  <c r="G15" i="33"/>
  <c r="E7" i="33"/>
  <c r="G7" i="33"/>
  <c r="H7" i="33"/>
  <c r="D7" i="33"/>
  <c r="C7" i="33"/>
  <c r="F7" i="33"/>
  <c r="B7" i="33"/>
  <c r="H48" i="2"/>
  <c r="B48" i="2"/>
  <c r="E48" i="2"/>
  <c r="C48" i="2"/>
  <c r="D48" i="2"/>
  <c r="G48" i="2"/>
  <c r="F48" i="2"/>
  <c r="H40" i="2"/>
  <c r="B40" i="2"/>
  <c r="C40" i="2"/>
  <c r="E40" i="2"/>
  <c r="D40" i="2"/>
  <c r="G40" i="2"/>
  <c r="F40" i="2"/>
  <c r="H32" i="2"/>
  <c r="E32" i="2"/>
  <c r="B32" i="2"/>
  <c r="C32" i="2"/>
  <c r="D32" i="2"/>
  <c r="G32" i="2"/>
  <c r="F32" i="2"/>
  <c r="H24" i="2"/>
  <c r="B24" i="2"/>
  <c r="C24" i="2"/>
  <c r="D24" i="2"/>
  <c r="E24" i="2"/>
  <c r="G24" i="2"/>
  <c r="F24" i="2"/>
  <c r="H16" i="2"/>
  <c r="B16" i="2"/>
  <c r="C16" i="2"/>
  <c r="D16" i="2"/>
  <c r="E16" i="2"/>
  <c r="G16" i="2"/>
  <c r="F16" i="2"/>
  <c r="H8" i="2"/>
  <c r="B8" i="2"/>
  <c r="C8" i="2"/>
  <c r="D8" i="2"/>
  <c r="E8" i="2"/>
  <c r="G8" i="2"/>
  <c r="F8" i="2"/>
  <c r="F50" i="29"/>
  <c r="G50" i="29"/>
  <c r="H50" i="29"/>
  <c r="E50" i="29"/>
  <c r="B50" i="29"/>
  <c r="D50" i="29"/>
  <c r="F42" i="29"/>
  <c r="G42" i="29"/>
  <c r="H42" i="29"/>
  <c r="B42" i="29"/>
  <c r="D42" i="29"/>
  <c r="E42" i="29"/>
  <c r="F34" i="29"/>
  <c r="G34" i="29"/>
  <c r="H34" i="29"/>
  <c r="E34" i="29"/>
  <c r="B34" i="29"/>
  <c r="D34" i="29"/>
  <c r="F26" i="29"/>
  <c r="G26" i="29"/>
  <c r="H26" i="29"/>
  <c r="E26" i="29"/>
  <c r="B26" i="29"/>
  <c r="D26" i="29"/>
  <c r="F18" i="29"/>
  <c r="G18" i="29"/>
  <c r="H18" i="29"/>
  <c r="B18" i="29"/>
  <c r="E18" i="29"/>
  <c r="D18" i="29"/>
  <c r="F10" i="29"/>
  <c r="E10" i="29"/>
  <c r="G10" i="29"/>
  <c r="H10" i="29"/>
  <c r="B10" i="29"/>
  <c r="D10" i="29"/>
  <c r="G2" i="34"/>
  <c r="H2" i="34"/>
  <c r="B2" i="34"/>
  <c r="C2" i="34"/>
  <c r="D2" i="34"/>
  <c r="E2" i="34"/>
  <c r="F2" i="34"/>
  <c r="F44" i="34"/>
  <c r="G44" i="34"/>
  <c r="H44" i="34"/>
  <c r="B44" i="34"/>
  <c r="C44" i="34"/>
  <c r="D44" i="34"/>
  <c r="E44" i="34"/>
  <c r="F36" i="34"/>
  <c r="G36" i="34"/>
  <c r="H36" i="34"/>
  <c r="B36" i="34"/>
  <c r="C36" i="34"/>
  <c r="D36" i="34"/>
  <c r="E36" i="34"/>
  <c r="F28" i="34"/>
  <c r="G28" i="34"/>
  <c r="H28" i="34"/>
  <c r="B28" i="34"/>
  <c r="C28" i="34"/>
  <c r="D28" i="34"/>
  <c r="E28" i="34"/>
  <c r="F20" i="34"/>
  <c r="G20" i="34"/>
  <c r="H20" i="34"/>
  <c r="B20" i="34"/>
  <c r="C20" i="34"/>
  <c r="D20" i="34"/>
  <c r="E20" i="34"/>
  <c r="F12" i="34"/>
  <c r="G12" i="34"/>
  <c r="H12" i="34"/>
  <c r="B12" i="34"/>
  <c r="C12" i="34"/>
  <c r="D12" i="34"/>
  <c r="E12" i="34"/>
  <c r="F4" i="34"/>
  <c r="G4" i="34"/>
  <c r="H4" i="34"/>
  <c r="B4" i="34"/>
  <c r="C4" i="34"/>
  <c r="D4" i="34"/>
  <c r="E4" i="34"/>
  <c r="F46" i="33"/>
  <c r="G46" i="33"/>
  <c r="H46" i="33"/>
  <c r="D46" i="33"/>
  <c r="C46" i="33"/>
  <c r="E46" i="33"/>
  <c r="B46" i="33"/>
  <c r="F38" i="33"/>
  <c r="G38" i="33"/>
  <c r="H38" i="33"/>
  <c r="D38" i="33"/>
  <c r="B38" i="33"/>
  <c r="C38" i="33"/>
  <c r="E38" i="33"/>
  <c r="F30" i="33"/>
  <c r="G30" i="33"/>
  <c r="H30" i="33"/>
  <c r="D30" i="33"/>
  <c r="B30" i="33"/>
  <c r="C30" i="33"/>
  <c r="E30" i="33"/>
  <c r="F22" i="33"/>
  <c r="G22" i="33"/>
  <c r="H22" i="33"/>
  <c r="D22" i="33"/>
  <c r="C22" i="33"/>
  <c r="E22" i="33"/>
  <c r="B22" i="33"/>
  <c r="F14" i="33"/>
  <c r="G14" i="33"/>
  <c r="H14" i="33"/>
  <c r="D14" i="33"/>
  <c r="B14" i="33"/>
  <c r="C14" i="33"/>
  <c r="E14" i="33"/>
  <c r="C6" i="33"/>
  <c r="E6" i="33"/>
  <c r="D6" i="33"/>
  <c r="F6" i="33"/>
  <c r="G6" i="33"/>
  <c r="H6" i="33"/>
  <c r="B6" i="33"/>
  <c r="B48" i="30"/>
  <c r="C48" i="30"/>
  <c r="N48" i="30" s="1"/>
  <c r="D48" i="30"/>
  <c r="O48" i="30" s="1"/>
  <c r="E48" i="30"/>
  <c r="P48" i="30" s="1"/>
  <c r="F48" i="30"/>
  <c r="Q48" i="30" s="1"/>
  <c r="G48" i="30"/>
  <c r="R48" i="30" s="1"/>
  <c r="H48" i="30"/>
  <c r="S48" i="30" s="1"/>
  <c r="B40" i="30"/>
  <c r="C40" i="30"/>
  <c r="N40" i="30" s="1"/>
  <c r="D40" i="30"/>
  <c r="O40" i="30" s="1"/>
  <c r="E40" i="30"/>
  <c r="P40" i="30" s="1"/>
  <c r="F40" i="30"/>
  <c r="Q40" i="30" s="1"/>
  <c r="G40" i="30"/>
  <c r="R40" i="30" s="1"/>
  <c r="H40" i="30"/>
  <c r="S40" i="30" s="1"/>
  <c r="D32" i="30"/>
  <c r="O32" i="30" s="1"/>
  <c r="G32" i="30"/>
  <c r="R32" i="30" s="1"/>
  <c r="F32" i="30"/>
  <c r="Q32" i="30" s="1"/>
  <c r="E32" i="30"/>
  <c r="P32" i="30" s="1"/>
  <c r="H32" i="30"/>
  <c r="S32" i="30" s="1"/>
  <c r="B32" i="30"/>
  <c r="C32" i="30"/>
  <c r="N32" i="30" s="1"/>
  <c r="C24" i="30"/>
  <c r="N24" i="30" s="1"/>
  <c r="D24" i="30"/>
  <c r="O24" i="30" s="1"/>
  <c r="G24" i="30"/>
  <c r="R24" i="30" s="1"/>
  <c r="H24" i="30"/>
  <c r="S24" i="30" s="1"/>
  <c r="E24" i="30"/>
  <c r="P24" i="30" s="1"/>
  <c r="F24" i="30"/>
  <c r="Q24" i="30" s="1"/>
  <c r="B24" i="30"/>
  <c r="C16" i="30"/>
  <c r="N16" i="30" s="1"/>
  <c r="D16" i="30"/>
  <c r="O16" i="30" s="1"/>
  <c r="G16" i="30"/>
  <c r="R16" i="30" s="1"/>
  <c r="H16" i="30"/>
  <c r="S16" i="30" s="1"/>
  <c r="B16" i="30"/>
  <c r="E16" i="30"/>
  <c r="P16" i="30" s="1"/>
  <c r="F16" i="30"/>
  <c r="Q16" i="30" s="1"/>
  <c r="C8" i="30"/>
  <c r="N8" i="30" s="1"/>
  <c r="D8" i="30"/>
  <c r="O8" i="30" s="1"/>
  <c r="G8" i="30"/>
  <c r="R8" i="30" s="1"/>
  <c r="H8" i="30"/>
  <c r="S8" i="30" s="1"/>
  <c r="E8" i="30"/>
  <c r="P8" i="30" s="1"/>
  <c r="F8" i="30"/>
  <c r="Q8" i="30" s="1"/>
  <c r="B8" i="30"/>
  <c r="B50" i="35"/>
  <c r="C50" i="35"/>
  <c r="D50" i="35"/>
  <c r="E50" i="35"/>
  <c r="F50" i="35"/>
  <c r="G50" i="35"/>
  <c r="H50" i="35"/>
  <c r="B42" i="35"/>
  <c r="C42" i="35"/>
  <c r="D42" i="35"/>
  <c r="E42" i="35"/>
  <c r="F42" i="35"/>
  <c r="G42" i="35"/>
  <c r="H42" i="35"/>
  <c r="B34" i="35"/>
  <c r="C34" i="35"/>
  <c r="D34" i="35"/>
  <c r="E34" i="35"/>
  <c r="F34" i="35"/>
  <c r="G34" i="35"/>
  <c r="H34" i="35"/>
  <c r="B26" i="35"/>
  <c r="C26" i="35"/>
  <c r="D26" i="35"/>
  <c r="E26" i="35"/>
  <c r="F26" i="35"/>
  <c r="G26" i="35"/>
  <c r="H26" i="35"/>
  <c r="B18" i="35"/>
  <c r="C18" i="35"/>
  <c r="D18" i="35"/>
  <c r="E18" i="35"/>
  <c r="F18" i="35"/>
  <c r="G18" i="35"/>
  <c r="H18" i="35"/>
  <c r="B10" i="35"/>
  <c r="C10" i="35"/>
  <c r="D10" i="35"/>
  <c r="E10" i="35"/>
  <c r="F10" i="35"/>
  <c r="G10" i="35"/>
  <c r="H10" i="35"/>
  <c r="U36" i="17"/>
  <c r="W36" i="17" s="1"/>
  <c r="B33" i="31" s="1"/>
  <c r="T49" i="17"/>
  <c r="V49" i="17" s="1"/>
  <c r="E46" i="31" s="1"/>
  <c r="T19" i="17"/>
  <c r="V19" i="17" s="1"/>
  <c r="E16" i="31" s="1"/>
  <c r="B47" i="30"/>
  <c r="C47" i="30"/>
  <c r="N47" i="30" s="1"/>
  <c r="D47" i="30"/>
  <c r="O47" i="30" s="1"/>
  <c r="E47" i="30"/>
  <c r="P47" i="30" s="1"/>
  <c r="F47" i="30"/>
  <c r="Q47" i="30" s="1"/>
  <c r="G47" i="30"/>
  <c r="R47" i="30" s="1"/>
  <c r="H47" i="30"/>
  <c r="S47" i="30" s="1"/>
  <c r="B39" i="30"/>
  <c r="C39" i="30"/>
  <c r="N39" i="30" s="1"/>
  <c r="D39" i="30"/>
  <c r="O39" i="30" s="1"/>
  <c r="E39" i="30"/>
  <c r="P39" i="30" s="1"/>
  <c r="F39" i="30"/>
  <c r="Q39" i="30" s="1"/>
  <c r="G39" i="30"/>
  <c r="R39" i="30" s="1"/>
  <c r="H39" i="30"/>
  <c r="S39" i="30" s="1"/>
  <c r="B31" i="30"/>
  <c r="C31" i="30"/>
  <c r="N31" i="30" s="1"/>
  <c r="F31" i="30"/>
  <c r="Q31" i="30" s="1"/>
  <c r="D31" i="30"/>
  <c r="O31" i="30" s="1"/>
  <c r="E31" i="30"/>
  <c r="P31" i="30" s="1"/>
  <c r="G31" i="30"/>
  <c r="R31" i="30" s="1"/>
  <c r="H31" i="30"/>
  <c r="S31" i="30" s="1"/>
  <c r="B23" i="30"/>
  <c r="C23" i="30"/>
  <c r="N23" i="30" s="1"/>
  <c r="F23" i="30"/>
  <c r="Q23" i="30" s="1"/>
  <c r="G23" i="30"/>
  <c r="R23" i="30" s="1"/>
  <c r="D23" i="30"/>
  <c r="O23" i="30" s="1"/>
  <c r="E23" i="30"/>
  <c r="P23" i="30" s="1"/>
  <c r="H23" i="30"/>
  <c r="S23" i="30" s="1"/>
  <c r="B15" i="30"/>
  <c r="C15" i="30"/>
  <c r="N15" i="30" s="1"/>
  <c r="F15" i="30"/>
  <c r="Q15" i="30" s="1"/>
  <c r="G15" i="30"/>
  <c r="R15" i="30" s="1"/>
  <c r="D15" i="30"/>
  <c r="O15" i="30" s="1"/>
  <c r="E15" i="30"/>
  <c r="P15" i="30" s="1"/>
  <c r="H15" i="30"/>
  <c r="S15" i="30" s="1"/>
  <c r="B7" i="30"/>
  <c r="C7" i="30"/>
  <c r="N7" i="30" s="1"/>
  <c r="F7" i="30"/>
  <c r="Q7" i="30" s="1"/>
  <c r="G7" i="30"/>
  <c r="R7" i="30" s="1"/>
  <c r="D7" i="30"/>
  <c r="O7" i="30" s="1"/>
  <c r="E7" i="30"/>
  <c r="P7" i="30" s="1"/>
  <c r="H7" i="30"/>
  <c r="S7" i="30" s="1"/>
  <c r="B49" i="35"/>
  <c r="C49" i="35"/>
  <c r="D49" i="35"/>
  <c r="E49" i="35"/>
  <c r="F49" i="35"/>
  <c r="G49" i="35"/>
  <c r="H49" i="35"/>
  <c r="B41" i="35"/>
  <c r="C41" i="35"/>
  <c r="D41" i="35"/>
  <c r="E41" i="35"/>
  <c r="F41" i="35"/>
  <c r="G41" i="35"/>
  <c r="H41" i="35"/>
  <c r="B33" i="35"/>
  <c r="C33" i="35"/>
  <c r="D33" i="35"/>
  <c r="E33" i="35"/>
  <c r="F33" i="35"/>
  <c r="G33" i="35"/>
  <c r="H33" i="35"/>
  <c r="B25" i="35"/>
  <c r="C25" i="35"/>
  <c r="D25" i="35"/>
  <c r="E25" i="35"/>
  <c r="F25" i="35"/>
  <c r="G25" i="35"/>
  <c r="H25" i="35"/>
  <c r="B17" i="35"/>
  <c r="C17" i="35"/>
  <c r="D17" i="35"/>
  <c r="E17" i="35"/>
  <c r="F17" i="35"/>
  <c r="G17" i="35"/>
  <c r="H17" i="35"/>
  <c r="B9" i="35"/>
  <c r="C9" i="35"/>
  <c r="D9" i="35"/>
  <c r="E9" i="35"/>
  <c r="F9" i="35"/>
  <c r="G9" i="35"/>
  <c r="H9" i="35"/>
  <c r="H38" i="30"/>
  <c r="S38" i="30" s="1"/>
  <c r="B38" i="30"/>
  <c r="C38" i="30"/>
  <c r="N38" i="30" s="1"/>
  <c r="G38" i="30"/>
  <c r="R38" i="30" s="1"/>
  <c r="D38" i="30"/>
  <c r="O38" i="30" s="1"/>
  <c r="E38" i="30"/>
  <c r="P38" i="30" s="1"/>
  <c r="F38" i="30"/>
  <c r="Q38" i="30" s="1"/>
  <c r="B30" i="30"/>
  <c r="E30" i="30"/>
  <c r="P30" i="30" s="1"/>
  <c r="H30" i="30"/>
  <c r="S30" i="30" s="1"/>
  <c r="C30" i="30"/>
  <c r="N30" i="30" s="1"/>
  <c r="D30" i="30"/>
  <c r="O30" i="30" s="1"/>
  <c r="F30" i="30"/>
  <c r="Q30" i="30" s="1"/>
  <c r="G30" i="30"/>
  <c r="R30" i="30" s="1"/>
  <c r="B22" i="30"/>
  <c r="E22" i="30"/>
  <c r="P22" i="30" s="1"/>
  <c r="F22" i="30"/>
  <c r="Q22" i="30" s="1"/>
  <c r="C22" i="30"/>
  <c r="N22" i="30" s="1"/>
  <c r="D22" i="30"/>
  <c r="O22" i="30" s="1"/>
  <c r="G22" i="30"/>
  <c r="R22" i="30" s="1"/>
  <c r="H22" i="30"/>
  <c r="S22" i="30" s="1"/>
  <c r="B14" i="30"/>
  <c r="E14" i="30"/>
  <c r="P14" i="30" s="1"/>
  <c r="F14" i="30"/>
  <c r="Q14" i="30" s="1"/>
  <c r="C14" i="30"/>
  <c r="N14" i="30" s="1"/>
  <c r="D14" i="30"/>
  <c r="O14" i="30" s="1"/>
  <c r="G14" i="30"/>
  <c r="R14" i="30" s="1"/>
  <c r="H14" i="30"/>
  <c r="S14" i="30" s="1"/>
  <c r="B6" i="30"/>
  <c r="E6" i="30"/>
  <c r="P6" i="30" s="1"/>
  <c r="F6" i="30"/>
  <c r="Q6" i="30" s="1"/>
  <c r="C6" i="30"/>
  <c r="N6" i="30" s="1"/>
  <c r="D6" i="30"/>
  <c r="O6" i="30" s="1"/>
  <c r="G6" i="30"/>
  <c r="R6" i="30" s="1"/>
  <c r="H6" i="30"/>
  <c r="S6" i="30" s="1"/>
  <c r="H48" i="35"/>
  <c r="B48" i="35"/>
  <c r="C48" i="35"/>
  <c r="D48" i="35"/>
  <c r="E48" i="35"/>
  <c r="F48" i="35"/>
  <c r="G48" i="35"/>
  <c r="H40" i="35"/>
  <c r="B40" i="35"/>
  <c r="C40" i="35"/>
  <c r="D40" i="35"/>
  <c r="E40" i="35"/>
  <c r="F40" i="35"/>
  <c r="G40" i="35"/>
  <c r="H32" i="35"/>
  <c r="B32" i="35"/>
  <c r="C32" i="35"/>
  <c r="D32" i="35"/>
  <c r="E32" i="35"/>
  <c r="F32" i="35"/>
  <c r="G32" i="35"/>
  <c r="H24" i="35"/>
  <c r="B24" i="35"/>
  <c r="C24" i="35"/>
  <c r="D24" i="35"/>
  <c r="E24" i="35"/>
  <c r="F24" i="35"/>
  <c r="G24" i="35"/>
  <c r="H16" i="35"/>
  <c r="B16" i="35"/>
  <c r="C16" i="35"/>
  <c r="D16" i="35"/>
  <c r="E16" i="35"/>
  <c r="F16" i="35"/>
  <c r="G16" i="35"/>
  <c r="H8" i="35"/>
  <c r="B8" i="35"/>
  <c r="C8" i="35"/>
  <c r="D8" i="35"/>
  <c r="E8" i="35"/>
  <c r="F8" i="35"/>
  <c r="G8" i="35"/>
  <c r="G45" i="30"/>
  <c r="R45" i="30" s="1"/>
  <c r="H45" i="30"/>
  <c r="S45" i="30" s="1"/>
  <c r="B45" i="30"/>
  <c r="C45" i="30"/>
  <c r="N45" i="30" s="1"/>
  <c r="D45" i="30"/>
  <c r="O45" i="30" s="1"/>
  <c r="F45" i="30"/>
  <c r="Q45" i="30" s="1"/>
  <c r="E45" i="30"/>
  <c r="P45" i="30" s="1"/>
  <c r="G37" i="30"/>
  <c r="R37" i="30" s="1"/>
  <c r="H37" i="30"/>
  <c r="S37" i="30" s="1"/>
  <c r="B37" i="30"/>
  <c r="C37" i="30"/>
  <c r="N37" i="30" s="1"/>
  <c r="D37" i="30"/>
  <c r="O37" i="30" s="1"/>
  <c r="F37" i="30"/>
  <c r="Q37" i="30" s="1"/>
  <c r="E37" i="30"/>
  <c r="P37" i="30" s="1"/>
  <c r="H29" i="30"/>
  <c r="S29" i="30" s="1"/>
  <c r="D29" i="30"/>
  <c r="O29" i="30" s="1"/>
  <c r="E29" i="30"/>
  <c r="P29" i="30" s="1"/>
  <c r="B29" i="30"/>
  <c r="C29" i="30"/>
  <c r="N29" i="30" s="1"/>
  <c r="F29" i="30"/>
  <c r="Q29" i="30" s="1"/>
  <c r="G29" i="30"/>
  <c r="R29" i="30" s="1"/>
  <c r="H21" i="30"/>
  <c r="S21" i="30" s="1"/>
  <c r="D21" i="30"/>
  <c r="O21" i="30" s="1"/>
  <c r="E21" i="30"/>
  <c r="P21" i="30" s="1"/>
  <c r="G21" i="30"/>
  <c r="R21" i="30" s="1"/>
  <c r="B21" i="30"/>
  <c r="C21" i="30"/>
  <c r="N21" i="30" s="1"/>
  <c r="F21" i="30"/>
  <c r="Q21" i="30" s="1"/>
  <c r="H13" i="30"/>
  <c r="S13" i="30" s="1"/>
  <c r="D13" i="30"/>
  <c r="O13" i="30" s="1"/>
  <c r="E13" i="30"/>
  <c r="P13" i="30" s="1"/>
  <c r="B13" i="30"/>
  <c r="C13" i="30"/>
  <c r="N13" i="30" s="1"/>
  <c r="F13" i="30"/>
  <c r="Q13" i="30" s="1"/>
  <c r="G13" i="30"/>
  <c r="R13" i="30" s="1"/>
  <c r="H5" i="30"/>
  <c r="S5" i="30" s="1"/>
  <c r="D5" i="30"/>
  <c r="O5" i="30" s="1"/>
  <c r="E5" i="30"/>
  <c r="P5" i="30" s="1"/>
  <c r="G5" i="30"/>
  <c r="R5" i="30" s="1"/>
  <c r="B5" i="30"/>
  <c r="C5" i="30"/>
  <c r="N5" i="30" s="1"/>
  <c r="F5" i="30"/>
  <c r="Q5" i="30" s="1"/>
  <c r="G47" i="35"/>
  <c r="H47" i="35"/>
  <c r="B47" i="35"/>
  <c r="C47" i="35"/>
  <c r="D47" i="35"/>
  <c r="E47" i="35"/>
  <c r="F47" i="35"/>
  <c r="G39" i="35"/>
  <c r="H39" i="35"/>
  <c r="B39" i="35"/>
  <c r="C39" i="35"/>
  <c r="D39" i="35"/>
  <c r="E39" i="35"/>
  <c r="F39" i="35"/>
  <c r="G31" i="35"/>
  <c r="H31" i="35"/>
  <c r="B31" i="35"/>
  <c r="C31" i="35"/>
  <c r="D31" i="35"/>
  <c r="E31" i="35"/>
  <c r="F31" i="35"/>
  <c r="G23" i="35"/>
  <c r="H23" i="35"/>
  <c r="B23" i="35"/>
  <c r="C23" i="35"/>
  <c r="D23" i="35"/>
  <c r="E23" i="35"/>
  <c r="F23" i="35"/>
  <c r="G15" i="35"/>
  <c r="H15" i="35"/>
  <c r="B15" i="35"/>
  <c r="C15" i="35"/>
  <c r="D15" i="35"/>
  <c r="E15" i="35"/>
  <c r="F15" i="35"/>
  <c r="G7" i="35"/>
  <c r="H7" i="35"/>
  <c r="B7" i="35"/>
  <c r="C7" i="35"/>
  <c r="D7" i="35"/>
  <c r="E7" i="35"/>
  <c r="F7" i="35"/>
  <c r="K56" i="17"/>
  <c r="G2" i="30"/>
  <c r="R2" i="30" s="1"/>
  <c r="H2" i="30"/>
  <c r="S2" i="30" s="1"/>
  <c r="B2" i="30"/>
  <c r="C2" i="30"/>
  <c r="N2" i="30" s="1"/>
  <c r="F2" i="30"/>
  <c r="Q2" i="30" s="1"/>
  <c r="D2" i="30"/>
  <c r="O2" i="30" s="1"/>
  <c r="E2" i="30"/>
  <c r="F44" i="30"/>
  <c r="Q44" i="30" s="1"/>
  <c r="G44" i="30"/>
  <c r="R44" i="30" s="1"/>
  <c r="H44" i="30"/>
  <c r="S44" i="30" s="1"/>
  <c r="B44" i="30"/>
  <c r="E44" i="30"/>
  <c r="P44" i="30" s="1"/>
  <c r="C44" i="30"/>
  <c r="N44" i="30" s="1"/>
  <c r="D44" i="30"/>
  <c r="O44" i="30" s="1"/>
  <c r="F36" i="30"/>
  <c r="Q36" i="30" s="1"/>
  <c r="G36" i="30"/>
  <c r="R36" i="30" s="1"/>
  <c r="H36" i="30"/>
  <c r="S36" i="30" s="1"/>
  <c r="B36" i="30"/>
  <c r="E36" i="30"/>
  <c r="P36" i="30" s="1"/>
  <c r="C36" i="30"/>
  <c r="N36" i="30" s="1"/>
  <c r="D36" i="30"/>
  <c r="O36" i="30" s="1"/>
  <c r="G28" i="30"/>
  <c r="R28" i="30" s="1"/>
  <c r="H28" i="30"/>
  <c r="S28" i="30" s="1"/>
  <c r="C28" i="30"/>
  <c r="N28" i="30" s="1"/>
  <c r="D28" i="30"/>
  <c r="O28" i="30" s="1"/>
  <c r="F28" i="30"/>
  <c r="Q28" i="30" s="1"/>
  <c r="B28" i="30"/>
  <c r="E28" i="30"/>
  <c r="P28" i="30" s="1"/>
  <c r="G20" i="30"/>
  <c r="R20" i="30" s="1"/>
  <c r="H20" i="30"/>
  <c r="S20" i="30" s="1"/>
  <c r="C20" i="30"/>
  <c r="N20" i="30" s="1"/>
  <c r="D20" i="30"/>
  <c r="O20" i="30" s="1"/>
  <c r="B20" i="30"/>
  <c r="E20" i="30"/>
  <c r="P20" i="30" s="1"/>
  <c r="F20" i="30"/>
  <c r="Q20" i="30" s="1"/>
  <c r="G12" i="30"/>
  <c r="R12" i="30" s="1"/>
  <c r="H12" i="30"/>
  <c r="S12" i="30" s="1"/>
  <c r="C12" i="30"/>
  <c r="N12" i="30" s="1"/>
  <c r="D12" i="30"/>
  <c r="O12" i="30" s="1"/>
  <c r="F12" i="30"/>
  <c r="Q12" i="30" s="1"/>
  <c r="B12" i="30"/>
  <c r="E12" i="30"/>
  <c r="P12" i="30" s="1"/>
  <c r="G4" i="30"/>
  <c r="R4" i="30" s="1"/>
  <c r="H4" i="30"/>
  <c r="S4" i="30" s="1"/>
  <c r="C4" i="30"/>
  <c r="N4" i="30" s="1"/>
  <c r="D4" i="30"/>
  <c r="O4" i="30" s="1"/>
  <c r="B4" i="30"/>
  <c r="E4" i="30"/>
  <c r="P4" i="30" s="1"/>
  <c r="F4" i="30"/>
  <c r="Q4" i="30" s="1"/>
  <c r="F46" i="35"/>
  <c r="G46" i="35"/>
  <c r="H46" i="35"/>
  <c r="B46" i="35"/>
  <c r="C46" i="35"/>
  <c r="D46" i="35"/>
  <c r="E46" i="35"/>
  <c r="F38" i="35"/>
  <c r="G38" i="35"/>
  <c r="H38" i="35"/>
  <c r="B38" i="35"/>
  <c r="C38" i="35"/>
  <c r="D38" i="35"/>
  <c r="E38" i="35"/>
  <c r="F30" i="35"/>
  <c r="G30" i="35"/>
  <c r="H30" i="35"/>
  <c r="B30" i="35"/>
  <c r="C30" i="35"/>
  <c r="D30" i="35"/>
  <c r="E30" i="35"/>
  <c r="F22" i="35"/>
  <c r="G22" i="35"/>
  <c r="H22" i="35"/>
  <c r="B22" i="35"/>
  <c r="C22" i="35"/>
  <c r="D22" i="35"/>
  <c r="E22" i="35"/>
  <c r="F14" i="35"/>
  <c r="G14" i="35"/>
  <c r="H14" i="35"/>
  <c r="B14" i="35"/>
  <c r="C14" i="35"/>
  <c r="D14" i="35"/>
  <c r="E14" i="35"/>
  <c r="F6" i="35"/>
  <c r="G6" i="35"/>
  <c r="H6" i="35"/>
  <c r="B6" i="35"/>
  <c r="C6" i="35"/>
  <c r="D6" i="35"/>
  <c r="E6" i="35"/>
  <c r="U21" i="17"/>
  <c r="W21" i="17" s="1"/>
  <c r="B18" i="31" s="1"/>
  <c r="U53" i="17"/>
  <c r="W53" i="17" s="1"/>
  <c r="B50" i="31" s="1"/>
  <c r="T46" i="17"/>
  <c r="V46" i="17" s="1"/>
  <c r="E43" i="31" s="1"/>
  <c r="T32" i="17"/>
  <c r="V32" i="17" s="1"/>
  <c r="E29" i="31" s="1"/>
  <c r="T18" i="17"/>
  <c r="V18" i="17" s="1"/>
  <c r="E15" i="31" s="1"/>
  <c r="G47" i="2"/>
  <c r="F47" i="2"/>
  <c r="H47" i="2"/>
  <c r="B47" i="2"/>
  <c r="D47" i="2"/>
  <c r="C47" i="2"/>
  <c r="E47" i="2"/>
  <c r="G39" i="2"/>
  <c r="F39" i="2"/>
  <c r="H39" i="2"/>
  <c r="B39" i="2"/>
  <c r="C39" i="2"/>
  <c r="D39" i="2"/>
  <c r="E39" i="2"/>
  <c r="G31" i="2"/>
  <c r="F31" i="2"/>
  <c r="H31" i="2"/>
  <c r="B31" i="2"/>
  <c r="C31" i="2"/>
  <c r="D31" i="2"/>
  <c r="E31" i="2"/>
  <c r="G23" i="2"/>
  <c r="F23" i="2"/>
  <c r="H23" i="2"/>
  <c r="B23" i="2"/>
  <c r="C23" i="2"/>
  <c r="D23" i="2"/>
  <c r="E23" i="2"/>
  <c r="G15" i="2"/>
  <c r="F15" i="2"/>
  <c r="H15" i="2"/>
  <c r="B15" i="2"/>
  <c r="C15" i="2"/>
  <c r="D15" i="2"/>
  <c r="E15" i="2"/>
  <c r="G7" i="2"/>
  <c r="F7" i="2"/>
  <c r="H7" i="2"/>
  <c r="B7" i="2"/>
  <c r="C7" i="2"/>
  <c r="D7" i="2"/>
  <c r="E7" i="2"/>
  <c r="D49" i="29"/>
  <c r="B49" i="29"/>
  <c r="E49" i="29"/>
  <c r="F49" i="29"/>
  <c r="G49" i="29"/>
  <c r="H49" i="29"/>
  <c r="D41" i="29"/>
  <c r="E41" i="29"/>
  <c r="F41" i="29"/>
  <c r="G41" i="29"/>
  <c r="B41" i="29"/>
  <c r="H41" i="29"/>
  <c r="D33" i="29"/>
  <c r="E33" i="29"/>
  <c r="F33" i="29"/>
  <c r="G33" i="29"/>
  <c r="H33" i="29"/>
  <c r="B33" i="29"/>
  <c r="D25" i="29"/>
  <c r="E25" i="29"/>
  <c r="B25" i="29"/>
  <c r="F25" i="29"/>
  <c r="G25" i="29"/>
  <c r="H25" i="29"/>
  <c r="D17" i="29"/>
  <c r="E17" i="29"/>
  <c r="F17" i="29"/>
  <c r="G17" i="29"/>
  <c r="H17" i="29"/>
  <c r="B17" i="29"/>
  <c r="D9" i="29"/>
  <c r="E9" i="29"/>
  <c r="F9" i="29"/>
  <c r="G9" i="29"/>
  <c r="H9" i="29"/>
  <c r="B9" i="29"/>
  <c r="E51" i="34"/>
  <c r="F51" i="34"/>
  <c r="G51" i="34"/>
  <c r="H51" i="34"/>
  <c r="B51" i="34"/>
  <c r="C51" i="34"/>
  <c r="D51" i="34"/>
  <c r="E43" i="34"/>
  <c r="F43" i="34"/>
  <c r="G43" i="34"/>
  <c r="H43" i="34"/>
  <c r="B43" i="34"/>
  <c r="C43" i="34"/>
  <c r="D43" i="34"/>
  <c r="E35" i="34"/>
  <c r="F35" i="34"/>
  <c r="G35" i="34"/>
  <c r="H35" i="34"/>
  <c r="B35" i="34"/>
  <c r="C35" i="34"/>
  <c r="D35" i="34"/>
  <c r="E27" i="34"/>
  <c r="F27" i="34"/>
  <c r="G27" i="34"/>
  <c r="H27" i="34"/>
  <c r="B27" i="34"/>
  <c r="C27" i="34"/>
  <c r="D27" i="34"/>
  <c r="E19" i="34"/>
  <c r="F19" i="34"/>
  <c r="G19" i="34"/>
  <c r="H19" i="34"/>
  <c r="B19" i="34"/>
  <c r="C19" i="34"/>
  <c r="D19" i="34"/>
  <c r="E11" i="34"/>
  <c r="F11" i="34"/>
  <c r="G11" i="34"/>
  <c r="H11" i="34"/>
  <c r="B11" i="34"/>
  <c r="C11" i="34"/>
  <c r="D11" i="34"/>
  <c r="E3" i="34"/>
  <c r="F3" i="34"/>
  <c r="G3" i="34"/>
  <c r="H3" i="34"/>
  <c r="B3" i="34"/>
  <c r="C3" i="34"/>
  <c r="D3" i="34"/>
  <c r="D45" i="33"/>
  <c r="E45" i="33"/>
  <c r="F45" i="33"/>
  <c r="G45" i="33"/>
  <c r="B45" i="33"/>
  <c r="C45" i="33"/>
  <c r="H45" i="33"/>
  <c r="D37" i="33"/>
  <c r="E37" i="33"/>
  <c r="F37" i="33"/>
  <c r="G37" i="33"/>
  <c r="B37" i="33"/>
  <c r="C37" i="33"/>
  <c r="H37" i="33"/>
  <c r="D29" i="33"/>
  <c r="E29" i="33"/>
  <c r="F29" i="33"/>
  <c r="G29" i="33"/>
  <c r="B29" i="33"/>
  <c r="H29" i="33"/>
  <c r="C29" i="33"/>
  <c r="D21" i="33"/>
  <c r="E21" i="33"/>
  <c r="F21" i="33"/>
  <c r="G21" i="33"/>
  <c r="B21" i="33"/>
  <c r="H21" i="33"/>
  <c r="C21" i="33"/>
  <c r="D13" i="33"/>
  <c r="E13" i="33"/>
  <c r="F13" i="33"/>
  <c r="G13" i="33"/>
  <c r="B13" i="33"/>
  <c r="H13" i="33"/>
  <c r="C13" i="33"/>
  <c r="C5" i="33"/>
  <c r="D5" i="33"/>
  <c r="H5" i="33"/>
  <c r="B5" i="33"/>
  <c r="F5" i="33"/>
  <c r="E5" i="33"/>
  <c r="G5" i="33"/>
  <c r="F46" i="2"/>
  <c r="G46" i="2"/>
  <c r="H46" i="2"/>
  <c r="E46" i="2"/>
  <c r="B46" i="2"/>
  <c r="C46" i="2"/>
  <c r="D46" i="2"/>
  <c r="F38" i="2"/>
  <c r="G38" i="2"/>
  <c r="H38" i="2"/>
  <c r="E38" i="2"/>
  <c r="B38" i="2"/>
  <c r="C38" i="2"/>
  <c r="D38" i="2"/>
  <c r="F30" i="2"/>
  <c r="C30" i="2"/>
  <c r="G30" i="2"/>
  <c r="H30" i="2"/>
  <c r="E30" i="2"/>
  <c r="B30" i="2"/>
  <c r="D30" i="2"/>
  <c r="F22" i="2"/>
  <c r="G22" i="2"/>
  <c r="H22" i="2"/>
  <c r="E22" i="2"/>
  <c r="B22" i="2"/>
  <c r="C22" i="2"/>
  <c r="D22" i="2"/>
  <c r="F14" i="2"/>
  <c r="G14" i="2"/>
  <c r="H14" i="2"/>
  <c r="E14" i="2"/>
  <c r="B14" i="2"/>
  <c r="C14" i="2"/>
  <c r="D14" i="2"/>
  <c r="F6" i="2"/>
  <c r="G6" i="2"/>
  <c r="H6" i="2"/>
  <c r="E6" i="2"/>
  <c r="B6" i="2"/>
  <c r="C6" i="2"/>
  <c r="D6" i="2"/>
  <c r="B48" i="29"/>
  <c r="D48" i="29"/>
  <c r="E48" i="29"/>
  <c r="F48" i="29"/>
  <c r="G48" i="29"/>
  <c r="H48" i="29"/>
  <c r="B40" i="29"/>
  <c r="D40" i="29"/>
  <c r="E40" i="29"/>
  <c r="F40" i="29"/>
  <c r="G40" i="29"/>
  <c r="H40" i="29"/>
  <c r="B32" i="29"/>
  <c r="D32" i="29"/>
  <c r="E32" i="29"/>
  <c r="F32" i="29"/>
  <c r="G32" i="29"/>
  <c r="H32" i="29"/>
  <c r="B24" i="29"/>
  <c r="D24" i="29"/>
  <c r="E24" i="29"/>
  <c r="F24" i="29"/>
  <c r="G24" i="29"/>
  <c r="H24" i="29"/>
  <c r="B16" i="29"/>
  <c r="D16" i="29"/>
  <c r="E16" i="29"/>
  <c r="F16" i="29"/>
  <c r="G16" i="29"/>
  <c r="H16" i="29"/>
  <c r="B8" i="29"/>
  <c r="D8" i="29"/>
  <c r="E8" i="29"/>
  <c r="F8" i="29"/>
  <c r="G8" i="29"/>
  <c r="H8" i="29"/>
  <c r="D50" i="34"/>
  <c r="E50" i="34"/>
  <c r="F50" i="34"/>
  <c r="G50" i="34"/>
  <c r="H50" i="34"/>
  <c r="B50" i="34"/>
  <c r="C50" i="34"/>
  <c r="D42" i="34"/>
  <c r="E42" i="34"/>
  <c r="F42" i="34"/>
  <c r="G42" i="34"/>
  <c r="H42" i="34"/>
  <c r="B42" i="34"/>
  <c r="C42" i="34"/>
  <c r="D34" i="34"/>
  <c r="E34" i="34"/>
  <c r="F34" i="34"/>
  <c r="G34" i="34"/>
  <c r="H34" i="34"/>
  <c r="B34" i="34"/>
  <c r="C34" i="34"/>
  <c r="D26" i="34"/>
  <c r="E26" i="34"/>
  <c r="F26" i="34"/>
  <c r="G26" i="34"/>
  <c r="H26" i="34"/>
  <c r="B26" i="34"/>
  <c r="C26" i="34"/>
  <c r="D18" i="34"/>
  <c r="E18" i="34"/>
  <c r="F18" i="34"/>
  <c r="G18" i="34"/>
  <c r="H18" i="34"/>
  <c r="B18" i="34"/>
  <c r="C18" i="34"/>
  <c r="D10" i="34"/>
  <c r="E10" i="34"/>
  <c r="F10" i="34"/>
  <c r="G10" i="34"/>
  <c r="H10" i="34"/>
  <c r="B10" i="34"/>
  <c r="C10" i="34"/>
  <c r="C2" i="33"/>
  <c r="E2" i="33"/>
  <c r="F2" i="33"/>
  <c r="D2" i="33"/>
  <c r="B2" i="33"/>
  <c r="G2" i="33"/>
  <c r="H2" i="33"/>
  <c r="C44" i="33"/>
  <c r="D44" i="33"/>
  <c r="B44" i="33"/>
  <c r="E44" i="33"/>
  <c r="H44" i="33"/>
  <c r="F44" i="33"/>
  <c r="G44" i="33"/>
  <c r="C36" i="33"/>
  <c r="D36" i="33"/>
  <c r="B36" i="33"/>
  <c r="E36" i="33"/>
  <c r="H36" i="33"/>
  <c r="F36" i="33"/>
  <c r="G36" i="33"/>
  <c r="C28" i="33"/>
  <c r="D28" i="33"/>
  <c r="B28" i="33"/>
  <c r="E28" i="33"/>
  <c r="F28" i="33"/>
  <c r="H28" i="33"/>
  <c r="G28" i="33"/>
  <c r="C20" i="33"/>
  <c r="D20" i="33"/>
  <c r="B20" i="33"/>
  <c r="E20" i="33"/>
  <c r="F20" i="33"/>
  <c r="H20" i="33"/>
  <c r="G20" i="33"/>
  <c r="C12" i="33"/>
  <c r="D12" i="33"/>
  <c r="B12" i="33"/>
  <c r="E12" i="33"/>
  <c r="F12" i="33"/>
  <c r="H12" i="33"/>
  <c r="G12" i="33"/>
  <c r="G4" i="33"/>
  <c r="C4" i="33"/>
  <c r="D4" i="33"/>
  <c r="E4" i="33"/>
  <c r="B4" i="33"/>
  <c r="F4" i="33"/>
  <c r="H4" i="33"/>
  <c r="E43" i="30"/>
  <c r="P43" i="30" s="1"/>
  <c r="F43" i="30"/>
  <c r="Q43" i="30" s="1"/>
  <c r="D43" i="30"/>
  <c r="O43" i="30" s="1"/>
  <c r="G43" i="30"/>
  <c r="R43" i="30" s="1"/>
  <c r="H43" i="30"/>
  <c r="S43" i="30" s="1"/>
  <c r="B43" i="30"/>
  <c r="C43" i="30"/>
  <c r="N43" i="30" s="1"/>
  <c r="E35" i="30"/>
  <c r="P35" i="30" s="1"/>
  <c r="F35" i="30"/>
  <c r="Q35" i="30" s="1"/>
  <c r="D35" i="30"/>
  <c r="O35" i="30" s="1"/>
  <c r="G35" i="30"/>
  <c r="R35" i="30" s="1"/>
  <c r="H35" i="30"/>
  <c r="S35" i="30" s="1"/>
  <c r="B35" i="30"/>
  <c r="C35" i="30"/>
  <c r="N35" i="30" s="1"/>
  <c r="F27" i="30"/>
  <c r="Q27" i="30" s="1"/>
  <c r="G27" i="30"/>
  <c r="R27" i="30" s="1"/>
  <c r="B27" i="30"/>
  <c r="C27" i="30"/>
  <c r="N27" i="30" s="1"/>
  <c r="D27" i="30"/>
  <c r="O27" i="30" s="1"/>
  <c r="E27" i="30"/>
  <c r="P27" i="30" s="1"/>
  <c r="H27" i="30"/>
  <c r="S27" i="30" s="1"/>
  <c r="F19" i="30"/>
  <c r="Q19" i="30" s="1"/>
  <c r="G19" i="30"/>
  <c r="R19" i="30" s="1"/>
  <c r="B19" i="30"/>
  <c r="C19" i="30"/>
  <c r="N19" i="30" s="1"/>
  <c r="H19" i="30"/>
  <c r="S19" i="30" s="1"/>
  <c r="E19" i="30"/>
  <c r="P19" i="30" s="1"/>
  <c r="D19" i="30"/>
  <c r="O19" i="30" s="1"/>
  <c r="F11" i="30"/>
  <c r="Q11" i="30" s="1"/>
  <c r="G11" i="30"/>
  <c r="R11" i="30" s="1"/>
  <c r="B11" i="30"/>
  <c r="C11" i="30"/>
  <c r="N11" i="30" s="1"/>
  <c r="D11" i="30"/>
  <c r="O11" i="30" s="1"/>
  <c r="E11" i="30"/>
  <c r="P11" i="30" s="1"/>
  <c r="H11" i="30"/>
  <c r="S11" i="30" s="1"/>
  <c r="F3" i="30"/>
  <c r="Q3" i="30" s="1"/>
  <c r="G3" i="30"/>
  <c r="R3" i="30" s="1"/>
  <c r="B3" i="30"/>
  <c r="C3" i="30"/>
  <c r="N3" i="30" s="1"/>
  <c r="H3" i="30"/>
  <c r="S3" i="30" s="1"/>
  <c r="D3" i="30"/>
  <c r="O3" i="30" s="1"/>
  <c r="E3" i="30"/>
  <c r="P3" i="30" s="1"/>
  <c r="E45" i="35"/>
  <c r="F45" i="35"/>
  <c r="G45" i="35"/>
  <c r="H45" i="35"/>
  <c r="B45" i="35"/>
  <c r="C45" i="35"/>
  <c r="D45" i="35"/>
  <c r="E37" i="35"/>
  <c r="F37" i="35"/>
  <c r="G37" i="35"/>
  <c r="H37" i="35"/>
  <c r="B37" i="35"/>
  <c r="C37" i="35"/>
  <c r="D37" i="35"/>
  <c r="E29" i="35"/>
  <c r="F29" i="35"/>
  <c r="G29" i="35"/>
  <c r="H29" i="35"/>
  <c r="B29" i="35"/>
  <c r="C29" i="35"/>
  <c r="D29" i="35"/>
  <c r="E21" i="35"/>
  <c r="F21" i="35"/>
  <c r="G21" i="35"/>
  <c r="H21" i="35"/>
  <c r="B21" i="35"/>
  <c r="C21" i="35"/>
  <c r="D21" i="35"/>
  <c r="E13" i="35"/>
  <c r="F13" i="35"/>
  <c r="G13" i="35"/>
  <c r="H13" i="35"/>
  <c r="B13" i="35"/>
  <c r="C13" i="35"/>
  <c r="D13" i="35"/>
  <c r="E5" i="35"/>
  <c r="F5" i="35"/>
  <c r="G5" i="35"/>
  <c r="H5" i="35"/>
  <c r="B5" i="35"/>
  <c r="C5" i="35"/>
  <c r="D5" i="35"/>
  <c r="H46" i="30"/>
  <c r="S46" i="30" s="1"/>
  <c r="B46" i="30"/>
  <c r="C46" i="30"/>
  <c r="N46" i="30" s="1"/>
  <c r="G46" i="30"/>
  <c r="R46" i="30" s="1"/>
  <c r="D46" i="30"/>
  <c r="O46" i="30" s="1"/>
  <c r="E46" i="30"/>
  <c r="P46" i="30" s="1"/>
  <c r="F46" i="30"/>
  <c r="Q46" i="30" s="1"/>
  <c r="E45" i="2"/>
  <c r="F45" i="2"/>
  <c r="G45" i="2"/>
  <c r="H45" i="2"/>
  <c r="B45" i="2"/>
  <c r="C45" i="2"/>
  <c r="D45" i="2"/>
  <c r="E37" i="2"/>
  <c r="B37" i="2"/>
  <c r="F37" i="2"/>
  <c r="G37" i="2"/>
  <c r="H37" i="2"/>
  <c r="C37" i="2"/>
  <c r="D37" i="2"/>
  <c r="E29" i="2"/>
  <c r="F29" i="2"/>
  <c r="G29" i="2"/>
  <c r="H29" i="2"/>
  <c r="B29" i="2"/>
  <c r="C29" i="2"/>
  <c r="D29" i="2"/>
  <c r="E21" i="2"/>
  <c r="F21" i="2"/>
  <c r="G21" i="2"/>
  <c r="H21" i="2"/>
  <c r="B21" i="2"/>
  <c r="C21" i="2"/>
  <c r="D21" i="2"/>
  <c r="E13" i="2"/>
  <c r="F13" i="2"/>
  <c r="G13" i="2"/>
  <c r="H13" i="2"/>
  <c r="B13" i="2"/>
  <c r="C13" i="2"/>
  <c r="D13" i="2"/>
  <c r="E5" i="2"/>
  <c r="F5" i="2"/>
  <c r="D5" i="2"/>
  <c r="G5" i="2"/>
  <c r="H5" i="2"/>
  <c r="B5" i="2"/>
  <c r="C5" i="2"/>
  <c r="H47" i="29"/>
  <c r="G47" i="29"/>
  <c r="B47" i="29"/>
  <c r="D47" i="29"/>
  <c r="E47" i="29"/>
  <c r="F47" i="29"/>
  <c r="H39" i="29"/>
  <c r="G39" i="29"/>
  <c r="B39" i="29"/>
  <c r="D39" i="29"/>
  <c r="E39" i="29"/>
  <c r="F39" i="29"/>
  <c r="H31" i="29"/>
  <c r="B31" i="29"/>
  <c r="G31" i="29"/>
  <c r="D31" i="29"/>
  <c r="E31" i="29"/>
  <c r="F31" i="29"/>
  <c r="H23" i="29"/>
  <c r="B23" i="29"/>
  <c r="D23" i="29"/>
  <c r="E23" i="29"/>
  <c r="F23" i="29"/>
  <c r="G23" i="29"/>
  <c r="H15" i="29"/>
  <c r="B15" i="29"/>
  <c r="D15" i="29"/>
  <c r="E15" i="29"/>
  <c r="F15" i="29"/>
  <c r="G15" i="29"/>
  <c r="H7" i="29"/>
  <c r="B7" i="29"/>
  <c r="D7" i="29"/>
  <c r="G7" i="29"/>
  <c r="E7" i="29"/>
  <c r="F7" i="29"/>
  <c r="C49" i="34"/>
  <c r="D49" i="34"/>
  <c r="E49" i="34"/>
  <c r="F49" i="34"/>
  <c r="G49" i="34"/>
  <c r="H49" i="34"/>
  <c r="B49" i="34"/>
  <c r="C41" i="34"/>
  <c r="D41" i="34"/>
  <c r="E41" i="34"/>
  <c r="F41" i="34"/>
  <c r="G41" i="34"/>
  <c r="H41" i="34"/>
  <c r="B41" i="34"/>
  <c r="D33" i="34"/>
  <c r="E33" i="34"/>
  <c r="F33" i="34"/>
  <c r="H33" i="34"/>
  <c r="B33" i="34"/>
  <c r="C33" i="34"/>
  <c r="G33" i="34"/>
  <c r="C25" i="34"/>
  <c r="D25" i="34"/>
  <c r="E25" i="34"/>
  <c r="F25" i="34"/>
  <c r="G25" i="34"/>
  <c r="H25" i="34"/>
  <c r="B25" i="34"/>
  <c r="C17" i="34"/>
  <c r="D17" i="34"/>
  <c r="E17" i="34"/>
  <c r="F17" i="34"/>
  <c r="G17" i="34"/>
  <c r="H17" i="34"/>
  <c r="B17" i="34"/>
  <c r="C9" i="34"/>
  <c r="D9" i="34"/>
  <c r="E9" i="34"/>
  <c r="F9" i="34"/>
  <c r="G9" i="34"/>
  <c r="H9" i="34"/>
  <c r="B9" i="34"/>
  <c r="H51" i="33"/>
  <c r="B51" i="33"/>
  <c r="C51" i="33"/>
  <c r="F51" i="33"/>
  <c r="D51" i="33"/>
  <c r="E51" i="33"/>
  <c r="G51" i="33"/>
  <c r="H43" i="33"/>
  <c r="B43" i="33"/>
  <c r="C43" i="33"/>
  <c r="F43" i="33"/>
  <c r="D43" i="33"/>
  <c r="E43" i="33"/>
  <c r="G43" i="33"/>
  <c r="H35" i="33"/>
  <c r="B35" i="33"/>
  <c r="C35" i="33"/>
  <c r="F35" i="33"/>
  <c r="E35" i="33"/>
  <c r="G35" i="33"/>
  <c r="D35" i="33"/>
  <c r="H27" i="33"/>
  <c r="B27" i="33"/>
  <c r="C27" i="33"/>
  <c r="D27" i="33"/>
  <c r="F27" i="33"/>
  <c r="E27" i="33"/>
  <c r="G27" i="33"/>
  <c r="H19" i="33"/>
  <c r="B19" i="33"/>
  <c r="C19" i="33"/>
  <c r="D19" i="33"/>
  <c r="F19" i="33"/>
  <c r="E19" i="33"/>
  <c r="G19" i="33"/>
  <c r="H11" i="33"/>
  <c r="B11" i="33"/>
  <c r="C11" i="33"/>
  <c r="D11" i="33"/>
  <c r="F11" i="33"/>
  <c r="E11" i="33"/>
  <c r="G11" i="33"/>
  <c r="E3" i="33"/>
  <c r="G3" i="33"/>
  <c r="H3" i="33"/>
  <c r="B3" i="33"/>
  <c r="D3" i="33"/>
  <c r="C3" i="33"/>
  <c r="F3" i="33"/>
  <c r="E2" i="2"/>
  <c r="F2" i="2"/>
  <c r="G2" i="2"/>
  <c r="H2" i="2"/>
  <c r="B2" i="2"/>
  <c r="D2" i="2"/>
  <c r="C2" i="2"/>
  <c r="D44" i="2"/>
  <c r="E44" i="2"/>
  <c r="F44" i="2"/>
  <c r="G44" i="2"/>
  <c r="C44" i="2"/>
  <c r="H44" i="2"/>
  <c r="B44" i="2"/>
  <c r="D36" i="2"/>
  <c r="E36" i="2"/>
  <c r="F36" i="2"/>
  <c r="G36" i="2"/>
  <c r="C36" i="2"/>
  <c r="H36" i="2"/>
  <c r="B36" i="2"/>
  <c r="D28" i="2"/>
  <c r="E28" i="2"/>
  <c r="F28" i="2"/>
  <c r="G28" i="2"/>
  <c r="C28" i="2"/>
  <c r="H28" i="2"/>
  <c r="B28" i="2"/>
  <c r="D20" i="2"/>
  <c r="E20" i="2"/>
  <c r="F20" i="2"/>
  <c r="G20" i="2"/>
  <c r="C20" i="2"/>
  <c r="H20" i="2"/>
  <c r="B20" i="2"/>
  <c r="D12" i="2"/>
  <c r="E12" i="2"/>
  <c r="F12" i="2"/>
  <c r="G12" i="2"/>
  <c r="C12" i="2"/>
  <c r="H12" i="2"/>
  <c r="B12" i="2"/>
  <c r="D4" i="2"/>
  <c r="E4" i="2"/>
  <c r="F4" i="2"/>
  <c r="G4" i="2"/>
  <c r="H4" i="2"/>
  <c r="C4" i="2"/>
  <c r="B4" i="2"/>
  <c r="F46" i="29"/>
  <c r="G46" i="29"/>
  <c r="E46" i="29"/>
  <c r="H46" i="29"/>
  <c r="B46" i="29"/>
  <c r="D46" i="29"/>
  <c r="F38" i="29"/>
  <c r="E38" i="29"/>
  <c r="G38" i="29"/>
  <c r="H38" i="29"/>
  <c r="B38" i="29"/>
  <c r="D38" i="29"/>
  <c r="F30" i="29"/>
  <c r="E30" i="29"/>
  <c r="G30" i="29"/>
  <c r="H30" i="29"/>
  <c r="B30" i="29"/>
  <c r="D30" i="29"/>
  <c r="F22" i="29"/>
  <c r="G22" i="29"/>
  <c r="H22" i="29"/>
  <c r="E22" i="29"/>
  <c r="B22" i="29"/>
  <c r="D22" i="29"/>
  <c r="F14" i="29"/>
  <c r="G14" i="29"/>
  <c r="H14" i="29"/>
  <c r="E14" i="29"/>
  <c r="B14" i="29"/>
  <c r="D14" i="29"/>
  <c r="F6" i="29"/>
  <c r="G6" i="29"/>
  <c r="H6" i="29"/>
  <c r="B6" i="29"/>
  <c r="D6" i="29"/>
  <c r="E6" i="29"/>
  <c r="B48" i="34"/>
  <c r="C48" i="34"/>
  <c r="D48" i="34"/>
  <c r="E48" i="34"/>
  <c r="F48" i="34"/>
  <c r="G48" i="34"/>
  <c r="H48" i="34"/>
  <c r="B40" i="34"/>
  <c r="C40" i="34"/>
  <c r="D40" i="34"/>
  <c r="E40" i="34"/>
  <c r="F40" i="34"/>
  <c r="G40" i="34"/>
  <c r="H40" i="34"/>
  <c r="C32" i="34"/>
  <c r="D32" i="34"/>
  <c r="E32" i="34"/>
  <c r="G32" i="34"/>
  <c r="B32" i="34"/>
  <c r="F32" i="34"/>
  <c r="H32" i="34"/>
  <c r="B24" i="34"/>
  <c r="C24" i="34"/>
  <c r="D24" i="34"/>
  <c r="E24" i="34"/>
  <c r="F24" i="34"/>
  <c r="G24" i="34"/>
  <c r="H24" i="34"/>
  <c r="B16" i="34"/>
  <c r="C16" i="34"/>
  <c r="D16" i="34"/>
  <c r="E16" i="34"/>
  <c r="F16" i="34"/>
  <c r="G16" i="34"/>
  <c r="H16" i="34"/>
  <c r="B8" i="34"/>
  <c r="C8" i="34"/>
  <c r="D8" i="34"/>
  <c r="E8" i="34"/>
  <c r="F8" i="34"/>
  <c r="G8" i="34"/>
  <c r="H8" i="34"/>
  <c r="F50" i="33"/>
  <c r="B50" i="33"/>
  <c r="G50" i="33"/>
  <c r="H50" i="33"/>
  <c r="D50" i="33"/>
  <c r="C50" i="33"/>
  <c r="E50" i="33"/>
  <c r="F42" i="33"/>
  <c r="B42" i="33"/>
  <c r="G42" i="33"/>
  <c r="H42" i="33"/>
  <c r="D42" i="33"/>
  <c r="E42" i="33"/>
  <c r="C42" i="33"/>
  <c r="F34" i="33"/>
  <c r="B34" i="33"/>
  <c r="G34" i="33"/>
  <c r="H34" i="33"/>
  <c r="D34" i="33"/>
  <c r="E34" i="33"/>
  <c r="C34" i="33"/>
  <c r="F26" i="33"/>
  <c r="B26" i="33"/>
  <c r="G26" i="33"/>
  <c r="H26" i="33"/>
  <c r="D26" i="33"/>
  <c r="C26" i="33"/>
  <c r="E26" i="33"/>
  <c r="F18" i="33"/>
  <c r="B18" i="33"/>
  <c r="G18" i="33"/>
  <c r="H18" i="33"/>
  <c r="D18" i="33"/>
  <c r="C18" i="33"/>
  <c r="E18" i="33"/>
  <c r="F10" i="33"/>
  <c r="B10" i="33"/>
  <c r="G10" i="33"/>
  <c r="H10" i="33"/>
  <c r="D10" i="33"/>
  <c r="C10" i="33"/>
  <c r="E10" i="33"/>
  <c r="C51" i="2"/>
  <c r="D51" i="2"/>
  <c r="F51" i="2"/>
  <c r="B51" i="2"/>
  <c r="E51" i="2"/>
  <c r="G51" i="2"/>
  <c r="H51" i="2"/>
  <c r="C43" i="2"/>
  <c r="H43" i="2"/>
  <c r="D43" i="2"/>
  <c r="B43" i="2"/>
  <c r="E43" i="2"/>
  <c r="F43" i="2"/>
  <c r="G43" i="2"/>
  <c r="C35" i="2"/>
  <c r="D35" i="2"/>
  <c r="B35" i="2"/>
  <c r="E35" i="2"/>
  <c r="H35" i="2"/>
  <c r="F35" i="2"/>
  <c r="G35" i="2"/>
  <c r="C27" i="2"/>
  <c r="D27" i="2"/>
  <c r="B27" i="2"/>
  <c r="E27" i="2"/>
  <c r="F27" i="2"/>
  <c r="G27" i="2"/>
  <c r="H27" i="2"/>
  <c r="C19" i="2"/>
  <c r="D19" i="2"/>
  <c r="B19" i="2"/>
  <c r="E19" i="2"/>
  <c r="F19" i="2"/>
  <c r="G19" i="2"/>
  <c r="H19" i="2"/>
  <c r="C11" i="2"/>
  <c r="D11" i="2"/>
  <c r="B11" i="2"/>
  <c r="E11" i="2"/>
  <c r="F11" i="2"/>
  <c r="G11" i="2"/>
  <c r="H11" i="2"/>
  <c r="C3" i="2"/>
  <c r="D3" i="2"/>
  <c r="E3" i="2"/>
  <c r="F3" i="2"/>
  <c r="G3" i="2"/>
  <c r="B3" i="2"/>
  <c r="H3" i="2"/>
  <c r="D45" i="29"/>
  <c r="E45" i="29"/>
  <c r="F45" i="29"/>
  <c r="G45" i="29"/>
  <c r="H45" i="29"/>
  <c r="B45" i="29"/>
  <c r="D37" i="29"/>
  <c r="E37" i="29"/>
  <c r="F37" i="29"/>
  <c r="G37" i="29"/>
  <c r="H37" i="29"/>
  <c r="B37" i="29"/>
  <c r="D29" i="29"/>
  <c r="E29" i="29"/>
  <c r="F29" i="29"/>
  <c r="B29" i="29"/>
  <c r="G29" i="29"/>
  <c r="H29" i="29"/>
  <c r="D21" i="29"/>
  <c r="B21" i="29"/>
  <c r="E21" i="29"/>
  <c r="F21" i="29"/>
  <c r="G21" i="29"/>
  <c r="H21" i="29"/>
  <c r="D13" i="29"/>
  <c r="E13" i="29"/>
  <c r="B13" i="29"/>
  <c r="F13" i="29"/>
  <c r="G13" i="29"/>
  <c r="H13" i="29"/>
  <c r="D5" i="29"/>
  <c r="E5" i="29"/>
  <c r="F5" i="29"/>
  <c r="G5" i="29"/>
  <c r="B5" i="29"/>
  <c r="H5" i="29"/>
  <c r="B47" i="34"/>
  <c r="C47" i="34"/>
  <c r="D47" i="34"/>
  <c r="E47" i="34"/>
  <c r="F47" i="34"/>
  <c r="G47" i="34"/>
  <c r="H47" i="34"/>
  <c r="B39" i="34"/>
  <c r="C39" i="34"/>
  <c r="D39" i="34"/>
  <c r="E39" i="34"/>
  <c r="F39" i="34"/>
  <c r="G39" i="34"/>
  <c r="H39" i="34"/>
  <c r="B31" i="34"/>
  <c r="C31" i="34"/>
  <c r="D31" i="34"/>
  <c r="F31" i="34"/>
  <c r="E31" i="34"/>
  <c r="G31" i="34"/>
  <c r="H31" i="34"/>
  <c r="B23" i="34"/>
  <c r="C23" i="34"/>
  <c r="D23" i="34"/>
  <c r="E23" i="34"/>
  <c r="F23" i="34"/>
  <c r="G23" i="34"/>
  <c r="H23" i="34"/>
  <c r="B15" i="34"/>
  <c r="C15" i="34"/>
  <c r="D15" i="34"/>
  <c r="E15" i="34"/>
  <c r="F15" i="34"/>
  <c r="G15" i="34"/>
  <c r="H15" i="34"/>
  <c r="B7" i="34"/>
  <c r="C7" i="34"/>
  <c r="D7" i="34"/>
  <c r="E7" i="34"/>
  <c r="F7" i="34"/>
  <c r="G7" i="34"/>
  <c r="H7" i="34"/>
  <c r="D49" i="33"/>
  <c r="E49" i="33"/>
  <c r="F49" i="33"/>
  <c r="G49" i="33"/>
  <c r="H49" i="33"/>
  <c r="C49" i="33"/>
  <c r="B49" i="33"/>
  <c r="D41" i="33"/>
  <c r="E41" i="33"/>
  <c r="F41" i="33"/>
  <c r="G41" i="33"/>
  <c r="H41" i="33"/>
  <c r="C41" i="33"/>
  <c r="B41" i="33"/>
  <c r="D33" i="33"/>
  <c r="E33" i="33"/>
  <c r="F33" i="33"/>
  <c r="G33" i="33"/>
  <c r="B33" i="33"/>
  <c r="C33" i="33"/>
  <c r="H33" i="33"/>
  <c r="D25" i="33"/>
  <c r="E25" i="33"/>
  <c r="F25" i="33"/>
  <c r="G25" i="33"/>
  <c r="H25" i="33"/>
  <c r="B25" i="33"/>
  <c r="C25" i="33"/>
  <c r="D17" i="33"/>
  <c r="E17" i="33"/>
  <c r="F17" i="33"/>
  <c r="G17" i="33"/>
  <c r="H17" i="33"/>
  <c r="C17" i="33"/>
  <c r="B17" i="33"/>
  <c r="D9" i="33"/>
  <c r="E9" i="33"/>
  <c r="F9" i="33"/>
  <c r="G9" i="33"/>
  <c r="H9" i="33"/>
  <c r="B9" i="33"/>
  <c r="C9" i="33"/>
  <c r="D50" i="30"/>
  <c r="O50" i="30" s="1"/>
  <c r="E50" i="30"/>
  <c r="P50" i="30" s="1"/>
  <c r="F50" i="30"/>
  <c r="Q50" i="30" s="1"/>
  <c r="C50" i="30"/>
  <c r="N50" i="30" s="1"/>
  <c r="G50" i="30"/>
  <c r="R50" i="30" s="1"/>
  <c r="H50" i="30"/>
  <c r="S50" i="30" s="1"/>
  <c r="B50" i="30"/>
  <c r="D42" i="30"/>
  <c r="O42" i="30" s="1"/>
  <c r="E42" i="30"/>
  <c r="P42" i="30" s="1"/>
  <c r="F42" i="30"/>
  <c r="Q42" i="30" s="1"/>
  <c r="C42" i="30"/>
  <c r="N42" i="30" s="1"/>
  <c r="G42" i="30"/>
  <c r="R42" i="30" s="1"/>
  <c r="H42" i="30"/>
  <c r="S42" i="30" s="1"/>
  <c r="B42" i="30"/>
  <c r="F34" i="30"/>
  <c r="Q34" i="30" s="1"/>
  <c r="C34" i="30"/>
  <c r="N34" i="30" s="1"/>
  <c r="D34" i="30"/>
  <c r="O34" i="30" s="1"/>
  <c r="E34" i="30"/>
  <c r="P34" i="30" s="1"/>
  <c r="B34" i="30"/>
  <c r="G34" i="30"/>
  <c r="R34" i="30" s="1"/>
  <c r="H34" i="30"/>
  <c r="S34" i="30" s="1"/>
  <c r="E26" i="30"/>
  <c r="P26" i="30" s="1"/>
  <c r="F26" i="30"/>
  <c r="Q26" i="30" s="1"/>
  <c r="B26" i="30"/>
  <c r="G26" i="30"/>
  <c r="R26" i="30" s="1"/>
  <c r="H26" i="30"/>
  <c r="S26" i="30" s="1"/>
  <c r="D26" i="30"/>
  <c r="O26" i="30" s="1"/>
  <c r="C26" i="30"/>
  <c r="N26" i="30" s="1"/>
  <c r="E18" i="30"/>
  <c r="P18" i="30" s="1"/>
  <c r="F18" i="30"/>
  <c r="Q18" i="30" s="1"/>
  <c r="B18" i="30"/>
  <c r="C18" i="30"/>
  <c r="N18" i="30" s="1"/>
  <c r="D18" i="30"/>
  <c r="O18" i="30" s="1"/>
  <c r="G18" i="30"/>
  <c r="R18" i="30" s="1"/>
  <c r="H18" i="30"/>
  <c r="S18" i="30" s="1"/>
  <c r="E10" i="30"/>
  <c r="P10" i="30" s="1"/>
  <c r="F10" i="30"/>
  <c r="Q10" i="30" s="1"/>
  <c r="B10" i="30"/>
  <c r="G10" i="30"/>
  <c r="R10" i="30" s="1"/>
  <c r="H10" i="30"/>
  <c r="S10" i="30" s="1"/>
  <c r="D10" i="30"/>
  <c r="O10" i="30" s="1"/>
  <c r="C10" i="30"/>
  <c r="N10" i="30" s="1"/>
  <c r="L56" i="17"/>
  <c r="E2" i="35"/>
  <c r="F2" i="35"/>
  <c r="G2" i="35"/>
  <c r="H2" i="35"/>
  <c r="B2" i="35"/>
  <c r="C2" i="35"/>
  <c r="D2" i="35"/>
  <c r="D44" i="35"/>
  <c r="E44" i="35"/>
  <c r="F44" i="35"/>
  <c r="G44" i="35"/>
  <c r="H44" i="35"/>
  <c r="B44" i="35"/>
  <c r="C44" i="35"/>
  <c r="D36" i="35"/>
  <c r="E36" i="35"/>
  <c r="F36" i="35"/>
  <c r="G36" i="35"/>
  <c r="H36" i="35"/>
  <c r="B36" i="35"/>
  <c r="C36" i="35"/>
  <c r="D28" i="35"/>
  <c r="E28" i="35"/>
  <c r="F28" i="35"/>
  <c r="G28" i="35"/>
  <c r="H28" i="35"/>
  <c r="B28" i="35"/>
  <c r="C28" i="35"/>
  <c r="D20" i="35"/>
  <c r="E20" i="35"/>
  <c r="F20" i="35"/>
  <c r="G20" i="35"/>
  <c r="H20" i="35"/>
  <c r="B20" i="35"/>
  <c r="C20" i="35"/>
  <c r="D12" i="35"/>
  <c r="E12" i="35"/>
  <c r="F12" i="35"/>
  <c r="G12" i="35"/>
  <c r="H12" i="35"/>
  <c r="B12" i="35"/>
  <c r="C12" i="35"/>
  <c r="D4" i="35"/>
  <c r="E4" i="35"/>
  <c r="F4" i="35"/>
  <c r="G4" i="35"/>
  <c r="H4" i="35"/>
  <c r="B4" i="35"/>
  <c r="C4" i="35"/>
  <c r="T26" i="17"/>
  <c r="V26" i="17" s="1"/>
  <c r="E23" i="31" s="1"/>
  <c r="C49" i="30"/>
  <c r="N49" i="30" s="1"/>
  <c r="B49" i="30"/>
  <c r="D49" i="30"/>
  <c r="O49" i="30" s="1"/>
  <c r="E49" i="30"/>
  <c r="P49" i="30" s="1"/>
  <c r="F49" i="30"/>
  <c r="Q49" i="30" s="1"/>
  <c r="G49" i="30"/>
  <c r="R49" i="30" s="1"/>
  <c r="H49" i="30"/>
  <c r="S49" i="30" s="1"/>
  <c r="C41" i="30"/>
  <c r="N41" i="30" s="1"/>
  <c r="B41" i="30"/>
  <c r="D41" i="30"/>
  <c r="O41" i="30" s="1"/>
  <c r="E41" i="30"/>
  <c r="P41" i="30" s="1"/>
  <c r="F41" i="30"/>
  <c r="Q41" i="30" s="1"/>
  <c r="G41" i="30"/>
  <c r="R41" i="30" s="1"/>
  <c r="H41" i="30"/>
  <c r="S41" i="30" s="1"/>
  <c r="E33" i="30"/>
  <c r="P33" i="30" s="1"/>
  <c r="H33" i="30"/>
  <c r="S33" i="30" s="1"/>
  <c r="B33" i="30"/>
  <c r="C33" i="30"/>
  <c r="N33" i="30" s="1"/>
  <c r="D33" i="30"/>
  <c r="O33" i="30" s="1"/>
  <c r="F33" i="30"/>
  <c r="Q33" i="30" s="1"/>
  <c r="G33" i="30"/>
  <c r="R33" i="30" s="1"/>
  <c r="D25" i="30"/>
  <c r="O25" i="30" s="1"/>
  <c r="E25" i="30"/>
  <c r="P25" i="30" s="1"/>
  <c r="H25" i="30"/>
  <c r="S25" i="30" s="1"/>
  <c r="B25" i="30"/>
  <c r="C25" i="30"/>
  <c r="N25" i="30" s="1"/>
  <c r="F25" i="30"/>
  <c r="Q25" i="30" s="1"/>
  <c r="G25" i="30"/>
  <c r="R25" i="30" s="1"/>
  <c r="D17" i="30"/>
  <c r="O17" i="30" s="1"/>
  <c r="E17" i="30"/>
  <c r="P17" i="30" s="1"/>
  <c r="H17" i="30"/>
  <c r="S17" i="30" s="1"/>
  <c r="F17" i="30"/>
  <c r="Q17" i="30" s="1"/>
  <c r="C17" i="30"/>
  <c r="N17" i="30" s="1"/>
  <c r="G17" i="30"/>
  <c r="R17" i="30" s="1"/>
  <c r="B17" i="30"/>
  <c r="D9" i="30"/>
  <c r="O9" i="30" s="1"/>
  <c r="E9" i="30"/>
  <c r="P9" i="30" s="1"/>
  <c r="H9" i="30"/>
  <c r="S9" i="30" s="1"/>
  <c r="B9" i="30"/>
  <c r="C9" i="30"/>
  <c r="N9" i="30" s="1"/>
  <c r="F9" i="30"/>
  <c r="Q9" i="30" s="1"/>
  <c r="G9" i="30"/>
  <c r="R9" i="30" s="1"/>
  <c r="C51" i="35"/>
  <c r="D51" i="35"/>
  <c r="E51" i="35"/>
  <c r="F51" i="35"/>
  <c r="G51" i="35"/>
  <c r="H51" i="35"/>
  <c r="B51" i="35"/>
  <c r="C43" i="35"/>
  <c r="D43" i="35"/>
  <c r="E43" i="35"/>
  <c r="F43" i="35"/>
  <c r="G43" i="35"/>
  <c r="H43" i="35"/>
  <c r="B43" i="35"/>
  <c r="C35" i="35"/>
  <c r="D35" i="35"/>
  <c r="E35" i="35"/>
  <c r="F35" i="35"/>
  <c r="G35" i="35"/>
  <c r="H35" i="35"/>
  <c r="B35" i="35"/>
  <c r="C27" i="35"/>
  <c r="D27" i="35"/>
  <c r="E27" i="35"/>
  <c r="F27" i="35"/>
  <c r="G27" i="35"/>
  <c r="H27" i="35"/>
  <c r="B27" i="35"/>
  <c r="C19" i="35"/>
  <c r="D19" i="35"/>
  <c r="E19" i="35"/>
  <c r="F19" i="35"/>
  <c r="G19" i="35"/>
  <c r="H19" i="35"/>
  <c r="B19" i="35"/>
  <c r="C11" i="35"/>
  <c r="D11" i="35"/>
  <c r="E11" i="35"/>
  <c r="F11" i="35"/>
  <c r="G11" i="35"/>
  <c r="H11" i="35"/>
  <c r="B11" i="35"/>
  <c r="C3" i="35"/>
  <c r="D3" i="35"/>
  <c r="E3" i="35"/>
  <c r="F3" i="35"/>
  <c r="G3" i="35"/>
  <c r="H3" i="35"/>
  <c r="B3" i="35"/>
  <c r="D56" i="17"/>
  <c r="G56" i="17"/>
  <c r="F56" i="17"/>
  <c r="C56" i="17"/>
  <c r="J39" i="30" l="1"/>
  <c r="M39" i="30"/>
  <c r="M17" i="30"/>
  <c r="J17" i="30"/>
  <c r="J3" i="30"/>
  <c r="M3" i="30"/>
  <c r="M49" i="30"/>
  <c r="J49" i="30"/>
  <c r="M50" i="30"/>
  <c r="J50" i="30"/>
  <c r="M25" i="30"/>
  <c r="J25" i="30"/>
  <c r="J19" i="30"/>
  <c r="M19" i="30"/>
  <c r="J36" i="30"/>
  <c r="M36" i="30"/>
  <c r="J11" i="30"/>
  <c r="M11" i="30"/>
  <c r="J12" i="30"/>
  <c r="M12" i="30"/>
  <c r="J20" i="30"/>
  <c r="M20" i="30"/>
  <c r="J31" i="30"/>
  <c r="M31" i="30"/>
  <c r="J51" i="30"/>
  <c r="M51" i="30"/>
  <c r="J43" i="30"/>
  <c r="M43" i="30"/>
  <c r="J23" i="30"/>
  <c r="M23" i="30"/>
  <c r="J35" i="30"/>
  <c r="M35" i="30"/>
  <c r="J4" i="30"/>
  <c r="M4" i="30"/>
  <c r="J15" i="30"/>
  <c r="M15" i="30"/>
  <c r="M24" i="30"/>
  <c r="J24" i="30"/>
  <c r="J32" i="30"/>
  <c r="M32" i="30"/>
  <c r="J46" i="30"/>
  <c r="M46" i="30"/>
  <c r="M33" i="30"/>
  <c r="J33" i="30"/>
  <c r="M41" i="30"/>
  <c r="J41" i="30"/>
  <c r="M10" i="30"/>
  <c r="J10" i="30"/>
  <c r="M42" i="30"/>
  <c r="J42" i="30"/>
  <c r="M45" i="30"/>
  <c r="J45" i="30"/>
  <c r="J30" i="30"/>
  <c r="M30" i="30"/>
  <c r="J7" i="30"/>
  <c r="M7" i="30"/>
  <c r="M21" i="30"/>
  <c r="J21" i="30"/>
  <c r="M29" i="30"/>
  <c r="J29" i="30"/>
  <c r="M37" i="30"/>
  <c r="J37" i="30"/>
  <c r="J22" i="30"/>
  <c r="M22" i="30"/>
  <c r="M8" i="30"/>
  <c r="J8" i="30"/>
  <c r="M26" i="30"/>
  <c r="J26" i="30"/>
  <c r="J38" i="30"/>
  <c r="M38" i="30"/>
  <c r="M18" i="30"/>
  <c r="J18" i="30"/>
  <c r="M9" i="30"/>
  <c r="J9" i="30"/>
  <c r="J14" i="30"/>
  <c r="M14" i="30"/>
  <c r="J16" i="30"/>
  <c r="M16" i="30"/>
  <c r="J48" i="30"/>
  <c r="M48" i="30"/>
  <c r="M34" i="30"/>
  <c r="J34" i="30"/>
  <c r="J27" i="30"/>
  <c r="M27" i="30"/>
  <c r="J28" i="30"/>
  <c r="M28" i="30"/>
  <c r="J44" i="30"/>
  <c r="M44" i="30"/>
  <c r="J2" i="30"/>
  <c r="M2" i="30"/>
  <c r="M5" i="30"/>
  <c r="J5" i="30"/>
  <c r="M13" i="30"/>
  <c r="J13" i="30"/>
  <c r="J6" i="30"/>
  <c r="M6" i="30"/>
  <c r="J47" i="30"/>
  <c r="M47" i="30"/>
  <c r="M40" i="30"/>
  <c r="J40" i="30"/>
  <c r="F3" i="39"/>
  <c r="E3" i="39"/>
  <c r="D3" i="39"/>
  <c r="C3" i="39"/>
  <c r="B3" i="39"/>
  <c r="H3" i="39"/>
  <c r="G3" i="39"/>
  <c r="G2" i="40"/>
  <c r="H3" i="40"/>
  <c r="F2" i="40"/>
  <c r="H7" i="40"/>
  <c r="G3" i="40"/>
  <c r="E2" i="40"/>
  <c r="G7" i="40"/>
  <c r="F3" i="40"/>
  <c r="B7" i="40"/>
  <c r="E3" i="40"/>
  <c r="C2" i="40"/>
  <c r="D7" i="40"/>
  <c r="D3" i="40"/>
  <c r="D2" i="40"/>
  <c r="F7" i="40"/>
  <c r="B2" i="40"/>
  <c r="E7" i="40"/>
  <c r="H2" i="40"/>
  <c r="C7" i="40"/>
  <c r="B3" i="40"/>
  <c r="C49" i="29"/>
  <c r="C39" i="29"/>
  <c r="C38" i="29"/>
  <c r="C35" i="29"/>
  <c r="C19" i="29"/>
  <c r="C50" i="29"/>
  <c r="C32" i="29"/>
  <c r="C47" i="29"/>
  <c r="C46" i="29"/>
  <c r="C4" i="29"/>
  <c r="C43" i="29"/>
  <c r="C16" i="29"/>
  <c r="C48" i="29"/>
  <c r="C45" i="29"/>
  <c r="C5" i="29"/>
  <c r="C12" i="29"/>
  <c r="C3" i="29"/>
  <c r="C24" i="29"/>
  <c r="C9" i="29"/>
  <c r="C8" i="29"/>
  <c r="C27" i="29"/>
  <c r="C13" i="29"/>
  <c r="C20" i="29"/>
  <c r="C10" i="29"/>
  <c r="C40" i="29"/>
  <c r="C17" i="29"/>
  <c r="C7" i="29"/>
  <c r="C6" i="29"/>
  <c r="C21" i="29"/>
  <c r="C28" i="29"/>
  <c r="C18" i="29"/>
  <c r="C51" i="29"/>
  <c r="C25" i="29"/>
  <c r="C15" i="29"/>
  <c r="C14" i="29"/>
  <c r="C29" i="29"/>
  <c r="C36" i="29"/>
  <c r="C26" i="29"/>
  <c r="C33" i="29"/>
  <c r="C23" i="29"/>
  <c r="C22" i="29"/>
  <c r="C37" i="29"/>
  <c r="C44" i="29"/>
  <c r="C34" i="29"/>
  <c r="C41" i="29"/>
  <c r="C31" i="29"/>
  <c r="C30" i="29"/>
  <c r="C2" i="29"/>
  <c r="C3" i="40" s="1"/>
  <c r="C11" i="29"/>
  <c r="C42" i="29"/>
  <c r="E50" i="32" l="1"/>
  <c r="E37" i="32"/>
  <c r="E29" i="32"/>
  <c r="E17" i="32"/>
  <c r="E16" i="32"/>
  <c r="E38" i="32"/>
  <c r="E44" i="32"/>
  <c r="E36" i="32"/>
  <c r="E27" i="32"/>
  <c r="E34" i="32"/>
  <c r="E7" i="32"/>
  <c r="E23" i="32"/>
  <c r="E51" i="32"/>
  <c r="E43" i="32"/>
  <c r="E35" i="32"/>
  <c r="E42" i="32"/>
  <c r="E9" i="32"/>
  <c r="E8" i="32"/>
  <c r="E15" i="32"/>
  <c r="E30" i="32"/>
  <c r="E45" i="32"/>
  <c r="E20" i="32"/>
  <c r="E12" i="32"/>
  <c r="E4" i="32"/>
  <c r="E26" i="32"/>
  <c r="E18" i="32"/>
  <c r="E10" i="32"/>
  <c r="E49" i="32"/>
  <c r="E41" i="32"/>
  <c r="E25" i="32"/>
  <c r="E24" i="32"/>
  <c r="E46" i="32"/>
  <c r="E13" i="32"/>
  <c r="E5" i="32"/>
  <c r="E28" i="32"/>
  <c r="E19" i="32"/>
  <c r="E22" i="32"/>
  <c r="E3" i="32"/>
  <c r="E47" i="32"/>
  <c r="E31" i="32"/>
  <c r="E6" i="32"/>
  <c r="E21" i="32"/>
  <c r="E11" i="32"/>
  <c r="E33" i="32"/>
  <c r="E48" i="32"/>
  <c r="E40" i="32"/>
  <c r="E32" i="32"/>
  <c r="E39" i="32"/>
  <c r="E14" i="32"/>
  <c r="E2" i="32"/>
  <c r="D27" i="32"/>
  <c r="D17" i="32"/>
  <c r="D9" i="32"/>
  <c r="D7" i="32"/>
  <c r="D46" i="32"/>
  <c r="D38" i="32"/>
  <c r="D4" i="32"/>
  <c r="D26" i="32"/>
  <c r="D28" i="32"/>
  <c r="D51" i="32"/>
  <c r="D43" i="32"/>
  <c r="D35" i="32"/>
  <c r="D19" i="32"/>
  <c r="D10" i="32"/>
  <c r="D40" i="32"/>
  <c r="D8" i="32"/>
  <c r="D15" i="32"/>
  <c r="D45" i="32"/>
  <c r="D37" i="32"/>
  <c r="D5" i="32"/>
  <c r="D12" i="32"/>
  <c r="D21" i="32"/>
  <c r="D44" i="32"/>
  <c r="D18" i="32"/>
  <c r="D25" i="32"/>
  <c r="D48" i="32"/>
  <c r="D16" i="32"/>
  <c r="D23" i="32"/>
  <c r="D13" i="32"/>
  <c r="D24" i="32"/>
  <c r="D29" i="32"/>
  <c r="D47" i="32"/>
  <c r="D31" i="32"/>
  <c r="D6" i="32"/>
  <c r="D20" i="32"/>
  <c r="D11" i="32"/>
  <c r="D3" i="32"/>
  <c r="D30" i="32"/>
  <c r="D49" i="32"/>
  <c r="D33" i="32"/>
  <c r="D32" i="32"/>
  <c r="D39" i="32"/>
  <c r="D14" i="32"/>
  <c r="D2" i="32"/>
  <c r="D50" i="32"/>
  <c r="D42" i="32"/>
  <c r="D34" i="32"/>
  <c r="D41" i="32"/>
  <c r="D22" i="32"/>
  <c r="D36" i="32"/>
  <c r="D6" i="40" l="1"/>
  <c r="E6" i="40"/>
</calcChain>
</file>

<file path=xl/sharedStrings.xml><?xml version="1.0" encoding="utf-8"?>
<sst xmlns="http://schemas.openxmlformats.org/spreadsheetml/2006/main" count="16239" uniqueCount="5010">
  <si>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</si>
  <si>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</si>
  <si>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</si>
  <si>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</si>
  <si>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</si>
  <si>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</si>
  <si>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</si>
  <si>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</si>
  <si>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</si>
  <si>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</si>
  <si>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</si>
  <si>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</si>
  <si>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</si>
  <si>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</si>
  <si>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</si>
  <si>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
  </si>
  <si>
    <t>EIA</t>
  </si>
  <si>
    <t>Table 49</t>
  </si>
  <si>
    <t>https://www.eia.gov/outlooks/aeo/supplement/excel/suptab_49.xlsx</t>
  </si>
  <si>
    <t>freight HDVs</t>
  </si>
  <si>
    <t>https://www.eia.gov/outlooks/aeo/supplement/excel/suptab_50.xlsx</t>
  </si>
  <si>
    <t>DoT</t>
  </si>
  <si>
    <t>Table 1-11</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</si>
  <si>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</si>
  <si>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</si>
  <si>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</si>
  <si>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</si>
  <si>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</si>
  <si>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</si>
  <si>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</si>
  <si>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</si>
  <si>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</si>
  <si>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</si>
  <si>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</si>
  <si>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</si>
  <si>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</si>
  <si>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</si>
  <si>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</si>
  <si>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</si>
  <si>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</si>
  <si>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</si>
  <si>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</si>
  <si>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</si>
  <si>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</si>
  <si>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</si>
  <si>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</si>
  <si>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</si>
  <si>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</si>
  <si>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http://www.infrastructurereportcard.org/wp-content/uploads/2018/05/C1-140212-001_D1-FRA-Report-on-RRs-Report-9-30.pdf</t>
  </si>
  <si>
    <t>https://www.bts.gov/content/number-us-aircraft-vehicles-vessels-and-other-conveyances</t>
  </si>
  <si>
    <t>National Transportation Statistics 2018 Q4</t>
  </si>
  <si>
    <t>Start Year</t>
  </si>
  <si>
    <t>LPG vehicle</t>
  </si>
  <si>
    <t>hydrogen vehicle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</si>
  <si>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</si>
  <si>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</si>
  <si>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</si>
  <si>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</si>
  <si>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</si>
  <si>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</si>
  <si>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</si>
  <si>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Annual Energy Outlook 2020</t>
  </si>
  <si>
    <t>Compressed Natural Gas</t>
  </si>
  <si>
    <t>Diesel</t>
  </si>
  <si>
    <t>Gasoline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</si>
  <si>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</si>
  <si>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</si>
  <si>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</si>
  <si>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</si>
  <si>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</si>
  <si>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</si>
  <si>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</si>
  <si>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</si>
  <si>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</si>
  <si>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 xml:space="preserve"> </t>
  </si>
  <si>
    <t xml:space="preserve">STATE MOTOR-VEHICLE REGISTRATIONS - 2019 </t>
  </si>
  <si>
    <t>November 2020</t>
  </si>
  <si>
    <t>TABLE MV-1</t>
  </si>
  <si>
    <t>AUTOMOBILES</t>
  </si>
  <si>
    <t>BUSES</t>
  </si>
  <si>
    <t>TRUCKS</t>
  </si>
  <si>
    <t>MOTORCYCLES</t>
  </si>
  <si>
    <t>ALL MOTOR VEHICLES</t>
  </si>
  <si>
    <t>STATE</t>
  </si>
  <si>
    <t>PRIVATE AND</t>
  </si>
  <si>
    <t>COMMERCIAL</t>
  </si>
  <si>
    <t>PUBLICLY</t>
  </si>
  <si>
    <t>(INCLUDING</t>
  </si>
  <si>
    <t>OWNED (1)</t>
  </si>
  <si>
    <t>TOTAL</t>
  </si>
  <si>
    <t>TAXICABS)</t>
  </si>
  <si>
    <t>Alabama</t>
  </si>
  <si>
    <t xml:space="preserve">Alaska </t>
  </si>
  <si>
    <t>Arizona</t>
  </si>
  <si>
    <t>Arkansas</t>
  </si>
  <si>
    <t xml:space="preserve">California </t>
  </si>
  <si>
    <t xml:space="preserve">Colorado </t>
  </si>
  <si>
    <t>Connecticut (2)</t>
  </si>
  <si>
    <t xml:space="preserve">Delaware </t>
  </si>
  <si>
    <t xml:space="preserve">Dist. of Col. </t>
  </si>
  <si>
    <t xml:space="preserve">Florida </t>
  </si>
  <si>
    <t xml:space="preserve">Georgia </t>
  </si>
  <si>
    <t>Hawaii</t>
  </si>
  <si>
    <t>Idaho</t>
  </si>
  <si>
    <t>Illinois (2)</t>
  </si>
  <si>
    <t xml:space="preserve">Indiana </t>
  </si>
  <si>
    <t xml:space="preserve">Iowa </t>
  </si>
  <si>
    <t>Kansas (2)</t>
  </si>
  <si>
    <t>Kentucky</t>
  </si>
  <si>
    <t>Louisiana</t>
  </si>
  <si>
    <t>Maine (2)</t>
  </si>
  <si>
    <t>Maryland</t>
  </si>
  <si>
    <t>Massachusetts (2)</t>
  </si>
  <si>
    <t>Michigan (2)</t>
  </si>
  <si>
    <t>Minnesota (2)</t>
  </si>
  <si>
    <t xml:space="preserve">Mississippi </t>
  </si>
  <si>
    <t>Missouri (2)</t>
  </si>
  <si>
    <t xml:space="preserve">Montana </t>
  </si>
  <si>
    <t>Nebraska</t>
  </si>
  <si>
    <t>Nevada (2)</t>
  </si>
  <si>
    <t>New Hampshire</t>
  </si>
  <si>
    <t>New Jersey (2)</t>
  </si>
  <si>
    <t>New Mexico</t>
  </si>
  <si>
    <t xml:space="preserve">New York </t>
  </si>
  <si>
    <t>North Carolina</t>
  </si>
  <si>
    <t>North Dakota</t>
  </si>
  <si>
    <t>Ohio</t>
  </si>
  <si>
    <t>Oklahoma (2)</t>
  </si>
  <si>
    <t xml:space="preserve">Oregon </t>
  </si>
  <si>
    <t>Pennsylvania</t>
  </si>
  <si>
    <t xml:space="preserve">Rhode Island </t>
  </si>
  <si>
    <t>South Carolina</t>
  </si>
  <si>
    <t xml:space="preserve">South Dakota </t>
  </si>
  <si>
    <t xml:space="preserve">Tennessee </t>
  </si>
  <si>
    <t xml:space="preserve">Texas </t>
  </si>
  <si>
    <t>Utah</t>
  </si>
  <si>
    <t>Vermont (2)</t>
  </si>
  <si>
    <t>Virginia</t>
  </si>
  <si>
    <t>Washington (2)</t>
  </si>
  <si>
    <t>West Virginia (2)</t>
  </si>
  <si>
    <t>Wisconsin (2)</t>
  </si>
  <si>
    <t xml:space="preserve">Wyoming </t>
  </si>
  <si>
    <t xml:space="preserve">   Total</t>
  </si>
  <si>
    <t xml:space="preserve">Sums may not equal to totals because of rounding.
</t>
  </si>
  <si>
    <t>(1) Many States did not report government vehicle registration data. Total may not be representative of publicly-owned vehicle registrations.</t>
  </si>
  <si>
    <t>(2) Some data estimated by FHWA using secondary data sources due to data quality concerns.</t>
  </si>
  <si>
    <t>State</t>
  </si>
  <si>
    <t>AL</t>
  </si>
  <si>
    <t>Alaska</t>
  </si>
  <si>
    <t>AK</t>
  </si>
  <si>
    <t>AZ</t>
  </si>
  <si>
    <t>AR</t>
  </si>
  <si>
    <t>California</t>
  </si>
  <si>
    <t>CA</t>
  </si>
  <si>
    <t>Colorado</t>
  </si>
  <si>
    <t>CO</t>
  </si>
  <si>
    <t>Connecticut</t>
  </si>
  <si>
    <t>CT</t>
  </si>
  <si>
    <t>Delaware</t>
  </si>
  <si>
    <t>DE</t>
  </si>
  <si>
    <t>Florida</t>
  </si>
  <si>
    <t>FL</t>
  </si>
  <si>
    <t>Georgia</t>
  </si>
  <si>
    <t>GA</t>
  </si>
  <si>
    <t>HI</t>
  </si>
  <si>
    <t>ID</t>
  </si>
  <si>
    <t>Illinois</t>
  </si>
  <si>
    <t>IL</t>
  </si>
  <si>
    <t>Indiana</t>
  </si>
  <si>
    <t>IN</t>
  </si>
  <si>
    <t>Iowa</t>
  </si>
  <si>
    <t>IA</t>
  </si>
  <si>
    <t>Kansas</t>
  </si>
  <si>
    <t>KS</t>
  </si>
  <si>
    <t>KY</t>
  </si>
  <si>
    <t>LA</t>
  </si>
  <si>
    <t>Maine</t>
  </si>
  <si>
    <t>ME</t>
  </si>
  <si>
    <t>MD</t>
  </si>
  <si>
    <t>Massachusetts</t>
  </si>
  <si>
    <t>MA</t>
  </si>
  <si>
    <t>Michigan</t>
  </si>
  <si>
    <t>MI</t>
  </si>
  <si>
    <t>Minnesota</t>
  </si>
  <si>
    <t>MN</t>
  </si>
  <si>
    <t>Mississippi</t>
  </si>
  <si>
    <t>MS</t>
  </si>
  <si>
    <t>Missouri</t>
  </si>
  <si>
    <t>MO</t>
  </si>
  <si>
    <t>Montana</t>
  </si>
  <si>
    <t>MT</t>
  </si>
  <si>
    <t>NE</t>
  </si>
  <si>
    <t>Nevada</t>
  </si>
  <si>
    <t>NV</t>
  </si>
  <si>
    <t>NH</t>
  </si>
  <si>
    <t>New Jersey</t>
  </si>
  <si>
    <t>NJ</t>
  </si>
  <si>
    <t>NM</t>
  </si>
  <si>
    <t>New York</t>
  </si>
  <si>
    <t>NY</t>
  </si>
  <si>
    <t>NC</t>
  </si>
  <si>
    <t>ND</t>
  </si>
  <si>
    <t>OH</t>
  </si>
  <si>
    <t>Oklahoma</t>
  </si>
  <si>
    <t>OK</t>
  </si>
  <si>
    <t>Oregon</t>
  </si>
  <si>
    <t>OR</t>
  </si>
  <si>
    <t>PA</t>
  </si>
  <si>
    <t>Rhode Island</t>
  </si>
  <si>
    <t>RI</t>
  </si>
  <si>
    <t>SC</t>
  </si>
  <si>
    <t>South Dakota</t>
  </si>
  <si>
    <t>SD</t>
  </si>
  <si>
    <t>Tennessee</t>
  </si>
  <si>
    <t>TN</t>
  </si>
  <si>
    <t>Texas</t>
  </si>
  <si>
    <t>TX</t>
  </si>
  <si>
    <t>UT</t>
  </si>
  <si>
    <t>Vermont</t>
  </si>
  <si>
    <t>VT</t>
  </si>
  <si>
    <t>VA</t>
  </si>
  <si>
    <t>Washington</t>
  </si>
  <si>
    <t>WA</t>
  </si>
  <si>
    <t>West Virginia</t>
  </si>
  <si>
    <t>WV</t>
  </si>
  <si>
    <t>Wisconsin</t>
  </si>
  <si>
    <t>WI</t>
  </si>
  <si>
    <t>Wyoming</t>
  </si>
  <si>
    <t>WY</t>
  </si>
  <si>
    <t>% of total calculated from DOT veh registrations</t>
  </si>
  <si>
    <t>Office of Highway Policy Information</t>
  </si>
  <si>
    <t>Highway statistics 2021</t>
  </si>
  <si>
    <t>https://www.fhwa.dot.gov/policyinformation/statistics/2019/</t>
  </si>
  <si>
    <t>EPS SECTOR</t>
  </si>
  <si>
    <t>psgr-hdv</t>
  </si>
  <si>
    <t>frgt-hdv</t>
  </si>
  <si>
    <t>psgr-motorcycle</t>
  </si>
  <si>
    <t>psgr-ldv</t>
  </si>
  <si>
    <t>PSGR-LDV</t>
  </si>
  <si>
    <t>PSGR-HDV</t>
  </si>
  <si>
    <t>FRGT-HDV</t>
  </si>
  <si>
    <t>PSGR-MOTORBIKES</t>
  </si>
  <si>
    <t>Dist. of Col.</t>
  </si>
  <si>
    <t>Total</t>
  </si>
  <si>
    <t>LDVs, HDVs, motorbikes from DOT</t>
  </si>
  <si>
    <t>Commercial Service &amp; GA</t>
  </si>
  <si>
    <t>Nonhubs</t>
  </si>
  <si>
    <t>Small Hubs</t>
  </si>
  <si>
    <t xml:space="preserve">Medium Hubs </t>
  </si>
  <si>
    <t>Large Hubs</t>
  </si>
  <si>
    <t>None</t>
  </si>
  <si>
    <t>Worland Municipal</t>
  </si>
  <si>
    <t>Worland</t>
  </si>
  <si>
    <t>WRL</t>
  </si>
  <si>
    <t>Mondell Field</t>
  </si>
  <si>
    <t>Newcastle</t>
  </si>
  <si>
    <t>ECS</t>
  </si>
  <si>
    <t>Miley Memorial Field</t>
  </si>
  <si>
    <t>Big Piney</t>
  </si>
  <si>
    <t>BPI</t>
  </si>
  <si>
    <t>Converse County</t>
  </si>
  <si>
    <t>Douglas</t>
  </si>
  <si>
    <t>DGW</t>
  </si>
  <si>
    <t>Torrington Municipal</t>
  </si>
  <si>
    <t>Torrington</t>
  </si>
  <si>
    <t>TOR</t>
  </si>
  <si>
    <t>Dixon</t>
  </si>
  <si>
    <t>DWX</t>
  </si>
  <si>
    <t>Ralph Wenz Field</t>
  </si>
  <si>
    <t>Pinedale</t>
  </si>
  <si>
    <t>PNA</t>
  </si>
  <si>
    <t>Shively Field</t>
  </si>
  <si>
    <t>Saratoga</t>
  </si>
  <si>
    <t>SAA</t>
  </si>
  <si>
    <t>CS</t>
  </si>
  <si>
    <t>Central Wyoming Regional</t>
  </si>
  <si>
    <t>Riverton</t>
  </si>
  <si>
    <t>RIW</t>
  </si>
  <si>
    <t>N</t>
  </si>
  <si>
    <t>P</t>
  </si>
  <si>
    <t>Sheridan County</t>
  </si>
  <si>
    <t>Sheridan</t>
  </si>
  <si>
    <t>SHR</t>
  </si>
  <si>
    <t>Cheyenne Regional/Jerry Olson Field</t>
  </si>
  <si>
    <t>Cheyenne</t>
  </si>
  <si>
    <t>CYS</t>
  </si>
  <si>
    <t>Laramie Regional</t>
  </si>
  <si>
    <t>Laramie</t>
  </si>
  <si>
    <t>LAR</t>
  </si>
  <si>
    <t>Southwest Wyoming Regional</t>
  </si>
  <si>
    <t>Rock Springs</t>
  </si>
  <si>
    <t>RKS</t>
  </si>
  <si>
    <t>Northeast Wyoming Regional</t>
  </si>
  <si>
    <t>Gillette</t>
  </si>
  <si>
    <t>GCC</t>
  </si>
  <si>
    <t>Yellowstone Regional</t>
  </si>
  <si>
    <t>Cody</t>
  </si>
  <si>
    <t>COD</t>
  </si>
  <si>
    <t>Casper/Natrona County International</t>
  </si>
  <si>
    <t>Casper</t>
  </si>
  <si>
    <t>CPR</t>
  </si>
  <si>
    <t>Jackson Hole</t>
  </si>
  <si>
    <t>Jackson</t>
  </si>
  <si>
    <t>JAC</t>
  </si>
  <si>
    <t>Mercer County</t>
  </si>
  <si>
    <t>Bluefield</t>
  </si>
  <si>
    <t>BLF</t>
  </si>
  <si>
    <t>EA</t>
  </si>
  <si>
    <t>Wheeling Ohio County</t>
  </si>
  <si>
    <t>Wheeling</t>
  </si>
  <si>
    <t>HLG</t>
  </si>
  <si>
    <t>Eastern WV Regional/Shepherd Field</t>
  </si>
  <si>
    <t>Martinsburg</t>
  </si>
  <si>
    <t>MRB</t>
  </si>
  <si>
    <t>Raleigh County Memorial</t>
  </si>
  <si>
    <t>Beckley</t>
  </si>
  <si>
    <t>BKW</t>
  </si>
  <si>
    <t>Mid-Ohio Valley Regional</t>
  </si>
  <si>
    <t>Parkersburg</t>
  </si>
  <si>
    <t>PKB</t>
  </si>
  <si>
    <t>Morgantown Municipal-Walter L Bill Hart Field</t>
  </si>
  <si>
    <t>Morgantown</t>
  </si>
  <si>
    <t>MGW</t>
  </si>
  <si>
    <t>Greenbrier Valley</t>
  </si>
  <si>
    <t>Lewisburg</t>
  </si>
  <si>
    <t>LWB</t>
  </si>
  <si>
    <t>North Central West Virginia</t>
  </si>
  <si>
    <t>Clarksburg</t>
  </si>
  <si>
    <t>CKB</t>
  </si>
  <si>
    <t>Tri-State/Milton J Ferguson Field</t>
  </si>
  <si>
    <t>Huntington</t>
  </si>
  <si>
    <t>HTS</t>
  </si>
  <si>
    <t>Yeager</t>
  </si>
  <si>
    <t>Charleston</t>
  </si>
  <si>
    <t>CRW</t>
  </si>
  <si>
    <t>Wake Island Airfield</t>
  </si>
  <si>
    <t>Wake Island</t>
  </si>
  <si>
    <t>AWK</t>
  </si>
  <si>
    <t>WK</t>
  </si>
  <si>
    <t>WP</t>
  </si>
  <si>
    <t>Rice Lake Regional - Carl's Field</t>
  </si>
  <si>
    <t>Rice Lake</t>
  </si>
  <si>
    <t>RPD</t>
  </si>
  <si>
    <t>GL</t>
  </si>
  <si>
    <t>Manitowoc County</t>
  </si>
  <si>
    <t>Manitowoc</t>
  </si>
  <si>
    <t>MTW</t>
  </si>
  <si>
    <t>Marshfield Municipal</t>
  </si>
  <si>
    <t>Marshfield</t>
  </si>
  <si>
    <t>MFI</t>
  </si>
  <si>
    <t>East Troy Municipal</t>
  </si>
  <si>
    <t>East Troy</t>
  </si>
  <si>
    <t>57C</t>
  </si>
  <si>
    <t>Stevens Point Municipal</t>
  </si>
  <si>
    <t>Stevens Point</t>
  </si>
  <si>
    <t>STE</t>
  </si>
  <si>
    <t>Viroqua Municipal</t>
  </si>
  <si>
    <t>Viroqua</t>
  </si>
  <si>
    <t>Y51</t>
  </si>
  <si>
    <t>West Bend Municipal</t>
  </si>
  <si>
    <t>West Bend</t>
  </si>
  <si>
    <t>ETB</t>
  </si>
  <si>
    <t>Fond du Lac County</t>
  </si>
  <si>
    <t>Fond du Lac</t>
  </si>
  <si>
    <t>FLD</t>
  </si>
  <si>
    <t>Baraboo-Wisconsin Dells Regional</t>
  </si>
  <si>
    <t>Baraboo</t>
  </si>
  <si>
    <t>DLL</t>
  </si>
  <si>
    <t>Wausau Downtown</t>
  </si>
  <si>
    <t>Wausau</t>
  </si>
  <si>
    <t>AUW</t>
  </si>
  <si>
    <t>Lawrence J Timmerman</t>
  </si>
  <si>
    <t>Milwaukee</t>
  </si>
  <si>
    <t>MWC</t>
  </si>
  <si>
    <t>Alexander Field South Wood County</t>
  </si>
  <si>
    <t>Wisconsin Rapids</t>
  </si>
  <si>
    <t>ISW</t>
  </si>
  <si>
    <t>Burlington Municipal</t>
  </si>
  <si>
    <t>Burlington</t>
  </si>
  <si>
    <t>BUU</t>
  </si>
  <si>
    <t>Kenosha Regional</t>
  </si>
  <si>
    <t>Kenosha</t>
  </si>
  <si>
    <t>ENW</t>
  </si>
  <si>
    <t>Eagle River Union</t>
  </si>
  <si>
    <t>Eagle River</t>
  </si>
  <si>
    <t>EGV</t>
  </si>
  <si>
    <t>Door County Cherryland</t>
  </si>
  <si>
    <t>Sturgeon Bay</t>
  </si>
  <si>
    <t>SUE</t>
  </si>
  <si>
    <t>Batten International</t>
  </si>
  <si>
    <t>Racine</t>
  </si>
  <si>
    <t>RAC</t>
  </si>
  <si>
    <t>Sawyer County</t>
  </si>
  <si>
    <t>Hayward</t>
  </si>
  <si>
    <t>HYR</t>
  </si>
  <si>
    <t>Lakeland/Noble F Lee Memorial Field</t>
  </si>
  <si>
    <t>Woodruff</t>
  </si>
  <si>
    <t>ARV</t>
  </si>
  <si>
    <t>Sheboygan County Memorial</t>
  </si>
  <si>
    <t>Sheboygan</t>
  </si>
  <si>
    <t>SBM</t>
  </si>
  <si>
    <t>Waukesha County</t>
  </si>
  <si>
    <t>Waukesha</t>
  </si>
  <si>
    <t>UES</t>
  </si>
  <si>
    <t>Southern Wisconsin Regional</t>
  </si>
  <si>
    <t>Janesville</t>
  </si>
  <si>
    <t>JVL</t>
  </si>
  <si>
    <t>Volk Field</t>
  </si>
  <si>
    <t>Camp Douglas</t>
  </si>
  <si>
    <t>VOK</t>
  </si>
  <si>
    <t>Chippewa Valley Regional</t>
  </si>
  <si>
    <t>Eau Claire</t>
  </si>
  <si>
    <t>EAU</t>
  </si>
  <si>
    <t>Rhinelander-Oneida County</t>
  </si>
  <si>
    <t>Rhinelander</t>
  </si>
  <si>
    <t>RHI</t>
  </si>
  <si>
    <t>La Crosse Regional</t>
  </si>
  <si>
    <t>La Crosse</t>
  </si>
  <si>
    <t>LSE</t>
  </si>
  <si>
    <t>Central Wisconsin</t>
  </si>
  <si>
    <t>Mosinee</t>
  </si>
  <si>
    <t>CWA</t>
  </si>
  <si>
    <t>Green Bay-Austin Straubel International</t>
  </si>
  <si>
    <t>Green Bay</t>
  </si>
  <si>
    <t>GRB</t>
  </si>
  <si>
    <t>Appleton International</t>
  </si>
  <si>
    <t>Appleton</t>
  </si>
  <si>
    <t>ATW</t>
  </si>
  <si>
    <t>S</t>
  </si>
  <si>
    <t>Dane County Regional-Truax Field</t>
  </si>
  <si>
    <t>Madison</t>
  </si>
  <si>
    <t>MSN</t>
  </si>
  <si>
    <t>M</t>
  </si>
  <si>
    <t>General Mitchell International</t>
  </si>
  <si>
    <t>MKE</t>
  </si>
  <si>
    <t>Harvey Field</t>
  </si>
  <si>
    <t>Snohomish</t>
  </si>
  <si>
    <t>S43</t>
  </si>
  <si>
    <t>Waldron Airstrip</t>
  </si>
  <si>
    <t>Eastsound</t>
  </si>
  <si>
    <t>90WA</t>
  </si>
  <si>
    <t>Quillayute</t>
  </si>
  <si>
    <t>UIL</t>
  </si>
  <si>
    <t>Ferry County</t>
  </si>
  <si>
    <t>Republic</t>
  </si>
  <si>
    <t>R49</t>
  </si>
  <si>
    <t>Omak</t>
  </si>
  <si>
    <t>OMK</t>
  </si>
  <si>
    <t>Bowerman</t>
  </si>
  <si>
    <t>Hoquiam</t>
  </si>
  <si>
    <t>HQM</t>
  </si>
  <si>
    <t>Deer Park</t>
  </si>
  <si>
    <t>DEW</t>
  </si>
  <si>
    <t>Sequim Valley</t>
  </si>
  <si>
    <t>Sequim</t>
  </si>
  <si>
    <t>W28</t>
  </si>
  <si>
    <t>Pearson Field</t>
  </si>
  <si>
    <t>Vancouver</t>
  </si>
  <si>
    <t>VUO</t>
  </si>
  <si>
    <t>Methow Valley State</t>
  </si>
  <si>
    <t>Winthrop</t>
  </si>
  <si>
    <t>S52</t>
  </si>
  <si>
    <t>Arlington Municipal</t>
  </si>
  <si>
    <t>Arlington</t>
  </si>
  <si>
    <t>AWO</t>
  </si>
  <si>
    <t>Elma Municipal</t>
  </si>
  <si>
    <t>Elma</t>
  </si>
  <si>
    <t>1WA7</t>
  </si>
  <si>
    <t>Decatur /Jones/</t>
  </si>
  <si>
    <t>Decatur Island</t>
  </si>
  <si>
    <t>WA18</t>
  </si>
  <si>
    <t>Stehekin State</t>
  </si>
  <si>
    <t>Stehekin</t>
  </si>
  <si>
    <t>6S9</t>
  </si>
  <si>
    <t>Vashon Municipal</t>
  </si>
  <si>
    <t>Vashon</t>
  </si>
  <si>
    <t>2S1</t>
  </si>
  <si>
    <t>Westport</t>
  </si>
  <si>
    <t>14S</t>
  </si>
  <si>
    <t>Auburn Municipal</t>
  </si>
  <si>
    <t>Auburn</t>
  </si>
  <si>
    <t>S50</t>
  </si>
  <si>
    <t>Sanderson Field</t>
  </si>
  <si>
    <t>Shelton</t>
  </si>
  <si>
    <t>SHN</t>
  </si>
  <si>
    <t>Forks</t>
  </si>
  <si>
    <t>S18</t>
  </si>
  <si>
    <t>Southwest Washington Regional</t>
  </si>
  <si>
    <t>Kelso</t>
  </si>
  <si>
    <t>KLS</t>
  </si>
  <si>
    <t>Rosario</t>
  </si>
  <si>
    <t>W49</t>
  </si>
  <si>
    <t>Sekiu</t>
  </si>
  <si>
    <t>11S</t>
  </si>
  <si>
    <t>Olympia Regional</t>
  </si>
  <si>
    <t>Olympia</t>
  </si>
  <si>
    <t>OLM</t>
  </si>
  <si>
    <t>Felts Field</t>
  </si>
  <si>
    <t>Spokane</t>
  </si>
  <si>
    <t>SFF</t>
  </si>
  <si>
    <t>Roche Harbor</t>
  </si>
  <si>
    <t>WA09</t>
  </si>
  <si>
    <t>Bremerton Ntl</t>
  </si>
  <si>
    <t>Bremerton</t>
  </si>
  <si>
    <t>PWT</t>
  </si>
  <si>
    <t>Skagit Regional</t>
  </si>
  <si>
    <t>BVS</t>
  </si>
  <si>
    <t>Lopez Island</t>
  </si>
  <si>
    <t>Lopez</t>
  </si>
  <si>
    <t>S31</t>
  </si>
  <si>
    <t>Port of Poulsbo Marina Moorage</t>
  </si>
  <si>
    <t>Poulsbo</t>
  </si>
  <si>
    <t>83Q</t>
  </si>
  <si>
    <t>Colville Municipal</t>
  </si>
  <si>
    <t>Colville</t>
  </si>
  <si>
    <t>63S</t>
  </si>
  <si>
    <t>Tacoma Narrows</t>
  </si>
  <si>
    <t>Tacoma</t>
  </si>
  <si>
    <t>TIW</t>
  </si>
  <si>
    <t>Private H/C Pad</t>
  </si>
  <si>
    <t>WA28</t>
  </si>
  <si>
    <t>Anacortes</t>
  </si>
  <si>
    <t>74S</t>
  </si>
  <si>
    <t>Fairchild AFB</t>
  </si>
  <si>
    <t>SKA</t>
  </si>
  <si>
    <t>W39</t>
  </si>
  <si>
    <t>Grant County International</t>
  </si>
  <si>
    <t>Moses Lake</t>
  </si>
  <si>
    <t>MWH</t>
  </si>
  <si>
    <t>William R Fairchild International</t>
  </si>
  <si>
    <t>Port Angeles</t>
  </si>
  <si>
    <t>CLM</t>
  </si>
  <si>
    <t>Whidbey Island NAS /Ault Field/</t>
  </si>
  <si>
    <t>Oak Harbor</t>
  </si>
  <si>
    <t>NUW</t>
  </si>
  <si>
    <t>Renton Municipal</t>
  </si>
  <si>
    <t>Renton</t>
  </si>
  <si>
    <t>RNT</t>
  </si>
  <si>
    <t>Friday Harbor</t>
  </si>
  <si>
    <t>W33</t>
  </si>
  <si>
    <t>Kenmore Air Harbor Inc</t>
  </si>
  <si>
    <t>Kenmore</t>
  </si>
  <si>
    <t>S60</t>
  </si>
  <si>
    <t>McChord Field (Joint Base Lewis-McChord)</t>
  </si>
  <si>
    <t>TCM</t>
  </si>
  <si>
    <t>Orcas Island</t>
  </si>
  <si>
    <t>ORS</t>
  </si>
  <si>
    <t>Lake Union</t>
  </si>
  <si>
    <t>Seattle</t>
  </si>
  <si>
    <t>WN22</t>
  </si>
  <si>
    <t>FHR</t>
  </si>
  <si>
    <t>Boeing Field/King County International</t>
  </si>
  <si>
    <t>BFI</t>
  </si>
  <si>
    <t>Walla Walla Regional</t>
  </si>
  <si>
    <t>Walla Walla</t>
  </si>
  <si>
    <t>ALW</t>
  </si>
  <si>
    <t>Pangborn Memorial</t>
  </si>
  <si>
    <t>East Wenatchee</t>
  </si>
  <si>
    <t>EAT</t>
  </si>
  <si>
    <t>Yakima Air Terminal/McAllister Field</t>
  </si>
  <si>
    <t>Yakima</t>
  </si>
  <si>
    <t>YKM</t>
  </si>
  <si>
    <t>Pullman/Moscow Regional</t>
  </si>
  <si>
    <t>Pullman</t>
  </si>
  <si>
    <t>PUW</t>
  </si>
  <si>
    <t>Bellingham International</t>
  </si>
  <si>
    <t>Bellingham</t>
  </si>
  <si>
    <t>BLI</t>
  </si>
  <si>
    <t>Snohomish County (Paine Field)</t>
  </si>
  <si>
    <t>Everett</t>
  </si>
  <si>
    <t>PAE</t>
  </si>
  <si>
    <t>Tri-Cities</t>
  </si>
  <si>
    <t>Pasco</t>
  </si>
  <si>
    <t>PSC</t>
  </si>
  <si>
    <t>Spokane International</t>
  </si>
  <si>
    <t>GEG</t>
  </si>
  <si>
    <t>L</t>
  </si>
  <si>
    <t>Seattle-Tacoma International</t>
  </si>
  <si>
    <t>SEA</t>
  </si>
  <si>
    <t>William H Morse State</t>
  </si>
  <si>
    <t>Bennington</t>
  </si>
  <si>
    <t>DDH</t>
  </si>
  <si>
    <t>Northeast Kingdom International</t>
  </si>
  <si>
    <t>Newport</t>
  </si>
  <si>
    <t>EFK</t>
  </si>
  <si>
    <t>Hartness State (Springfield)</t>
  </si>
  <si>
    <t>Springfield</t>
  </si>
  <si>
    <t>VSF</t>
  </si>
  <si>
    <t>Edward F Knapp State</t>
  </si>
  <si>
    <t>Barre</t>
  </si>
  <si>
    <t>MPV</t>
  </si>
  <si>
    <t>Morrisville-Stowe State</t>
  </si>
  <si>
    <t>Morrisville</t>
  </si>
  <si>
    <t>MVL</t>
  </si>
  <si>
    <t>Rutland - Southern Vermont Regional</t>
  </si>
  <si>
    <t>Rutland</t>
  </si>
  <si>
    <t>RUT</t>
  </si>
  <si>
    <t>Burlington International</t>
  </si>
  <si>
    <t>BTV</t>
  </si>
  <si>
    <t>Christiansted Harbor-SSB</t>
  </si>
  <si>
    <t>Christiansted St Croix</t>
  </si>
  <si>
    <t>VI32</t>
  </si>
  <si>
    <t>VI</t>
  </si>
  <si>
    <t>SO</t>
  </si>
  <si>
    <t>Charlotte Amalie Harbor</t>
  </si>
  <si>
    <t>Charlotte Amalie</t>
  </si>
  <si>
    <t>VI22</t>
  </si>
  <si>
    <t>Henry E Rohlsen</t>
  </si>
  <si>
    <t>Christiansted</t>
  </si>
  <si>
    <t>STX</t>
  </si>
  <si>
    <t>Cyril E King</t>
  </si>
  <si>
    <t>STT</t>
  </si>
  <si>
    <t>Lake Country Regional</t>
  </si>
  <si>
    <t>Clarksville</t>
  </si>
  <si>
    <t>W63</t>
  </si>
  <si>
    <t>Suffolk Executive</t>
  </si>
  <si>
    <t>Suffolk</t>
  </si>
  <si>
    <t>SFQ</t>
  </si>
  <si>
    <t>Orange County</t>
  </si>
  <si>
    <t>Orange</t>
  </si>
  <si>
    <t>OMH</t>
  </si>
  <si>
    <t>Williamsburg-Jamestown</t>
  </si>
  <si>
    <t>Williamsburg</t>
  </si>
  <si>
    <t>JGG</t>
  </si>
  <si>
    <t>Franklin Regional</t>
  </si>
  <si>
    <t>Isle of Wight</t>
  </si>
  <si>
    <t>FKN</t>
  </si>
  <si>
    <t>New River Valley</t>
  </si>
  <si>
    <t>Dublin</t>
  </si>
  <si>
    <t>PSK</t>
  </si>
  <si>
    <t>Hanover County Municipal</t>
  </si>
  <si>
    <t>Ashland</t>
  </si>
  <si>
    <t>OFP</t>
  </si>
  <si>
    <t>Warrenton-Fauquier</t>
  </si>
  <si>
    <t>Warrenton</t>
  </si>
  <si>
    <t>HWY</t>
  </si>
  <si>
    <t>Winchester Regional</t>
  </si>
  <si>
    <t>Winchester</t>
  </si>
  <si>
    <t>OKV</t>
  </si>
  <si>
    <t>Virginia Tech/Montgomery Executive</t>
  </si>
  <si>
    <t>Blacksburg</t>
  </si>
  <si>
    <t>BCB</t>
  </si>
  <si>
    <t>Middle Peninsula Regional</t>
  </si>
  <si>
    <t>Mattaponi</t>
  </si>
  <si>
    <t>FYJ</t>
  </si>
  <si>
    <t>Danville Regional</t>
  </si>
  <si>
    <t>Danville</t>
  </si>
  <si>
    <t>DAN</t>
  </si>
  <si>
    <t>Ingalls Field</t>
  </si>
  <si>
    <t>Hot Springs</t>
  </si>
  <si>
    <t>HSP</t>
  </si>
  <si>
    <t>Chesapeake Regional</t>
  </si>
  <si>
    <t>Chesapeake</t>
  </si>
  <si>
    <t>CPK</t>
  </si>
  <si>
    <t>Culpeper Regional</t>
  </si>
  <si>
    <t>Culpeper</t>
  </si>
  <si>
    <t>CJR</t>
  </si>
  <si>
    <t>Virginia Highlands</t>
  </si>
  <si>
    <t>Abingdon</t>
  </si>
  <si>
    <t>VJI</t>
  </si>
  <si>
    <t>Richmond Executive-Chesterfield County</t>
  </si>
  <si>
    <t>Chesterfield</t>
  </si>
  <si>
    <t>FCI</t>
  </si>
  <si>
    <t>Leesburg Executive</t>
  </si>
  <si>
    <t>Leesburg</t>
  </si>
  <si>
    <t>JYO</t>
  </si>
  <si>
    <t>Oceana NAS /Apollo Soucek Field/</t>
  </si>
  <si>
    <t>Virginia Beach</t>
  </si>
  <si>
    <t>NTU</t>
  </si>
  <si>
    <t>Langley AFB</t>
  </si>
  <si>
    <t>Hampton</t>
  </si>
  <si>
    <t>LFI</t>
  </si>
  <si>
    <t>Manassas Regional/Harry P Davis Field</t>
  </si>
  <si>
    <t>Manassas</t>
  </si>
  <si>
    <t>HEF</t>
  </si>
  <si>
    <t>Norfolk NS (Chambers Field)</t>
  </si>
  <si>
    <t>Norfolk</t>
  </si>
  <si>
    <t>NGU</t>
  </si>
  <si>
    <t>Shenandoah Valley Regional</t>
  </si>
  <si>
    <t>Weyers Cave</t>
  </si>
  <si>
    <t>SHD</t>
  </si>
  <si>
    <t>Lynchburg Regional/Preston Glenn Field</t>
  </si>
  <si>
    <t>Timberlake</t>
  </si>
  <si>
    <t>LYH</t>
  </si>
  <si>
    <t>Newport News/Williamsburg International</t>
  </si>
  <si>
    <t>Newport News</t>
  </si>
  <si>
    <t>PHF</t>
  </si>
  <si>
    <t>Roanoke-Blacksburg Regional/Woodrum Field</t>
  </si>
  <si>
    <t>Roanoke</t>
  </si>
  <si>
    <t>ROA</t>
  </si>
  <si>
    <t>Charlottesville-Albemarle</t>
  </si>
  <si>
    <t>Charlottesville-Albemarle Airport</t>
  </si>
  <si>
    <t>CHO</t>
  </si>
  <si>
    <t>Norfolk International</t>
  </si>
  <si>
    <t>ORF</t>
  </si>
  <si>
    <t>Richmond International</t>
  </si>
  <si>
    <t>Highland Springs</t>
  </si>
  <si>
    <t>RIC</t>
  </si>
  <si>
    <t>Ronald Reagan Washington National</t>
  </si>
  <si>
    <t>DCA</t>
  </si>
  <si>
    <t>Washington Dulles International</t>
  </si>
  <si>
    <t>Dulles</t>
  </si>
  <si>
    <t>IAD</t>
  </si>
  <si>
    <t>Bryce Canyon</t>
  </si>
  <si>
    <t>BCE</t>
  </si>
  <si>
    <t>Brigham City Regional</t>
  </si>
  <si>
    <t>Brigham City</t>
  </si>
  <si>
    <t>BMC</t>
  </si>
  <si>
    <t>Heber Valley</t>
  </si>
  <si>
    <t>Heber City</t>
  </si>
  <si>
    <t>HCR</t>
  </si>
  <si>
    <t>Kanab Municipal</t>
  </si>
  <si>
    <t>Kanab</t>
  </si>
  <si>
    <t>KNB</t>
  </si>
  <si>
    <t>Hill AFB</t>
  </si>
  <si>
    <t>Ogden</t>
  </si>
  <si>
    <t>HIF</t>
  </si>
  <si>
    <t>Monument Valley</t>
  </si>
  <si>
    <t>UT25</t>
  </si>
  <si>
    <t>Logan-Cache</t>
  </si>
  <si>
    <t>Logan</t>
  </si>
  <si>
    <t>LGU</t>
  </si>
  <si>
    <t>Wendover</t>
  </si>
  <si>
    <t>ENV</t>
  </si>
  <si>
    <t>Vernal Regional</t>
  </si>
  <si>
    <t>Vernal</t>
  </si>
  <si>
    <t>VEL</t>
  </si>
  <si>
    <t>Ogden-Hinckley</t>
  </si>
  <si>
    <t>OGD</t>
  </si>
  <si>
    <t>Canyonlands Field</t>
  </si>
  <si>
    <t>Moab</t>
  </si>
  <si>
    <t>CNY</t>
  </si>
  <si>
    <t>Cedar City Regional</t>
  </si>
  <si>
    <t>Cedar City</t>
  </si>
  <si>
    <t>CDC</t>
  </si>
  <si>
    <t>St George Regional</t>
  </si>
  <si>
    <t>St. George</t>
  </si>
  <si>
    <t>SGU</t>
  </si>
  <si>
    <t>Provo Municipal</t>
  </si>
  <si>
    <t>Provo</t>
  </si>
  <si>
    <t>PVU</t>
  </si>
  <si>
    <t>Salt Lake City International</t>
  </si>
  <si>
    <t>Salt Lake City</t>
  </si>
  <si>
    <t>SLC</t>
  </si>
  <si>
    <t>Nacogdoches A L Mangham Jr Regional</t>
  </si>
  <si>
    <t>Nacogdoches</t>
  </si>
  <si>
    <t>OCH</t>
  </si>
  <si>
    <t>SW</t>
  </si>
  <si>
    <t>Eastland Municipal</t>
  </si>
  <si>
    <t>Eastland</t>
  </si>
  <si>
    <t>ETN</t>
  </si>
  <si>
    <t>Garner Field</t>
  </si>
  <si>
    <t>Uvalde</t>
  </si>
  <si>
    <t>UVA</t>
  </si>
  <si>
    <t>Lajitas International</t>
  </si>
  <si>
    <t>Lajitas</t>
  </si>
  <si>
    <t>T89</t>
  </si>
  <si>
    <t>Jim Hogg County</t>
  </si>
  <si>
    <t>Hebbronville</t>
  </si>
  <si>
    <t>HBV</t>
  </si>
  <si>
    <t>North Texas Regional/Perrin Field</t>
  </si>
  <si>
    <t>Grayson (County)</t>
  </si>
  <si>
    <t>GYI</t>
  </si>
  <si>
    <t>Gainesville Municipal</t>
  </si>
  <si>
    <t>Gainesville</t>
  </si>
  <si>
    <t>GLE</t>
  </si>
  <si>
    <t>TSTC Waco</t>
  </si>
  <si>
    <t>Waco</t>
  </si>
  <si>
    <t>CNW</t>
  </si>
  <si>
    <t>Brownwood Regional</t>
  </si>
  <si>
    <t>Brownwood</t>
  </si>
  <si>
    <t>BWD</t>
  </si>
  <si>
    <t>Beeville Municipal</t>
  </si>
  <si>
    <t>Beeville</t>
  </si>
  <si>
    <t>BEA</t>
  </si>
  <si>
    <t>Mesa Vista Ranch</t>
  </si>
  <si>
    <t>Pampa</t>
  </si>
  <si>
    <t>TX13</t>
  </si>
  <si>
    <t>Perryton Ochiltree County</t>
  </si>
  <si>
    <t>Perryton</t>
  </si>
  <si>
    <t>PYX</t>
  </si>
  <si>
    <t>Perry Lefors Field</t>
  </si>
  <si>
    <t>PPA</t>
  </si>
  <si>
    <t>Pecos Municipal</t>
  </si>
  <si>
    <t>Pecos</t>
  </si>
  <si>
    <t>PEQ</t>
  </si>
  <si>
    <t>Fort Worth Spinks</t>
  </si>
  <si>
    <t>Fort Worth</t>
  </si>
  <si>
    <t>FWS</t>
  </si>
  <si>
    <t>Alpine-Casparis Municipal</t>
  </si>
  <si>
    <t>Alpine</t>
  </si>
  <si>
    <t>E38</t>
  </si>
  <si>
    <t>Shank N Bank</t>
  </si>
  <si>
    <t>La Ward</t>
  </si>
  <si>
    <t>TX0</t>
  </si>
  <si>
    <t>Randolph AFB</t>
  </si>
  <si>
    <t>Universal City</t>
  </si>
  <si>
    <t>RND</t>
  </si>
  <si>
    <t>Presidio Lely International</t>
  </si>
  <si>
    <t>Presidio</t>
  </si>
  <si>
    <t>PRS</t>
  </si>
  <si>
    <t>Hamilton Municipal</t>
  </si>
  <si>
    <t>Hamilton</t>
  </si>
  <si>
    <t>MNZ</t>
  </si>
  <si>
    <t>Angelina County</t>
  </si>
  <si>
    <t>Lufkin</t>
  </si>
  <si>
    <t>LFK</t>
  </si>
  <si>
    <t>Mid-Way Regional</t>
  </si>
  <si>
    <t>Midlothian</t>
  </si>
  <si>
    <t>JWY</t>
  </si>
  <si>
    <t>Kleberg County</t>
  </si>
  <si>
    <t>Kingsville</t>
  </si>
  <si>
    <t>IKG</t>
  </si>
  <si>
    <t>Burnet Municipal Kate Craddock Field</t>
  </si>
  <si>
    <t>Burnet</t>
  </si>
  <si>
    <t>BMQ</t>
  </si>
  <si>
    <t>Dallas Executive</t>
  </si>
  <si>
    <t>Dallas</t>
  </si>
  <si>
    <t>RBD</t>
  </si>
  <si>
    <t>West Houston</t>
  </si>
  <si>
    <t>Houston</t>
  </si>
  <si>
    <t>IWS</t>
  </si>
  <si>
    <t>Cleburne Regional</t>
  </si>
  <si>
    <t>Cleburne</t>
  </si>
  <si>
    <t>CPT</t>
  </si>
  <si>
    <t>Cleveland Municipal</t>
  </si>
  <si>
    <t>Cleveland</t>
  </si>
  <si>
    <t>6R3</t>
  </si>
  <si>
    <t>Georgetown Municipal</t>
  </si>
  <si>
    <t>Georgetown</t>
  </si>
  <si>
    <t>GTU</t>
  </si>
  <si>
    <t>Crane County</t>
  </si>
  <si>
    <t>Crane</t>
  </si>
  <si>
    <t>E13</t>
  </si>
  <si>
    <t>Cotulla-La Salle County</t>
  </si>
  <si>
    <t>Cotulla</t>
  </si>
  <si>
    <t>COT</t>
  </si>
  <si>
    <t>Harrison County</t>
  </si>
  <si>
    <t>Marshall</t>
  </si>
  <si>
    <t>ASL</t>
  </si>
  <si>
    <t>Sulphur Springs Municipal</t>
  </si>
  <si>
    <t>Sulphur Springs</t>
  </si>
  <si>
    <t>SLR</t>
  </si>
  <si>
    <t>Port Isabel-Cameron County</t>
  </si>
  <si>
    <t>Port Isabel</t>
  </si>
  <si>
    <t>PIL</t>
  </si>
  <si>
    <t>Draughon-Miller Central Texas Regional</t>
  </si>
  <si>
    <t>Temple</t>
  </si>
  <si>
    <t>TPL</t>
  </si>
  <si>
    <t>Mesquite Metro</t>
  </si>
  <si>
    <t>Mesquite</t>
  </si>
  <si>
    <t>HQZ</t>
  </si>
  <si>
    <t>Houston-Southwest</t>
  </si>
  <si>
    <t>AXH</t>
  </si>
  <si>
    <t>Ozona Municipal</t>
  </si>
  <si>
    <t>Ozona</t>
  </si>
  <si>
    <t>OZA</t>
  </si>
  <si>
    <t>Odessa-Schlemeyer Field</t>
  </si>
  <si>
    <t>Odessa</t>
  </si>
  <si>
    <t>ODO</t>
  </si>
  <si>
    <t>Texas Gulf Coast Regional</t>
  </si>
  <si>
    <t>Angleton</t>
  </si>
  <si>
    <t>LBX</t>
  </si>
  <si>
    <t>Winkler County</t>
  </si>
  <si>
    <t>Wink</t>
  </si>
  <si>
    <t>INK</t>
  </si>
  <si>
    <t>Rankin</t>
  </si>
  <si>
    <t>49F</t>
  </si>
  <si>
    <t>Iraan Municipal</t>
  </si>
  <si>
    <t>Iraan</t>
  </si>
  <si>
    <t>2F0</t>
  </si>
  <si>
    <t>Decatur Municipal</t>
  </si>
  <si>
    <t>Decatur</t>
  </si>
  <si>
    <t>LUD</t>
  </si>
  <si>
    <t>Reagan County</t>
  </si>
  <si>
    <t>Big Lake</t>
  </si>
  <si>
    <t>E41</t>
  </si>
  <si>
    <t>Scholes International at Galveston</t>
  </si>
  <si>
    <t>Galveston</t>
  </si>
  <si>
    <t>GLS</t>
  </si>
  <si>
    <t>Fort Stockton-Pecos County</t>
  </si>
  <si>
    <t>Fort Stockton</t>
  </si>
  <si>
    <t>FST</t>
  </si>
  <si>
    <t>Fayette Regional Air Center</t>
  </si>
  <si>
    <t>La Grange</t>
  </si>
  <si>
    <t>3T5</t>
  </si>
  <si>
    <t>McCampbell-Porter</t>
  </si>
  <si>
    <t>Ingleside</t>
  </si>
  <si>
    <t>TFP</t>
  </si>
  <si>
    <t>Huntsville Municipal</t>
  </si>
  <si>
    <t>Huntsville</t>
  </si>
  <si>
    <t>UTS</t>
  </si>
  <si>
    <t>McKinney National</t>
  </si>
  <si>
    <t>McKinney</t>
  </si>
  <si>
    <t>TKI</t>
  </si>
  <si>
    <t>New Braunfels Regional</t>
  </si>
  <si>
    <t>New Braunfels</t>
  </si>
  <si>
    <t>BAZ</t>
  </si>
  <si>
    <t>Hutchinson County</t>
  </si>
  <si>
    <t>Borger</t>
  </si>
  <si>
    <t>BGD</t>
  </si>
  <si>
    <t>Mineral Wells Regional</t>
  </si>
  <si>
    <t>Mineral Wells</t>
  </si>
  <si>
    <t>MWL</t>
  </si>
  <si>
    <t>Austin Executive</t>
  </si>
  <si>
    <t>Austin</t>
  </si>
  <si>
    <t>EDC</t>
  </si>
  <si>
    <t>Brenham Municipal</t>
  </si>
  <si>
    <t>Brenham</t>
  </si>
  <si>
    <t>11R</t>
  </si>
  <si>
    <t>Marfa Municipal</t>
  </si>
  <si>
    <t>Marfa</t>
  </si>
  <si>
    <t>MRF</t>
  </si>
  <si>
    <t>Houston Executive</t>
  </si>
  <si>
    <t>Katy</t>
  </si>
  <si>
    <t>TME</t>
  </si>
  <si>
    <t>Aransas County</t>
  </si>
  <si>
    <t>Rockport</t>
  </si>
  <si>
    <t>RKP</t>
  </si>
  <si>
    <t>Denton Enterprise</t>
  </si>
  <si>
    <t>Denton</t>
  </si>
  <si>
    <t>DTO</t>
  </si>
  <si>
    <t>Gillespie County</t>
  </si>
  <si>
    <t>Fredericksburg</t>
  </si>
  <si>
    <t>T82</t>
  </si>
  <si>
    <t>Andrews County</t>
  </si>
  <si>
    <t>Andrews</t>
  </si>
  <si>
    <t>E11</t>
  </si>
  <si>
    <t>Dyess AFB</t>
  </si>
  <si>
    <t>Abilene</t>
  </si>
  <si>
    <t>DYS</t>
  </si>
  <si>
    <t>Kerrville Municipal/Louis Schreiner Field</t>
  </si>
  <si>
    <t>Kerrville</t>
  </si>
  <si>
    <t>ERV</t>
  </si>
  <si>
    <t>Horseshoe Bay Resort</t>
  </si>
  <si>
    <t>DZB</t>
  </si>
  <si>
    <t>GKY</t>
  </si>
  <si>
    <t>Conroe-North Houston Regional</t>
  </si>
  <si>
    <t>Conroe</t>
  </si>
  <si>
    <t>CXO</t>
  </si>
  <si>
    <t>Palacios Municipal</t>
  </si>
  <si>
    <t>Palacios</t>
  </si>
  <si>
    <t>PSX</t>
  </si>
  <si>
    <t>Midland Airpark</t>
  </si>
  <si>
    <t>Midland</t>
  </si>
  <si>
    <t>MDD</t>
  </si>
  <si>
    <t>David Wayne Hooks Memorial</t>
  </si>
  <si>
    <t>DWH</t>
  </si>
  <si>
    <t>Addison</t>
  </si>
  <si>
    <t>ADS</t>
  </si>
  <si>
    <t>Sugar Land Regional</t>
  </si>
  <si>
    <t>SGR</t>
  </si>
  <si>
    <t>Salaika Aviation</t>
  </si>
  <si>
    <t>Danbury</t>
  </si>
  <si>
    <t>07TA</t>
  </si>
  <si>
    <t>Fort Worth NAS Jrb (Carswell Field)</t>
  </si>
  <si>
    <t>NFW</t>
  </si>
  <si>
    <t>Ellington</t>
  </si>
  <si>
    <t>EFD</t>
  </si>
  <si>
    <t>Fort Worth Meacham International</t>
  </si>
  <si>
    <t>FTW</t>
  </si>
  <si>
    <t>Kelly Field</t>
  </si>
  <si>
    <t>San Antonio</t>
  </si>
  <si>
    <t>SKF</t>
  </si>
  <si>
    <t>Fort Worth Alliance</t>
  </si>
  <si>
    <t>AFW</t>
  </si>
  <si>
    <t>Victoria Regional</t>
  </si>
  <si>
    <t>Victoria</t>
  </si>
  <si>
    <t>VCT</t>
  </si>
  <si>
    <t>Biggs AAF (Fort Bliss)</t>
  </si>
  <si>
    <t>Fort Bliss/El Paso/</t>
  </si>
  <si>
    <t>BIF</t>
  </si>
  <si>
    <t>Del Rio International</t>
  </si>
  <si>
    <t>Del Rio</t>
  </si>
  <si>
    <t>DRT</t>
  </si>
  <si>
    <t>East Texas Regional</t>
  </si>
  <si>
    <t>Longview</t>
  </si>
  <si>
    <t>GGG</t>
  </si>
  <si>
    <t>Jack Brooks Regional</t>
  </si>
  <si>
    <t>Beaumont</t>
  </si>
  <si>
    <t>BPT</t>
  </si>
  <si>
    <t>Sheppard AFB/Wichita Falls Municipal</t>
  </si>
  <si>
    <t>Wichita Falls</t>
  </si>
  <si>
    <t>SPS</t>
  </si>
  <si>
    <t>Tyler Pounds Regional</t>
  </si>
  <si>
    <t>Tyler</t>
  </si>
  <si>
    <t>TYR</t>
  </si>
  <si>
    <t>Waco Regional</t>
  </si>
  <si>
    <t>ACT</t>
  </si>
  <si>
    <t>San Angelo Regional/Mathis Field</t>
  </si>
  <si>
    <t>San Angelo</t>
  </si>
  <si>
    <t>SJT</t>
  </si>
  <si>
    <t>Abilene Regional</t>
  </si>
  <si>
    <t>ABI</t>
  </si>
  <si>
    <t>Easterwood Field</t>
  </si>
  <si>
    <t>College Station</t>
  </si>
  <si>
    <t>CLL</t>
  </si>
  <si>
    <t>Laredo International</t>
  </si>
  <si>
    <t>Laredo</t>
  </si>
  <si>
    <t>LRD</t>
  </si>
  <si>
    <t>Brownsville/South Padre Island International</t>
  </si>
  <si>
    <t>Brownsville</t>
  </si>
  <si>
    <t>BRO</t>
  </si>
  <si>
    <t>Robert Gray AAF</t>
  </si>
  <si>
    <t>Killeen</t>
  </si>
  <si>
    <t>GRK</t>
  </si>
  <si>
    <t>Corpus Christi International</t>
  </si>
  <si>
    <t>Corpus Christi</t>
  </si>
  <si>
    <t>CRP</t>
  </si>
  <si>
    <t>Valley International</t>
  </si>
  <si>
    <t>Harlingen</t>
  </si>
  <si>
    <t>HRL</t>
  </si>
  <si>
    <t>Rick Husband Amarillo International</t>
  </si>
  <si>
    <t>Amarillo</t>
  </si>
  <si>
    <t>AMA</t>
  </si>
  <si>
    <t>McAllen Miller International</t>
  </si>
  <si>
    <t>McAllen</t>
  </si>
  <si>
    <t>MFE</t>
  </si>
  <si>
    <t>Lubbock Preston Smith International</t>
  </si>
  <si>
    <t>Lubbock</t>
  </si>
  <si>
    <t>LBB</t>
  </si>
  <si>
    <t>Midland International Air And Space Port</t>
  </si>
  <si>
    <t>MAF</t>
  </si>
  <si>
    <t>El Paso International</t>
  </si>
  <si>
    <t>El Paso</t>
  </si>
  <si>
    <t>ELP</t>
  </si>
  <si>
    <t>San Antonio International</t>
  </si>
  <si>
    <t>SAT</t>
  </si>
  <si>
    <t>William P Hobby</t>
  </si>
  <si>
    <t>HOU</t>
  </si>
  <si>
    <t>Dallas Love Field</t>
  </si>
  <si>
    <t>DAL</t>
  </si>
  <si>
    <t>Austin-Bergstrom International</t>
  </si>
  <si>
    <t>AUS</t>
  </si>
  <si>
    <t>George Bush Intercontinental/Houston</t>
  </si>
  <si>
    <t>IAH</t>
  </si>
  <si>
    <t>Dallas-Fort Worth International</t>
  </si>
  <si>
    <t>DFW</t>
  </si>
  <si>
    <t>Gatlinburg-Pigeon Forge</t>
  </si>
  <si>
    <t>Sevierville</t>
  </si>
  <si>
    <t>GKT</t>
  </si>
  <si>
    <t>Dyersburg Regional</t>
  </si>
  <si>
    <t>Dyersburg</t>
  </si>
  <si>
    <t>DYR</t>
  </si>
  <si>
    <t>Johnson County</t>
  </si>
  <si>
    <t>Mountain City</t>
  </si>
  <si>
    <t>6A4</t>
  </si>
  <si>
    <t>Livingston Municipal</t>
  </si>
  <si>
    <t>Livingston</t>
  </si>
  <si>
    <t>8A3</t>
  </si>
  <si>
    <t>Jamestown Municipal</t>
  </si>
  <si>
    <t>Jamestown</t>
  </si>
  <si>
    <t>2A1</t>
  </si>
  <si>
    <t>Music City Exec</t>
  </si>
  <si>
    <t>Gallatin</t>
  </si>
  <si>
    <t>XNX</t>
  </si>
  <si>
    <t>Everett-Stewart Regional</t>
  </si>
  <si>
    <t>Union City</t>
  </si>
  <si>
    <t>UCY</t>
  </si>
  <si>
    <t>Upper Cumberland Regional</t>
  </si>
  <si>
    <t>Sparta</t>
  </si>
  <si>
    <t>SRB</t>
  </si>
  <si>
    <t>Maury County</t>
  </si>
  <si>
    <t>Columbia/Mount Pleasant</t>
  </si>
  <si>
    <t>MRC</t>
  </si>
  <si>
    <t>Warren County Memorial</t>
  </si>
  <si>
    <t>McMinnville</t>
  </si>
  <si>
    <t>RNC</t>
  </si>
  <si>
    <t>Outlaw Field</t>
  </si>
  <si>
    <t>CKV</t>
  </si>
  <si>
    <t>Murfreesboro Municipal</t>
  </si>
  <si>
    <t>Murfreesboro</t>
  </si>
  <si>
    <t>MBT</t>
  </si>
  <si>
    <t>Winchester Municipal</t>
  </si>
  <si>
    <t>BGF</t>
  </si>
  <si>
    <t>Portland Municipal</t>
  </si>
  <si>
    <t>Portland</t>
  </si>
  <si>
    <t>1M5</t>
  </si>
  <si>
    <t>Lebanon Municipal</t>
  </si>
  <si>
    <t>Lebanon</t>
  </si>
  <si>
    <t>M54</t>
  </si>
  <si>
    <t>Elizabethton Municipal</t>
  </si>
  <si>
    <t>Elizabethton</t>
  </si>
  <si>
    <t>0A9</t>
  </si>
  <si>
    <t>John C Tune</t>
  </si>
  <si>
    <t>Nashville</t>
  </si>
  <si>
    <t>JWN</t>
  </si>
  <si>
    <t>Smyrna</t>
  </si>
  <si>
    <t>MQY</t>
  </si>
  <si>
    <t>McKellar-Sipes Regional</t>
  </si>
  <si>
    <t>MKL</t>
  </si>
  <si>
    <t>Bristol/Johnson/Kingsport</t>
  </si>
  <si>
    <t>TRI</t>
  </si>
  <si>
    <t>Lovell Field</t>
  </si>
  <si>
    <t>Chattanooga</t>
  </si>
  <si>
    <t>CHA</t>
  </si>
  <si>
    <t>McGhee Tyson</t>
  </si>
  <si>
    <t>Alcoa</t>
  </si>
  <si>
    <t>TYS</t>
  </si>
  <si>
    <t>Memphis International</t>
  </si>
  <si>
    <t>Memphis</t>
  </si>
  <si>
    <t>MEM</t>
  </si>
  <si>
    <t>Nashville International</t>
  </si>
  <si>
    <t>BNA</t>
  </si>
  <si>
    <t>Harold Davidson Field</t>
  </si>
  <si>
    <t>Vermillion</t>
  </si>
  <si>
    <t>VMR</t>
  </si>
  <si>
    <t>Chan Gurney Municipal</t>
  </si>
  <si>
    <t>Yankton</t>
  </si>
  <si>
    <t>YKN</t>
  </si>
  <si>
    <t>Huron Regional</t>
  </si>
  <si>
    <t>Huron</t>
  </si>
  <si>
    <t>HON</t>
  </si>
  <si>
    <t>Winner Regional</t>
  </si>
  <si>
    <t>Winner</t>
  </si>
  <si>
    <t>ICR</t>
  </si>
  <si>
    <t>Gettysburg Municipal</t>
  </si>
  <si>
    <t>Gettysburg</t>
  </si>
  <si>
    <t>0D8</t>
  </si>
  <si>
    <t>Black Hills-Clyde Ice Field</t>
  </si>
  <si>
    <t>Spearfish</t>
  </si>
  <si>
    <t>SPF</t>
  </si>
  <si>
    <t>Mitchell Municipal</t>
  </si>
  <si>
    <t>Mitchell</t>
  </si>
  <si>
    <t>MHE</t>
  </si>
  <si>
    <t>Ellsworth AFB</t>
  </si>
  <si>
    <t>Rapid City</t>
  </si>
  <si>
    <t>RCA</t>
  </si>
  <si>
    <t>Watertown Regional</t>
  </si>
  <si>
    <t>Watertown</t>
  </si>
  <si>
    <t>ATY</t>
  </si>
  <si>
    <t>Pierre Regional</t>
  </si>
  <si>
    <t>Pierre</t>
  </si>
  <si>
    <t>PIR</t>
  </si>
  <si>
    <t>Aberdeen Regional</t>
  </si>
  <si>
    <t>Aberdeen</t>
  </si>
  <si>
    <t>ABR</t>
  </si>
  <si>
    <t>Rapid City Regional</t>
  </si>
  <si>
    <t>RAP</t>
  </si>
  <si>
    <t>Joe Foss Field</t>
  </si>
  <si>
    <t>Sioux Falls</t>
  </si>
  <si>
    <t>FSD</t>
  </si>
  <si>
    <t>Pageland</t>
  </si>
  <si>
    <t>PYG</t>
  </si>
  <si>
    <t>Twin City</t>
  </si>
  <si>
    <t>Loris</t>
  </si>
  <si>
    <t>5J9</t>
  </si>
  <si>
    <t>Rock Hill/York County/Bryant Field</t>
  </si>
  <si>
    <t>Rock Hill</t>
  </si>
  <si>
    <t>UZA</t>
  </si>
  <si>
    <t>Chester Catawba Regional</t>
  </si>
  <si>
    <t>Chester</t>
  </si>
  <si>
    <t>DCM</t>
  </si>
  <si>
    <t>Jim Hamilton L B Owens</t>
  </si>
  <si>
    <t>Columbia</t>
  </si>
  <si>
    <t>CUB</t>
  </si>
  <si>
    <t>Berkeley County</t>
  </si>
  <si>
    <t>Moncks Corner</t>
  </si>
  <si>
    <t>MKS</t>
  </si>
  <si>
    <t>Donaldson Field</t>
  </si>
  <si>
    <t>Greenville</t>
  </si>
  <si>
    <t>GYH</t>
  </si>
  <si>
    <t>Spartanburg Downtown Memorial/Simpson Field</t>
  </si>
  <si>
    <t>Spartanburg</t>
  </si>
  <si>
    <t>SPA</t>
  </si>
  <si>
    <t>Greenwood County</t>
  </si>
  <si>
    <t>Greenwood</t>
  </si>
  <si>
    <t>GRD</t>
  </si>
  <si>
    <t>Woodward Field</t>
  </si>
  <si>
    <t>Camden</t>
  </si>
  <si>
    <t>CDN</t>
  </si>
  <si>
    <t>Orangeburg Municipal</t>
  </si>
  <si>
    <t>Orangeburg</t>
  </si>
  <si>
    <t>OGB</t>
  </si>
  <si>
    <t>Georgetown County</t>
  </si>
  <si>
    <t>GGE</t>
  </si>
  <si>
    <t>Greenville Downtown</t>
  </si>
  <si>
    <t>GMU</t>
  </si>
  <si>
    <t>Lowcountry Regional</t>
  </si>
  <si>
    <t>Walterboro</t>
  </si>
  <si>
    <t>RBW</t>
  </si>
  <si>
    <t>Oconee County Regional</t>
  </si>
  <si>
    <t>Seneca</t>
  </si>
  <si>
    <t>CEU</t>
  </si>
  <si>
    <t>Aiken Regional</t>
  </si>
  <si>
    <t>Aiken</t>
  </si>
  <si>
    <t>AIK</t>
  </si>
  <si>
    <t>Mc Entire Jngb</t>
  </si>
  <si>
    <t>Eastover</t>
  </si>
  <si>
    <t>MMT</t>
  </si>
  <si>
    <t>Anderson Regional</t>
  </si>
  <si>
    <t>Anderson</t>
  </si>
  <si>
    <t>AND</t>
  </si>
  <si>
    <t>Charleston Executive</t>
  </si>
  <si>
    <t>JZI</t>
  </si>
  <si>
    <t>Beaufort Exec</t>
  </si>
  <si>
    <t>Beaufort</t>
  </si>
  <si>
    <t>ARW</t>
  </si>
  <si>
    <t>Shaw AFB</t>
  </si>
  <si>
    <t>Sumter</t>
  </si>
  <si>
    <t>SSC</t>
  </si>
  <si>
    <t>Beaufort MCAS /Merritt Field/</t>
  </si>
  <si>
    <t>NBC</t>
  </si>
  <si>
    <t>Florence Regional</t>
  </si>
  <si>
    <t>Florence</t>
  </si>
  <si>
    <t>FLO</t>
  </si>
  <si>
    <t>Hilton Head</t>
  </si>
  <si>
    <t>Hilton Head Island</t>
  </si>
  <si>
    <t>HXD</t>
  </si>
  <si>
    <t>Columbia Metropolitan</t>
  </si>
  <si>
    <t>CAE</t>
  </si>
  <si>
    <t>Greenville Spartanburg International</t>
  </si>
  <si>
    <t>Greer</t>
  </si>
  <si>
    <t>GSP</t>
  </si>
  <si>
    <t>Myrtle Beach International</t>
  </si>
  <si>
    <t>Myrtle Beach</t>
  </si>
  <si>
    <t>MYR</t>
  </si>
  <si>
    <t>Charleston AFB/International</t>
  </si>
  <si>
    <t>CHS</t>
  </si>
  <si>
    <t>North Central State</t>
  </si>
  <si>
    <t>Pawtucket</t>
  </si>
  <si>
    <t>SFZ</t>
  </si>
  <si>
    <t>Newport State</t>
  </si>
  <si>
    <t>UUU</t>
  </si>
  <si>
    <t>Quonset State</t>
  </si>
  <si>
    <t>North Kingstown</t>
  </si>
  <si>
    <t>OQU</t>
  </si>
  <si>
    <t>Block Island State</t>
  </si>
  <si>
    <t>Block Island</t>
  </si>
  <si>
    <t>BID</t>
  </si>
  <si>
    <t>Westerly State</t>
  </si>
  <si>
    <t>Westerly</t>
  </si>
  <si>
    <t>WST</t>
  </si>
  <si>
    <t>Theodore Francis Green State</t>
  </si>
  <si>
    <t>Warwick</t>
  </si>
  <si>
    <t>PVD</t>
  </si>
  <si>
    <t>Eugenio Maria De Hostos</t>
  </si>
  <si>
    <t>Mayaguez</t>
  </si>
  <si>
    <t>MAZ</t>
  </si>
  <si>
    <t>PR</t>
  </si>
  <si>
    <t>Fernando Luis Ribas Dominicci</t>
  </si>
  <si>
    <t>San Juan</t>
  </si>
  <si>
    <t>SIG</t>
  </si>
  <si>
    <t>Benjamin Rivera Noriega</t>
  </si>
  <si>
    <t>Culebra</t>
  </si>
  <si>
    <t>CPX</t>
  </si>
  <si>
    <t>Jose Aponte De La Torre</t>
  </si>
  <si>
    <t>Ceiba</t>
  </si>
  <si>
    <t>RVR</t>
  </si>
  <si>
    <t>Antonio Rivera Rodriguez</t>
  </si>
  <si>
    <t>Vieques</t>
  </si>
  <si>
    <t>VQS</t>
  </si>
  <si>
    <t>Mercedita</t>
  </si>
  <si>
    <t>Ponce</t>
  </si>
  <si>
    <t>PSE</t>
  </si>
  <si>
    <t>Rafael Hernandez</t>
  </si>
  <si>
    <t>Aguadilla</t>
  </si>
  <si>
    <t>BQN</t>
  </si>
  <si>
    <t>Luis Munoz Marin International</t>
  </si>
  <si>
    <t>SJU</t>
  </si>
  <si>
    <t>Hazleton Regional</t>
  </si>
  <si>
    <t>Hazleton</t>
  </si>
  <si>
    <t>HZL</t>
  </si>
  <si>
    <t>Schuylkill County/Joe Zerbey</t>
  </si>
  <si>
    <t>Pottsville</t>
  </si>
  <si>
    <t>ZER</t>
  </si>
  <si>
    <t>Indiana County/Jimmy Stewart Field/</t>
  </si>
  <si>
    <t>IDI</t>
  </si>
  <si>
    <t>Port Meadville</t>
  </si>
  <si>
    <t>Meadville</t>
  </si>
  <si>
    <t>GKJ</t>
  </si>
  <si>
    <t>Doylestown</t>
  </si>
  <si>
    <t>DYL</t>
  </si>
  <si>
    <t>Pocono Mountains Municipal</t>
  </si>
  <si>
    <t>Mount Pocono</t>
  </si>
  <si>
    <t>MPO</t>
  </si>
  <si>
    <t>Capital City</t>
  </si>
  <si>
    <t>New Cumberland Army Depot</t>
  </si>
  <si>
    <t>CXY</t>
  </si>
  <si>
    <t>Bedford County</t>
  </si>
  <si>
    <t>Bedford</t>
  </si>
  <si>
    <t>HMZ</t>
  </si>
  <si>
    <t>York</t>
  </si>
  <si>
    <t>THV</t>
  </si>
  <si>
    <t>Pittsburgh/Butler Regional</t>
  </si>
  <si>
    <t>Butler</t>
  </si>
  <si>
    <t>BTP</t>
  </si>
  <si>
    <t>Brandywine Regional</t>
  </si>
  <si>
    <t>West Chester</t>
  </si>
  <si>
    <t>OQN</t>
  </si>
  <si>
    <t>Penn Valley</t>
  </si>
  <si>
    <t>Selinsgrove</t>
  </si>
  <si>
    <t>SEG</t>
  </si>
  <si>
    <t>Wings Field</t>
  </si>
  <si>
    <t>Ambler</t>
  </si>
  <si>
    <t>LOM</t>
  </si>
  <si>
    <t>Allegheny County</t>
  </si>
  <si>
    <t>West Mifflin</t>
  </si>
  <si>
    <t>AGC</t>
  </si>
  <si>
    <t>Chester County G O Carlson</t>
  </si>
  <si>
    <t>Coatesville</t>
  </si>
  <si>
    <t>MQS</t>
  </si>
  <si>
    <t>Northeast Philadelphia</t>
  </si>
  <si>
    <t>Philadelphia</t>
  </si>
  <si>
    <t>PNE</t>
  </si>
  <si>
    <t>Reading Regional/Carl A Spaatz Field</t>
  </si>
  <si>
    <t>Reading</t>
  </si>
  <si>
    <t>RDG</t>
  </si>
  <si>
    <t>Venango Regional</t>
  </si>
  <si>
    <t>Franklin</t>
  </si>
  <si>
    <t>FKL</t>
  </si>
  <si>
    <t>Altoona-Blair County</t>
  </si>
  <si>
    <t>Altoona</t>
  </si>
  <si>
    <t>AOO</t>
  </si>
  <si>
    <t>Bradford Regional</t>
  </si>
  <si>
    <t>Bradford</t>
  </si>
  <si>
    <t>BFD</t>
  </si>
  <si>
    <t>Lancaster</t>
  </si>
  <si>
    <t>Lititz</t>
  </si>
  <si>
    <t>LNS</t>
  </si>
  <si>
    <t>Dubois Regional</t>
  </si>
  <si>
    <t>Brookville</t>
  </si>
  <si>
    <t>DUJ</t>
  </si>
  <si>
    <t>John Murtha Johnstown-Cambria County</t>
  </si>
  <si>
    <t>Johnstown</t>
  </si>
  <si>
    <t>JST</t>
  </si>
  <si>
    <t>Williamsport Regional</t>
  </si>
  <si>
    <t>Williamsport</t>
  </si>
  <si>
    <t>IPT</t>
  </si>
  <si>
    <t>Erie International/Tom Ridge Field</t>
  </si>
  <si>
    <t>Erie</t>
  </si>
  <si>
    <t>ERI</t>
  </si>
  <si>
    <t>Arnold Palmer Regional</t>
  </si>
  <si>
    <t>Latrobe</t>
  </si>
  <si>
    <t>LBE</t>
  </si>
  <si>
    <t>University Park</t>
  </si>
  <si>
    <t>State College</t>
  </si>
  <si>
    <t>UNV</t>
  </si>
  <si>
    <t>Wilkes-Barre/Scranton International</t>
  </si>
  <si>
    <t>Avoca</t>
  </si>
  <si>
    <t>AVP</t>
  </si>
  <si>
    <t>Lehigh Valley International</t>
  </si>
  <si>
    <t>Allentown</t>
  </si>
  <si>
    <t>ABE</t>
  </si>
  <si>
    <t>Harrisburg International</t>
  </si>
  <si>
    <t>Harrisburg</t>
  </si>
  <si>
    <t>MDT</t>
  </si>
  <si>
    <t>Pittsburgh International</t>
  </si>
  <si>
    <t>Pittsburgh</t>
  </si>
  <si>
    <t>PIT</t>
  </si>
  <si>
    <t>Philadelphia International</t>
  </si>
  <si>
    <t>PHL</t>
  </si>
  <si>
    <t>Portland-Troutdale</t>
  </si>
  <si>
    <t>TTD</t>
  </si>
  <si>
    <t>Newport Municipal</t>
  </si>
  <si>
    <t>ONP</t>
  </si>
  <si>
    <t>Myrtle Creek Municipal</t>
  </si>
  <si>
    <t>Myrtle Creek</t>
  </si>
  <si>
    <t>16S</t>
  </si>
  <si>
    <t>Albany Municipal</t>
  </si>
  <si>
    <t>Albany</t>
  </si>
  <si>
    <t>S12</t>
  </si>
  <si>
    <t>Lake County</t>
  </si>
  <si>
    <t>Lakeview</t>
  </si>
  <si>
    <t>LKV</t>
  </si>
  <si>
    <t>Hobby Field</t>
  </si>
  <si>
    <t>Creswell</t>
  </si>
  <si>
    <t>77S</t>
  </si>
  <si>
    <t>Sunriver</t>
  </si>
  <si>
    <t>S21</t>
  </si>
  <si>
    <t>Astoria Regional</t>
  </si>
  <si>
    <t>Astoria</t>
  </si>
  <si>
    <t>AST</t>
  </si>
  <si>
    <t>McMinnville Municipal</t>
  </si>
  <si>
    <t>MMV</t>
  </si>
  <si>
    <t>Brookings</t>
  </si>
  <si>
    <t>BOK</t>
  </si>
  <si>
    <t>La Grande/Union County</t>
  </si>
  <si>
    <t>La Grande</t>
  </si>
  <si>
    <t>LGD</t>
  </si>
  <si>
    <t>Ashland Municipal-Sumner Parker Field</t>
  </si>
  <si>
    <t>S03</t>
  </si>
  <si>
    <t>Crater Lake-Klamath Regional</t>
  </si>
  <si>
    <t>Klamath Falls</t>
  </si>
  <si>
    <t>LMT</t>
  </si>
  <si>
    <t>McNary Field</t>
  </si>
  <si>
    <t>Salem</t>
  </si>
  <si>
    <t>SLE</t>
  </si>
  <si>
    <t>Grants Pass</t>
  </si>
  <si>
    <t>3S8</t>
  </si>
  <si>
    <t>Roseburg Regional</t>
  </si>
  <si>
    <t>Roseburg</t>
  </si>
  <si>
    <t>RBG</t>
  </si>
  <si>
    <t>Columbia Gorge Regional/The Dalles Municipal</t>
  </si>
  <si>
    <t>Dallesport</t>
  </si>
  <si>
    <t>DLS</t>
  </si>
  <si>
    <t>Aurora State</t>
  </si>
  <si>
    <t>Aurora</t>
  </si>
  <si>
    <t>UAO</t>
  </si>
  <si>
    <t>Corvallis Municipal</t>
  </si>
  <si>
    <t>Corvallis</t>
  </si>
  <si>
    <t>CVO</t>
  </si>
  <si>
    <t>Portland-Hillsboro</t>
  </si>
  <si>
    <t>HIO</t>
  </si>
  <si>
    <t>Bend Municipal</t>
  </si>
  <si>
    <t>Bend</t>
  </si>
  <si>
    <t>BDN</t>
  </si>
  <si>
    <t>Eastern Oregon Regional at Pendleton</t>
  </si>
  <si>
    <t>Pendleton</t>
  </si>
  <si>
    <t>PDT</t>
  </si>
  <si>
    <t>Southwest Oregon Regional</t>
  </si>
  <si>
    <t>North Bend</t>
  </si>
  <si>
    <t>OTH</t>
  </si>
  <si>
    <t>Roberts Field</t>
  </si>
  <si>
    <t>Redmond</t>
  </si>
  <si>
    <t>RDM</t>
  </si>
  <si>
    <t>Rogue Valley International - Medford</t>
  </si>
  <si>
    <t>Medford</t>
  </si>
  <si>
    <t>MFR</t>
  </si>
  <si>
    <t>Mahlon Sweet Field</t>
  </si>
  <si>
    <t>Eugene</t>
  </si>
  <si>
    <t>EUG</t>
  </si>
  <si>
    <t>Portland International</t>
  </si>
  <si>
    <t>PDX</t>
  </si>
  <si>
    <t>Thomas P Stafford</t>
  </si>
  <si>
    <t>Weatherford</t>
  </si>
  <si>
    <t>OJA</t>
  </si>
  <si>
    <t>Ardmore Municipal</t>
  </si>
  <si>
    <t>Ardmore</t>
  </si>
  <si>
    <t>ADM</t>
  </si>
  <si>
    <t>West Woodward</t>
  </si>
  <si>
    <t>Woodward</t>
  </si>
  <si>
    <t>WWR</t>
  </si>
  <si>
    <t>Altus/Quartz Mountain Regional</t>
  </si>
  <si>
    <t>Altus</t>
  </si>
  <si>
    <t>AXS</t>
  </si>
  <si>
    <t>Sundance</t>
  </si>
  <si>
    <t>Oklahoma City</t>
  </si>
  <si>
    <t>HSD</t>
  </si>
  <si>
    <t>Halliburton Field</t>
  </si>
  <si>
    <t>Duncan</t>
  </si>
  <si>
    <t>DUC</t>
  </si>
  <si>
    <t>Ardmore Downtown Executive</t>
  </si>
  <si>
    <t>1F0</t>
  </si>
  <si>
    <t>Muskogee-Davis Regional</t>
  </si>
  <si>
    <t>Muskogee</t>
  </si>
  <si>
    <t>MKO</t>
  </si>
  <si>
    <t>Enid Woodring Regional</t>
  </si>
  <si>
    <t>Enid</t>
  </si>
  <si>
    <t>WDG</t>
  </si>
  <si>
    <t>Ada Regional</t>
  </si>
  <si>
    <t>Ada</t>
  </si>
  <si>
    <t>ADH</t>
  </si>
  <si>
    <t>Clarence E Page Municipal</t>
  </si>
  <si>
    <t>RCE</t>
  </si>
  <si>
    <t>Richard Lloyd Jones Jr</t>
  </si>
  <si>
    <t>Tulsa</t>
  </si>
  <si>
    <t>RVS</t>
  </si>
  <si>
    <t>University of Oklahoma Westheimer</t>
  </si>
  <si>
    <t>Norman</t>
  </si>
  <si>
    <t>OUN</t>
  </si>
  <si>
    <t>Wiley Post</t>
  </si>
  <si>
    <t>PWA</t>
  </si>
  <si>
    <t>Buffalo Municipal</t>
  </si>
  <si>
    <t>Buffalo</t>
  </si>
  <si>
    <t>BFK</t>
  </si>
  <si>
    <t>Tinker AFB</t>
  </si>
  <si>
    <t>TIK</t>
  </si>
  <si>
    <t>Stillwater Regional</t>
  </si>
  <si>
    <t>Stillwater</t>
  </si>
  <si>
    <t>SWO</t>
  </si>
  <si>
    <t>Lawton-Fort Sill Regional</t>
  </si>
  <si>
    <t>Lawton</t>
  </si>
  <si>
    <t>LAW</t>
  </si>
  <si>
    <t>Tulsa International</t>
  </si>
  <si>
    <t>TUL</t>
  </si>
  <si>
    <t>Will Rogers World</t>
  </si>
  <si>
    <t>OKC</t>
  </si>
  <si>
    <t>Newark-Heath</t>
  </si>
  <si>
    <t>Newark</t>
  </si>
  <si>
    <t>VTA</t>
  </si>
  <si>
    <t>Delaware Municipal - Jim Moore Field</t>
  </si>
  <si>
    <t>DLZ</t>
  </si>
  <si>
    <t>Kent State University</t>
  </si>
  <si>
    <t>Stow</t>
  </si>
  <si>
    <t>1G3</t>
  </si>
  <si>
    <t>Fairfield County</t>
  </si>
  <si>
    <t>LHQ</t>
  </si>
  <si>
    <t>Zanesville Municipal</t>
  </si>
  <si>
    <t>Zanesville</t>
  </si>
  <si>
    <t>ZZV</t>
  </si>
  <si>
    <t>Neil Armstrong</t>
  </si>
  <si>
    <t>Wapakoneta</t>
  </si>
  <si>
    <t>AXV</t>
  </si>
  <si>
    <t>Warren County/John Lane Field</t>
  </si>
  <si>
    <t>I68</t>
  </si>
  <si>
    <t>Greene County-Lewis A Jackson Regional</t>
  </si>
  <si>
    <t>Xenia</t>
  </si>
  <si>
    <t>I19</t>
  </si>
  <si>
    <t>Wayne County</t>
  </si>
  <si>
    <t>Wooster</t>
  </si>
  <si>
    <t>BJJ</t>
  </si>
  <si>
    <t>Springfield-Beckley Municipal</t>
  </si>
  <si>
    <t>SGH</t>
  </si>
  <si>
    <t>Miami University</t>
  </si>
  <si>
    <t>Oxford</t>
  </si>
  <si>
    <t>OXD</t>
  </si>
  <si>
    <t>Lake County Executive</t>
  </si>
  <si>
    <t>Willoughby</t>
  </si>
  <si>
    <t>LNN</t>
  </si>
  <si>
    <t>Mansfield Lahm Regional</t>
  </si>
  <si>
    <t>Mansfield</t>
  </si>
  <si>
    <t>MFD</t>
  </si>
  <si>
    <t>Lima Allen County</t>
  </si>
  <si>
    <t>Lima</t>
  </si>
  <si>
    <t>AOH</t>
  </si>
  <si>
    <t>Wilmington Air Park</t>
  </si>
  <si>
    <t>Wilmington</t>
  </si>
  <si>
    <t>ILN</t>
  </si>
  <si>
    <t>Akron Fulton International</t>
  </si>
  <si>
    <t>Akron</t>
  </si>
  <si>
    <t>AKR</t>
  </si>
  <si>
    <t>Erie-Ottawa International</t>
  </si>
  <si>
    <t>Port Clinton</t>
  </si>
  <si>
    <t>PCW</t>
  </si>
  <si>
    <t>Butler Co Regional-Hogan Field</t>
  </si>
  <si>
    <t>HAO</t>
  </si>
  <si>
    <t>Lorain County Regional</t>
  </si>
  <si>
    <t>Lorain</t>
  </si>
  <si>
    <t>LPR</t>
  </si>
  <si>
    <t>Findlay</t>
  </si>
  <si>
    <t>FDY</t>
  </si>
  <si>
    <t>Toledo Executive</t>
  </si>
  <si>
    <t>Walbridge</t>
  </si>
  <si>
    <t>TDZ</t>
  </si>
  <si>
    <t>Dayton-Wright Brothers</t>
  </si>
  <si>
    <t>Dayton</t>
  </si>
  <si>
    <t>MGY</t>
  </si>
  <si>
    <t>Wright-Patterson AFB</t>
  </si>
  <si>
    <t>FFO</t>
  </si>
  <si>
    <t>Cuyahoga County</t>
  </si>
  <si>
    <t>CGF</t>
  </si>
  <si>
    <t>Ohio State University</t>
  </si>
  <si>
    <t>Columbus</t>
  </si>
  <si>
    <t>OSU</t>
  </si>
  <si>
    <t>Youngstown-Warren Regional</t>
  </si>
  <si>
    <t>Youngstown</t>
  </si>
  <si>
    <t>YNG</t>
  </si>
  <si>
    <t>Burke Lakefront</t>
  </si>
  <si>
    <t>BKL</t>
  </si>
  <si>
    <t>Cincinnati Municipal Airport Lunken Field</t>
  </si>
  <si>
    <t>Cincinnati</t>
  </si>
  <si>
    <t>LUK</t>
  </si>
  <si>
    <t>Eugene F Kranz Toledo Express</t>
  </si>
  <si>
    <t>Toledo</t>
  </si>
  <si>
    <t>TOL</t>
  </si>
  <si>
    <t>Rickenbacker International</t>
  </si>
  <si>
    <t>LCK</t>
  </si>
  <si>
    <t>Akron-Canton Regional</t>
  </si>
  <si>
    <t>CAK</t>
  </si>
  <si>
    <t>James M Cox Dayton International</t>
  </si>
  <si>
    <t>DAY</t>
  </si>
  <si>
    <t>John Glenn Columbus International</t>
  </si>
  <si>
    <t>CMH</t>
  </si>
  <si>
    <t>Cleveland-Hopkins International</t>
  </si>
  <si>
    <t>CLE</t>
  </si>
  <si>
    <t>Cattaraugus County-Olean</t>
  </si>
  <si>
    <t>Olean</t>
  </si>
  <si>
    <t>OLE</t>
  </si>
  <si>
    <t>Mattituck</t>
  </si>
  <si>
    <t>21N</t>
  </si>
  <si>
    <t>Finger Lakes Regional</t>
  </si>
  <si>
    <t>Seneca Falls</t>
  </si>
  <si>
    <t>0G7</t>
  </si>
  <si>
    <t>Long Lake /Helms/</t>
  </si>
  <si>
    <t>Long Lake</t>
  </si>
  <si>
    <t>NY9</t>
  </si>
  <si>
    <t>Albert S Nader Regional</t>
  </si>
  <si>
    <t>Oneonta</t>
  </si>
  <si>
    <t>N66</t>
  </si>
  <si>
    <t>Montgomery</t>
  </si>
  <si>
    <t>MGJ</t>
  </si>
  <si>
    <t>Oswego County</t>
  </si>
  <si>
    <t>Fulton</t>
  </si>
  <si>
    <t>FZY</t>
  </si>
  <si>
    <t>Canandaigua</t>
  </si>
  <si>
    <t>IUA</t>
  </si>
  <si>
    <t>Genesee County</t>
  </si>
  <si>
    <t>Batavia</t>
  </si>
  <si>
    <t>GVQ</t>
  </si>
  <si>
    <t>Schenectady County</t>
  </si>
  <si>
    <t>Schenectady</t>
  </si>
  <si>
    <t>SCH</t>
  </si>
  <si>
    <t>Sky Acres</t>
  </si>
  <si>
    <t>Millbrook</t>
  </si>
  <si>
    <t>44N</t>
  </si>
  <si>
    <t>Columbia County</t>
  </si>
  <si>
    <t>Hudson</t>
  </si>
  <si>
    <t>1B1</t>
  </si>
  <si>
    <t>Sullivan County International</t>
  </si>
  <si>
    <t>Monticello</t>
  </si>
  <si>
    <t>MSV</t>
  </si>
  <si>
    <t>Chautauqua County/Jamestown</t>
  </si>
  <si>
    <t>JHW</t>
  </si>
  <si>
    <t>Lake Placid</t>
  </si>
  <si>
    <t>LKP</t>
  </si>
  <si>
    <t>Skaneateles Aero Drome</t>
  </si>
  <si>
    <t>Skaneateles</t>
  </si>
  <si>
    <t>6B9</t>
  </si>
  <si>
    <t>VGC</t>
  </si>
  <si>
    <t>Hudson Valley Regional</t>
  </si>
  <si>
    <t>Poughkeepsie</t>
  </si>
  <si>
    <t>POU</t>
  </si>
  <si>
    <t>Griffiss International</t>
  </si>
  <si>
    <t>Rome</t>
  </si>
  <si>
    <t>RME</t>
  </si>
  <si>
    <t>Floyd Bennett Memorial</t>
  </si>
  <si>
    <t>Glens Falls</t>
  </si>
  <si>
    <t>GFL</t>
  </si>
  <si>
    <t>West 30th St</t>
  </si>
  <si>
    <t>JRA</t>
  </si>
  <si>
    <t>Montauk</t>
  </si>
  <si>
    <t>MTP</t>
  </si>
  <si>
    <t>Penn Yan</t>
  </si>
  <si>
    <t>PEO</t>
  </si>
  <si>
    <t>Elizabeth Field</t>
  </si>
  <si>
    <t>Fishers Island</t>
  </si>
  <si>
    <t>0B8</t>
  </si>
  <si>
    <t>Saratoga County</t>
  </si>
  <si>
    <t>Saratoga Springs</t>
  </si>
  <si>
    <t>5B2</t>
  </si>
  <si>
    <t>East Hampton</t>
  </si>
  <si>
    <t>HTO</t>
  </si>
  <si>
    <t>Francis S Gabreski</t>
  </si>
  <si>
    <t>Westhampton Beach</t>
  </si>
  <si>
    <t>FOK</t>
  </si>
  <si>
    <t>Adirondack Regional</t>
  </si>
  <si>
    <t>Saranac Lake</t>
  </si>
  <si>
    <t>SLK</t>
  </si>
  <si>
    <t>Massena International-Richards Field</t>
  </si>
  <si>
    <t>Massena</t>
  </si>
  <si>
    <t>MSS</t>
  </si>
  <si>
    <t>North Babylon</t>
  </si>
  <si>
    <t>FRG</t>
  </si>
  <si>
    <t>Wheeler-Sack AAF</t>
  </si>
  <si>
    <t>Fort Drum</t>
  </si>
  <si>
    <t>GTB</t>
  </si>
  <si>
    <t>Watertown International</t>
  </si>
  <si>
    <t>ART</t>
  </si>
  <si>
    <t>Ogdensburg International</t>
  </si>
  <si>
    <t>Ogdensburg</t>
  </si>
  <si>
    <t>OGS</t>
  </si>
  <si>
    <t>Greater Binghamton/Edwin A Link Field</t>
  </si>
  <si>
    <t>Binghamton</t>
  </si>
  <si>
    <t>BGM</t>
  </si>
  <si>
    <t>Ithaca Tompkins Regional</t>
  </si>
  <si>
    <t>Ithaca</t>
  </si>
  <si>
    <t>ITH</t>
  </si>
  <si>
    <t>Niagara Falls International</t>
  </si>
  <si>
    <t>Niagara Falls</t>
  </si>
  <si>
    <t>IAG</t>
  </si>
  <si>
    <t>Plattsburgh International</t>
  </si>
  <si>
    <t>Plattsburgh</t>
  </si>
  <si>
    <t>PBG</t>
  </si>
  <si>
    <t>Elmira/Corning Regional</t>
  </si>
  <si>
    <t>Elmira</t>
  </si>
  <si>
    <t>ELM</t>
  </si>
  <si>
    <t>New York Stewart International</t>
  </si>
  <si>
    <t>Newburgh</t>
  </si>
  <si>
    <t>SWF</t>
  </si>
  <si>
    <t>Long Island MacArthur</t>
  </si>
  <si>
    <t>Islip</t>
  </si>
  <si>
    <t>ISP</t>
  </si>
  <si>
    <t>Westchester County</t>
  </si>
  <si>
    <t>White Plains</t>
  </si>
  <si>
    <t>HPN</t>
  </si>
  <si>
    <t>Syracuse Hancock International</t>
  </si>
  <si>
    <t>Syracuse</t>
  </si>
  <si>
    <t>SYR</t>
  </si>
  <si>
    <t>Frederick Douglass - Greater Rochester International</t>
  </si>
  <si>
    <t>Rochester</t>
  </si>
  <si>
    <t>ROC</t>
  </si>
  <si>
    <t>Albany International</t>
  </si>
  <si>
    <t>ALB</t>
  </si>
  <si>
    <t>Buffalo Niagara International</t>
  </si>
  <si>
    <t>BUF</t>
  </si>
  <si>
    <t>Laguardia</t>
  </si>
  <si>
    <t>LGA</t>
  </si>
  <si>
    <t>John F Kennedy International</t>
  </si>
  <si>
    <t>JFK</t>
  </si>
  <si>
    <t>Carson</t>
  </si>
  <si>
    <t>Carson City</t>
  </si>
  <si>
    <t>CXP</t>
  </si>
  <si>
    <t>Dayton Valley Airpark</t>
  </si>
  <si>
    <t>Dayton/Carson City</t>
  </si>
  <si>
    <t>A34</t>
  </si>
  <si>
    <t>Minden-Tahoe</t>
  </si>
  <si>
    <t>Minden</t>
  </si>
  <si>
    <t>MEV</t>
  </si>
  <si>
    <t>Creech AFB</t>
  </si>
  <si>
    <t>Indian Springs</t>
  </si>
  <si>
    <t>INS</t>
  </si>
  <si>
    <t>Fallon NAS (Van Voorhis Field)</t>
  </si>
  <si>
    <t>Fallon</t>
  </si>
  <si>
    <t>NFL</t>
  </si>
  <si>
    <t>Nellis AFB</t>
  </si>
  <si>
    <t>Las Vegas</t>
  </si>
  <si>
    <t>LSV</t>
  </si>
  <si>
    <t>North Las Vegas</t>
  </si>
  <si>
    <t>VGT</t>
  </si>
  <si>
    <t>Henderson Executive</t>
  </si>
  <si>
    <t>HND</t>
  </si>
  <si>
    <t>Elko Regional</t>
  </si>
  <si>
    <t>Elko</t>
  </si>
  <si>
    <t>EKO</t>
  </si>
  <si>
    <t>Boulder City Municipal</t>
  </si>
  <si>
    <t>Boulder City</t>
  </si>
  <si>
    <t>BVU</t>
  </si>
  <si>
    <t>Reno/Tahoe International</t>
  </si>
  <si>
    <t>Reno</t>
  </si>
  <si>
    <t>RNO</t>
  </si>
  <si>
    <t>McCarran International</t>
  </si>
  <si>
    <t>LAS</t>
  </si>
  <si>
    <t>Four Corners Regional</t>
  </si>
  <si>
    <t>Farmington</t>
  </si>
  <si>
    <t>FMN</t>
  </si>
  <si>
    <t>Belen Regional</t>
  </si>
  <si>
    <t>Belen</t>
  </si>
  <si>
    <t>BRG</t>
  </si>
  <si>
    <t>Portales Municipal</t>
  </si>
  <si>
    <t>Portales</t>
  </si>
  <si>
    <t>PRZ</t>
  </si>
  <si>
    <t>Angel Fire</t>
  </si>
  <si>
    <t>AXX</t>
  </si>
  <si>
    <t>Artesia Municipal</t>
  </si>
  <si>
    <t>Artesia</t>
  </si>
  <si>
    <t>ATS</t>
  </si>
  <si>
    <t>Las Vegas Municipal</t>
  </si>
  <si>
    <t>LVS</t>
  </si>
  <si>
    <t>Raton Municipal/Crews Field</t>
  </si>
  <si>
    <t>Raton</t>
  </si>
  <si>
    <t>RTN</t>
  </si>
  <si>
    <t>Dona Ana County International Jetport</t>
  </si>
  <si>
    <t>Santa Teresa</t>
  </si>
  <si>
    <t>DNA</t>
  </si>
  <si>
    <t>Sierra Blanca Regional</t>
  </si>
  <si>
    <t>Ruidoso</t>
  </si>
  <si>
    <t>SRR</t>
  </si>
  <si>
    <t>Holloman AFB</t>
  </si>
  <si>
    <t>Alamogordo</t>
  </si>
  <si>
    <t>HMN</t>
  </si>
  <si>
    <t>Taos Regional</t>
  </si>
  <si>
    <t>Taos</t>
  </si>
  <si>
    <t>SKX</t>
  </si>
  <si>
    <t>Las Cruces International</t>
  </si>
  <si>
    <t>Las Cruces</t>
  </si>
  <si>
    <t>LRU</t>
  </si>
  <si>
    <t>Cannon AFB</t>
  </si>
  <si>
    <t>Clovis</t>
  </si>
  <si>
    <t>CVS</t>
  </si>
  <si>
    <t>Cavern City Air Terminal</t>
  </si>
  <si>
    <t>Carlsbad</t>
  </si>
  <si>
    <t>CNM</t>
  </si>
  <si>
    <t>Clovis Municipal</t>
  </si>
  <si>
    <t>CVN</t>
  </si>
  <si>
    <t>Grant County</t>
  </si>
  <si>
    <t>Silver City</t>
  </si>
  <si>
    <t>SVC</t>
  </si>
  <si>
    <t>Lea County Regional</t>
  </si>
  <si>
    <t>Hobbs</t>
  </si>
  <si>
    <t>HOB</t>
  </si>
  <si>
    <t>Roswell Air Center</t>
  </si>
  <si>
    <t>Roswell</t>
  </si>
  <si>
    <t>ROW</t>
  </si>
  <si>
    <t>Santa Fe Municipal</t>
  </si>
  <si>
    <t>Santa Fe</t>
  </si>
  <si>
    <t>SAF</t>
  </si>
  <si>
    <t>Albuquerque International Sunport</t>
  </si>
  <si>
    <t>Albuquerque</t>
  </si>
  <si>
    <t>ABQ</t>
  </si>
  <si>
    <t>Central Jersey Regional</t>
  </si>
  <si>
    <t>Manville</t>
  </si>
  <si>
    <t>47N</t>
  </si>
  <si>
    <t>Millville Municipal</t>
  </si>
  <si>
    <t>Millville</t>
  </si>
  <si>
    <t>MIV</t>
  </si>
  <si>
    <t>Sussex</t>
  </si>
  <si>
    <t>FWN</t>
  </si>
  <si>
    <t>Essex County</t>
  </si>
  <si>
    <t>Caldwell</t>
  </si>
  <si>
    <t>CDW</t>
  </si>
  <si>
    <t>Cape May County</t>
  </si>
  <si>
    <t>Wildwood</t>
  </si>
  <si>
    <t>WWD</t>
  </si>
  <si>
    <t>Ocean County</t>
  </si>
  <si>
    <t>Toms River</t>
  </si>
  <si>
    <t>MJX</t>
  </si>
  <si>
    <t>Princeton</t>
  </si>
  <si>
    <t>Rocky Hill</t>
  </si>
  <si>
    <t>39N</t>
  </si>
  <si>
    <t>Monmouth Executive</t>
  </si>
  <si>
    <t>Belmar</t>
  </si>
  <si>
    <t>BLM</t>
  </si>
  <si>
    <t>Camden County</t>
  </si>
  <si>
    <t>Berlin</t>
  </si>
  <si>
    <t>19N</t>
  </si>
  <si>
    <t>McGuire Field (Joint Base McGuire Dix Lakehurst)</t>
  </si>
  <si>
    <t>Wrightstown</t>
  </si>
  <si>
    <t>WRI</t>
  </si>
  <si>
    <t>Morristown Municipal</t>
  </si>
  <si>
    <t>Morristown</t>
  </si>
  <si>
    <t>MMU</t>
  </si>
  <si>
    <t>Teterboro</t>
  </si>
  <si>
    <t>TEB</t>
  </si>
  <si>
    <t>Trenton Mercer</t>
  </si>
  <si>
    <t>Trenton</t>
  </si>
  <si>
    <t>TTN</t>
  </si>
  <si>
    <t>Atlantic City International</t>
  </si>
  <si>
    <t>Atlantic City</t>
  </si>
  <si>
    <t>ACY</t>
  </si>
  <si>
    <t>Newark Liberty International</t>
  </si>
  <si>
    <t>EWR</t>
  </si>
  <si>
    <t>Mount Washington Regional</t>
  </si>
  <si>
    <t>Whitefield</t>
  </si>
  <si>
    <t>HIE</t>
  </si>
  <si>
    <t>Boire Field</t>
  </si>
  <si>
    <t>Nashua</t>
  </si>
  <si>
    <t>ASH</t>
  </si>
  <si>
    <t>Concord Municipal</t>
  </si>
  <si>
    <t>Concord</t>
  </si>
  <si>
    <t>CON</t>
  </si>
  <si>
    <t>Dillant-Hopkins</t>
  </si>
  <si>
    <t>Keene</t>
  </si>
  <si>
    <t>EEN</t>
  </si>
  <si>
    <t>Laconia Municipal</t>
  </si>
  <si>
    <t>Laconia</t>
  </si>
  <si>
    <t>LCI</t>
  </si>
  <si>
    <t>LEB</t>
  </si>
  <si>
    <t>Portsmouth International at Pease</t>
  </si>
  <si>
    <t>Portsmouth</t>
  </si>
  <si>
    <t>PSM</t>
  </si>
  <si>
    <t>Manchester</t>
  </si>
  <si>
    <t>MHT</t>
  </si>
  <si>
    <t>Sidney Municipal/Lloyd W Carr Field</t>
  </si>
  <si>
    <t>Sidney</t>
  </si>
  <si>
    <t>SNY</t>
  </si>
  <si>
    <t>CE</t>
  </si>
  <si>
    <t>Fairmont State Airfield</t>
  </si>
  <si>
    <t>Fairmont</t>
  </si>
  <si>
    <t>FMZ</t>
  </si>
  <si>
    <t>Fremont Municipal</t>
  </si>
  <si>
    <t>Fremont</t>
  </si>
  <si>
    <t>FET</t>
  </si>
  <si>
    <t>Miller Field</t>
  </si>
  <si>
    <t>Valentine</t>
  </si>
  <si>
    <t>VTN</t>
  </si>
  <si>
    <t>Offutt AFB</t>
  </si>
  <si>
    <t>Omaha</t>
  </si>
  <si>
    <t>OFF</t>
  </si>
  <si>
    <t>McCook Ben Nelson Regional</t>
  </si>
  <si>
    <t>McCook</t>
  </si>
  <si>
    <t>MCK</t>
  </si>
  <si>
    <t>Alliance Municipal</t>
  </si>
  <si>
    <t>Alliance</t>
  </si>
  <si>
    <t>AIA</t>
  </si>
  <si>
    <t>Chadron Municipal</t>
  </si>
  <si>
    <t>Chadron</t>
  </si>
  <si>
    <t>CDR</t>
  </si>
  <si>
    <t>North Platte Regional Airport Lee Bird Field</t>
  </si>
  <si>
    <t>North Platte</t>
  </si>
  <si>
    <t>LBF</t>
  </si>
  <si>
    <t>Western Nebraska Regional/William B Heilig Field</t>
  </si>
  <si>
    <t>Scottsbluff</t>
  </si>
  <si>
    <t>BFF</t>
  </si>
  <si>
    <t>Kearney Regional</t>
  </si>
  <si>
    <t>Kearney</t>
  </si>
  <si>
    <t>EAR</t>
  </si>
  <si>
    <t>Central Nebraska Regional</t>
  </si>
  <si>
    <t>Grand Island</t>
  </si>
  <si>
    <t>GRI</t>
  </si>
  <si>
    <t>Lincoln</t>
  </si>
  <si>
    <t>LNK</t>
  </si>
  <si>
    <t>Eppley Airfield</t>
  </si>
  <si>
    <t>OMA</t>
  </si>
  <si>
    <t>Harry Stern</t>
  </si>
  <si>
    <t>Wahpeton</t>
  </si>
  <si>
    <t>BWP</t>
  </si>
  <si>
    <t>Watford City Municipal</t>
  </si>
  <si>
    <t>Watford City</t>
  </si>
  <si>
    <t>S25</t>
  </si>
  <si>
    <t>Minot AFB</t>
  </si>
  <si>
    <t>Minot</t>
  </si>
  <si>
    <t>MIB</t>
  </si>
  <si>
    <t>Devils Lake Regional</t>
  </si>
  <si>
    <t>Devils Lake</t>
  </si>
  <si>
    <t>DVL</t>
  </si>
  <si>
    <t>Jamestown Regional</t>
  </si>
  <si>
    <t>JMS</t>
  </si>
  <si>
    <t>Dickinson - Theodore Roosevelt Regional</t>
  </si>
  <si>
    <t>Dickinson</t>
  </si>
  <si>
    <t>DIK</t>
  </si>
  <si>
    <t>Williston Basin International</t>
  </si>
  <si>
    <t>Williston</t>
  </si>
  <si>
    <t>XWA</t>
  </si>
  <si>
    <t>Grand Forks International</t>
  </si>
  <si>
    <t>Grand Forks</t>
  </si>
  <si>
    <t>GFK</t>
  </si>
  <si>
    <t>Minot International</t>
  </si>
  <si>
    <t>MOT</t>
  </si>
  <si>
    <t>Bismarck Municipal</t>
  </si>
  <si>
    <t>Bismarck</t>
  </si>
  <si>
    <t>BIS</t>
  </si>
  <si>
    <t>Hector International</t>
  </si>
  <si>
    <t>Fargo</t>
  </si>
  <si>
    <t>FAR</t>
  </si>
  <si>
    <t>Shelby-Cleveland County Regional</t>
  </si>
  <si>
    <t>Shelby</t>
  </si>
  <si>
    <t>EHO</t>
  </si>
  <si>
    <t>Raleigh Regional at Person County</t>
  </si>
  <si>
    <t>Roxboro</t>
  </si>
  <si>
    <t>TDF</t>
  </si>
  <si>
    <t>Henderson-Oxford</t>
  </si>
  <si>
    <t>HNZ</t>
  </si>
  <si>
    <t>Washington-Warren</t>
  </si>
  <si>
    <t>OCW</t>
  </si>
  <si>
    <t>Foothills Regional</t>
  </si>
  <si>
    <t>Lenoir</t>
  </si>
  <si>
    <t>MRN</t>
  </si>
  <si>
    <t>Wilkes County</t>
  </si>
  <si>
    <t>North Wilkesboro</t>
  </si>
  <si>
    <t>UKF</t>
  </si>
  <si>
    <t>Rocky Mount-Wilson Regional</t>
  </si>
  <si>
    <t>Rocky Mount</t>
  </si>
  <si>
    <t>RWI</t>
  </si>
  <si>
    <t>Charlotte-Monroe Executive</t>
  </si>
  <si>
    <t>Monroe</t>
  </si>
  <si>
    <t>EQY</t>
  </si>
  <si>
    <t>Michael J Smith Field</t>
  </si>
  <si>
    <t>MRH</t>
  </si>
  <si>
    <t>Raleigh Exec Jetport at Sanford-Lee County</t>
  </si>
  <si>
    <t>Sanford</t>
  </si>
  <si>
    <t>TTA</t>
  </si>
  <si>
    <t>Wayne Executive Jetport</t>
  </si>
  <si>
    <t>Goldsboro</t>
  </si>
  <si>
    <t>GWW</t>
  </si>
  <si>
    <t>Kinston Regional Jetport at Stallings Field</t>
  </si>
  <si>
    <t>Kinston</t>
  </si>
  <si>
    <t>ISO</t>
  </si>
  <si>
    <t>Halifax-Northampton Regional</t>
  </si>
  <si>
    <t>Roanoke Rapids</t>
  </si>
  <si>
    <t>IXA</t>
  </si>
  <si>
    <t>Statesville Regional</t>
  </si>
  <si>
    <t>Statesville</t>
  </si>
  <si>
    <t>SVH</t>
  </si>
  <si>
    <t>Rutherford County-Marchman Field</t>
  </si>
  <si>
    <t>Rutherfordton</t>
  </si>
  <si>
    <t>FQD</t>
  </si>
  <si>
    <t>Burlington-Alamance Regional</t>
  </si>
  <si>
    <t>BUY</t>
  </si>
  <si>
    <t>Currituck County Regional</t>
  </si>
  <si>
    <t>Currituck</t>
  </si>
  <si>
    <t>ONX</t>
  </si>
  <si>
    <t>Cape Fear Regional Jetport/Howie Franklin Field</t>
  </si>
  <si>
    <t>Southport</t>
  </si>
  <si>
    <t>SUT</t>
  </si>
  <si>
    <t>Macon County</t>
  </si>
  <si>
    <t>1A5</t>
  </si>
  <si>
    <t>Dare County Regional</t>
  </si>
  <si>
    <t>Manteo</t>
  </si>
  <si>
    <t>MQI</t>
  </si>
  <si>
    <t>Moore County</t>
  </si>
  <si>
    <t>Southern Pines</t>
  </si>
  <si>
    <t>SOP</t>
  </si>
  <si>
    <t>Smith Reynolds</t>
  </si>
  <si>
    <t>Winston-Salem</t>
  </si>
  <si>
    <t>INT</t>
  </si>
  <si>
    <t>Hickory Regional</t>
  </si>
  <si>
    <t>Hickory</t>
  </si>
  <si>
    <t>HKY</t>
  </si>
  <si>
    <t>Elizabeth City CG Air Station/Regional</t>
  </si>
  <si>
    <t>Elizabeth City</t>
  </si>
  <si>
    <t>ECG</t>
  </si>
  <si>
    <t>Seymour Johnson AFB</t>
  </si>
  <si>
    <t>GSB</t>
  </si>
  <si>
    <t>Pope AAF</t>
  </si>
  <si>
    <t>Fayetteville</t>
  </si>
  <si>
    <t>POB</t>
  </si>
  <si>
    <t>Carolinas Healthcare System Blue Ridge</t>
  </si>
  <si>
    <t>Morganton</t>
  </si>
  <si>
    <t>92NC</t>
  </si>
  <si>
    <t>Pitt-Greenville</t>
  </si>
  <si>
    <t>PGV</t>
  </si>
  <si>
    <t>Coastal Carolina Regional</t>
  </si>
  <si>
    <t>New Bern</t>
  </si>
  <si>
    <t>EWN</t>
  </si>
  <si>
    <t>Albert J Ellis</t>
  </si>
  <si>
    <t>Jacksonville</t>
  </si>
  <si>
    <t>OAJ</t>
  </si>
  <si>
    <t>Concord-Padgett Regional</t>
  </si>
  <si>
    <t>JQF</t>
  </si>
  <si>
    <t>Fayetteville Regional/Grannis Field</t>
  </si>
  <si>
    <t>FAY</t>
  </si>
  <si>
    <t>Wilmington International</t>
  </si>
  <si>
    <t>ILM</t>
  </si>
  <si>
    <t>Asheville Regional</t>
  </si>
  <si>
    <t>Asheville</t>
  </si>
  <si>
    <t>AVL</t>
  </si>
  <si>
    <t>Piedmont Triad International</t>
  </si>
  <si>
    <t>Greensboro</t>
  </si>
  <si>
    <t>GSO</t>
  </si>
  <si>
    <t>Raleigh-Durham International</t>
  </si>
  <si>
    <t>Raleigh</t>
  </si>
  <si>
    <t>RDU</t>
  </si>
  <si>
    <t>Charlotte/Douglas International</t>
  </si>
  <si>
    <t>Charlotte</t>
  </si>
  <si>
    <t>CLT</t>
  </si>
  <si>
    <t>Eureka</t>
  </si>
  <si>
    <t>88M</t>
  </si>
  <si>
    <t>Laurel Municipal</t>
  </si>
  <si>
    <t>Laurel</t>
  </si>
  <si>
    <t>6S8</t>
  </si>
  <si>
    <t>Polson</t>
  </si>
  <si>
    <t>8S1</t>
  </si>
  <si>
    <t>Lewistown Municipal</t>
  </si>
  <si>
    <t>Lewistown</t>
  </si>
  <si>
    <t>LWT</t>
  </si>
  <si>
    <t>Mission Field</t>
  </si>
  <si>
    <t>LVM</t>
  </si>
  <si>
    <t>Big Timber</t>
  </si>
  <si>
    <t>6S0</t>
  </si>
  <si>
    <t>Ennis - Big Sky</t>
  </si>
  <si>
    <t>Ennis</t>
  </si>
  <si>
    <t>EKS</t>
  </si>
  <si>
    <t>Frank Wiley Field</t>
  </si>
  <si>
    <t>Miles City</t>
  </si>
  <si>
    <t>MLS</t>
  </si>
  <si>
    <t>Libby</t>
  </si>
  <si>
    <t>S59</t>
  </si>
  <si>
    <t>Mineral County</t>
  </si>
  <si>
    <t>Superior</t>
  </si>
  <si>
    <t>9S4</t>
  </si>
  <si>
    <t>Plains</t>
  </si>
  <si>
    <t>S34</t>
  </si>
  <si>
    <t>Dillon</t>
  </si>
  <si>
    <t>DLN</t>
  </si>
  <si>
    <t>Ravalli County</t>
  </si>
  <si>
    <t>6S5</t>
  </si>
  <si>
    <t>Stevensville</t>
  </si>
  <si>
    <t>32S</t>
  </si>
  <si>
    <t>Dawson Community</t>
  </si>
  <si>
    <t>Glendive</t>
  </si>
  <si>
    <t>GDV</t>
  </si>
  <si>
    <t>Havre City-County</t>
  </si>
  <si>
    <t>Havre</t>
  </si>
  <si>
    <t>HVR</t>
  </si>
  <si>
    <t>L M Clayton</t>
  </si>
  <si>
    <t>Wolf Point</t>
  </si>
  <si>
    <t>OLF</t>
  </si>
  <si>
    <t>Wokal Field/Glasgow-Valley County</t>
  </si>
  <si>
    <t>Glasgow</t>
  </si>
  <si>
    <t>GGW</t>
  </si>
  <si>
    <t>Yellowstone</t>
  </si>
  <si>
    <t>West Yellowstone</t>
  </si>
  <si>
    <t>WYS</t>
  </si>
  <si>
    <t>Sidney-Richland Regional</t>
  </si>
  <si>
    <t>SDY</t>
  </si>
  <si>
    <t>Bert Mooney</t>
  </si>
  <si>
    <t>Butte</t>
  </si>
  <si>
    <t>BTM</t>
  </si>
  <si>
    <t>Helena Regional</t>
  </si>
  <si>
    <t>Helena</t>
  </si>
  <si>
    <t>HLN</t>
  </si>
  <si>
    <t>Great Falls International</t>
  </si>
  <si>
    <t>Great Falls</t>
  </si>
  <si>
    <t>GTF</t>
  </si>
  <si>
    <t>Glacier Park International</t>
  </si>
  <si>
    <t>Kalispell</t>
  </si>
  <si>
    <t>GPI</t>
  </si>
  <si>
    <t>Missoula International</t>
  </si>
  <si>
    <t>Missoula</t>
  </si>
  <si>
    <t>MSO</t>
  </si>
  <si>
    <t>Billings Logan International</t>
  </si>
  <si>
    <t>Billings</t>
  </si>
  <si>
    <t>BIL</t>
  </si>
  <si>
    <t>Bozeman Yellowstone International</t>
  </si>
  <si>
    <t>Bozeman</t>
  </si>
  <si>
    <t>BZN</t>
  </si>
  <si>
    <t>Kosciusko-Attala County</t>
  </si>
  <si>
    <t>Kosciusko</t>
  </si>
  <si>
    <t>OSX</t>
  </si>
  <si>
    <t>Vicksburg Municipal</t>
  </si>
  <si>
    <t>Vicksburg</t>
  </si>
  <si>
    <t>VKS</t>
  </si>
  <si>
    <t>Greenwood-Leflore</t>
  </si>
  <si>
    <t>Carroll (County)</t>
  </si>
  <si>
    <t>GWO</t>
  </si>
  <si>
    <t>George M Bryan</t>
  </si>
  <si>
    <t>Starkville</t>
  </si>
  <si>
    <t>STF</t>
  </si>
  <si>
    <t>Hattiesburg Bobby L Chain Municipal</t>
  </si>
  <si>
    <t>Hattiesburg</t>
  </si>
  <si>
    <t>HBG</t>
  </si>
  <si>
    <t>C A Moore</t>
  </si>
  <si>
    <t>Lexington</t>
  </si>
  <si>
    <t>19M</t>
  </si>
  <si>
    <t>RNV</t>
  </si>
  <si>
    <t>Bruce Campbell Field</t>
  </si>
  <si>
    <t>MBO</t>
  </si>
  <si>
    <t>Tunica Municipal</t>
  </si>
  <si>
    <t>Tunica</t>
  </si>
  <si>
    <t>UTA</t>
  </si>
  <si>
    <t>John Bell Williams</t>
  </si>
  <si>
    <t>Raymond</t>
  </si>
  <si>
    <t>JVW</t>
  </si>
  <si>
    <t>Olive Branch</t>
  </si>
  <si>
    <t>OLV</t>
  </si>
  <si>
    <t>University-Oxford</t>
  </si>
  <si>
    <t>UOX</t>
  </si>
  <si>
    <t>Columbus AFB</t>
  </si>
  <si>
    <t>CBM</t>
  </si>
  <si>
    <t>Greenville Mid-Delta</t>
  </si>
  <si>
    <t>GLH</t>
  </si>
  <si>
    <t>Hattiesburg-Laurel Regional</t>
  </si>
  <si>
    <t>Moselle</t>
  </si>
  <si>
    <t>PIB</t>
  </si>
  <si>
    <t>Tupelo Regional</t>
  </si>
  <si>
    <t>Tupelo</t>
  </si>
  <si>
    <t>TUP</t>
  </si>
  <si>
    <t>Key Field</t>
  </si>
  <si>
    <t>Meridian</t>
  </si>
  <si>
    <t>MEI</t>
  </si>
  <si>
    <t>Golden Triangle Regional</t>
  </si>
  <si>
    <t>GTR</t>
  </si>
  <si>
    <t>Gulfport-Biloxi International</t>
  </si>
  <si>
    <t>Gulfport</t>
  </si>
  <si>
    <t>GPT</t>
  </si>
  <si>
    <t>Jackson-Medgar Wiley Evers International</t>
  </si>
  <si>
    <t>JAN</t>
  </si>
  <si>
    <t>Benjamin Taisacan Manglona International</t>
  </si>
  <si>
    <t>Northern Islands (Municipality)</t>
  </si>
  <si>
    <t>GRO</t>
  </si>
  <si>
    <t>MP</t>
  </si>
  <si>
    <t>Tinian International</t>
  </si>
  <si>
    <t>Tinian (Municipality)</t>
  </si>
  <si>
    <t>TNI</t>
  </si>
  <si>
    <t>Francisco C Ada/Saipan International</t>
  </si>
  <si>
    <t>Saipan</t>
  </si>
  <si>
    <t>GSN</t>
  </si>
  <si>
    <t>Trenton Municipal</t>
  </si>
  <si>
    <t>TRX</t>
  </si>
  <si>
    <t>Lee's Summit Municipal</t>
  </si>
  <si>
    <t>Lee's Summit</t>
  </si>
  <si>
    <t>LXT</t>
  </si>
  <si>
    <t>West Plains Regional</t>
  </si>
  <si>
    <t>West Plains</t>
  </si>
  <si>
    <t>UNO</t>
  </si>
  <si>
    <t>Branson West Municipal - Emerson Field</t>
  </si>
  <si>
    <t>Branson West</t>
  </si>
  <si>
    <t>FWB</t>
  </si>
  <si>
    <t>Kennett Memorial</t>
  </si>
  <si>
    <t>Kennett</t>
  </si>
  <si>
    <t>TKX</t>
  </si>
  <si>
    <t>Perryville Regional</t>
  </si>
  <si>
    <t>Perryville</t>
  </si>
  <si>
    <t>PCD</t>
  </si>
  <si>
    <t>M Graham Clark Downtown</t>
  </si>
  <si>
    <t>Point Lookout</t>
  </si>
  <si>
    <t>PLK</t>
  </si>
  <si>
    <t>Clinton Regional</t>
  </si>
  <si>
    <t>Clinton</t>
  </si>
  <si>
    <t>GLY</t>
  </si>
  <si>
    <t>Sikeston Memorial Municipal</t>
  </si>
  <si>
    <t>Sikeston</t>
  </si>
  <si>
    <t>SIK</t>
  </si>
  <si>
    <t>Bolivar Municipal</t>
  </si>
  <si>
    <t>Bolivar</t>
  </si>
  <si>
    <t>M17</t>
  </si>
  <si>
    <t>Rosecrans Memorial</t>
  </si>
  <si>
    <t>St. Joseph</t>
  </si>
  <si>
    <t>STJ</t>
  </si>
  <si>
    <t>Washington Regional</t>
  </si>
  <si>
    <t>FYG</t>
  </si>
  <si>
    <t>Poplar Bluff Regional Business</t>
  </si>
  <si>
    <t>Poplar Bluff</t>
  </si>
  <si>
    <t>POF</t>
  </si>
  <si>
    <t>Jefferson City Memorial</t>
  </si>
  <si>
    <t>Jefferson City</t>
  </si>
  <si>
    <t>JEF</t>
  </si>
  <si>
    <t>Hannibal Regional</t>
  </si>
  <si>
    <t>Hannibal</t>
  </si>
  <si>
    <t>HAE</t>
  </si>
  <si>
    <t>Lee C Fine Memorial</t>
  </si>
  <si>
    <t>Kaiser</t>
  </si>
  <si>
    <t>AIZ</t>
  </si>
  <si>
    <t>Whiteman AFB</t>
  </si>
  <si>
    <t>Knob Noster</t>
  </si>
  <si>
    <t>SZL</t>
  </si>
  <si>
    <t>Spirit of St. Louis</t>
  </si>
  <si>
    <t>SUS</t>
  </si>
  <si>
    <t>Charles B Wheeler Downtown</t>
  </si>
  <si>
    <t>Kansas City</t>
  </si>
  <si>
    <t>MKC</t>
  </si>
  <si>
    <t>Kirksville Regional</t>
  </si>
  <si>
    <t>Kirksville</t>
  </si>
  <si>
    <t>IRK</t>
  </si>
  <si>
    <t>Waynesville-St Robert Regional Forney Field</t>
  </si>
  <si>
    <t>Fort Leonard Wood (U.S. Army)</t>
  </si>
  <si>
    <t>TBN</t>
  </si>
  <si>
    <t>Branson</t>
  </si>
  <si>
    <t>BBG</t>
  </si>
  <si>
    <t>Cape Girardeau Regional</t>
  </si>
  <si>
    <t>Cape Girardeau</t>
  </si>
  <si>
    <t>CGI</t>
  </si>
  <si>
    <t>Joplin Regional</t>
  </si>
  <si>
    <t>Joplin</t>
  </si>
  <si>
    <t>JLN</t>
  </si>
  <si>
    <t>Columbia Regional</t>
  </si>
  <si>
    <t>COU</t>
  </si>
  <si>
    <t>Springfield-Branson National</t>
  </si>
  <si>
    <t>SGF</t>
  </si>
  <si>
    <t>Kansas City International</t>
  </si>
  <si>
    <t>MCI</t>
  </si>
  <si>
    <t>St Louis Lambert International</t>
  </si>
  <si>
    <t>St. Louis</t>
  </si>
  <si>
    <t>STL</t>
  </si>
  <si>
    <t>South St Paul Municipal-Richard E Fleming Field</t>
  </si>
  <si>
    <t>South St. Paul</t>
  </si>
  <si>
    <t>SGS</t>
  </si>
  <si>
    <t>Glenwood Municipal</t>
  </si>
  <si>
    <t>Glenwood</t>
  </si>
  <si>
    <t>GHW</t>
  </si>
  <si>
    <t>Cook Municipal</t>
  </si>
  <si>
    <t>Cook</t>
  </si>
  <si>
    <t>CQM</t>
  </si>
  <si>
    <t>Morris Municipal - Charlie Schmidt Field</t>
  </si>
  <si>
    <t>Morris</t>
  </si>
  <si>
    <t>MOX</t>
  </si>
  <si>
    <t>Faribault Municipal-Liz Wall Strohfus Field</t>
  </si>
  <si>
    <t>Faribault</t>
  </si>
  <si>
    <t>FBL</t>
  </si>
  <si>
    <t>Detroit Lakes-Wething Field</t>
  </si>
  <si>
    <t>Detroit Lakes</t>
  </si>
  <si>
    <t>DTL</t>
  </si>
  <si>
    <t>Houston County</t>
  </si>
  <si>
    <t>Caledonia</t>
  </si>
  <si>
    <t>CHU</t>
  </si>
  <si>
    <t>New Ulm Municipal</t>
  </si>
  <si>
    <t>New Ulm</t>
  </si>
  <si>
    <t>ULM</t>
  </si>
  <si>
    <t>Owatonna Degner Regional</t>
  </si>
  <si>
    <t>Owatonna</t>
  </si>
  <si>
    <t>OWA</t>
  </si>
  <si>
    <t>Eveleth-Virginia Municipal</t>
  </si>
  <si>
    <t>Eveleth</t>
  </si>
  <si>
    <t>EVM</t>
  </si>
  <si>
    <t>Grand Marais/Cook County</t>
  </si>
  <si>
    <t>Grand Marais</t>
  </si>
  <si>
    <t>CKC</t>
  </si>
  <si>
    <t>Willmar Municipal-John L Rice Field</t>
  </si>
  <si>
    <t>Willmar</t>
  </si>
  <si>
    <t>BDH</t>
  </si>
  <si>
    <t>Austin Municipal</t>
  </si>
  <si>
    <t>AUM</t>
  </si>
  <si>
    <t>Crystal</t>
  </si>
  <si>
    <t>Minneapolis</t>
  </si>
  <si>
    <t>MIC</t>
  </si>
  <si>
    <t>Airlake</t>
  </si>
  <si>
    <t>Lakeville</t>
  </si>
  <si>
    <t>LVN</t>
  </si>
  <si>
    <t>Grand Rapids/Itasca County Airport-Gordon Newstrom Field</t>
  </si>
  <si>
    <t>Grand Rapids</t>
  </si>
  <si>
    <t>GPZ</t>
  </si>
  <si>
    <t>Mankato Regional</t>
  </si>
  <si>
    <t>Mankato</t>
  </si>
  <si>
    <t>MKT</t>
  </si>
  <si>
    <t>Park Rapids Municipal-Konshok Field</t>
  </si>
  <si>
    <t>Park Rapids</t>
  </si>
  <si>
    <t>PKD</t>
  </si>
  <si>
    <t>Southwest Minnesota Regional Marshall/Ryan Field</t>
  </si>
  <si>
    <t>MML</t>
  </si>
  <si>
    <t>Anoka County-Blaine (Janes Field)</t>
  </si>
  <si>
    <t>Blaine</t>
  </si>
  <si>
    <t>ANE</t>
  </si>
  <si>
    <t>Chandler Field</t>
  </si>
  <si>
    <t>Alexandria</t>
  </si>
  <si>
    <t>AXN</t>
  </si>
  <si>
    <t>Flying Cloud</t>
  </si>
  <si>
    <t>FCM</t>
  </si>
  <si>
    <t>St Paul Downtown Holman Field</t>
  </si>
  <si>
    <t>St. Paul</t>
  </si>
  <si>
    <t>STP</t>
  </si>
  <si>
    <t>Thief River Falls Regional</t>
  </si>
  <si>
    <t>Thief River Falls</t>
  </si>
  <si>
    <t>TVF</t>
  </si>
  <si>
    <t>Falls International-Einarson Field</t>
  </si>
  <si>
    <t>International Falls</t>
  </si>
  <si>
    <t>INL</t>
  </si>
  <si>
    <t>Range Regional</t>
  </si>
  <si>
    <t>Hibbing</t>
  </si>
  <si>
    <t>HIB</t>
  </si>
  <si>
    <t>St. Cloud Regional</t>
  </si>
  <si>
    <t>St. Cloud</t>
  </si>
  <si>
    <t>STC</t>
  </si>
  <si>
    <t>Brainerd Lakes Regional</t>
  </si>
  <si>
    <t>Brainerd</t>
  </si>
  <si>
    <t>BRD</t>
  </si>
  <si>
    <t>Bemidji Regional</t>
  </si>
  <si>
    <t>Bemidji</t>
  </si>
  <si>
    <t>BJI</t>
  </si>
  <si>
    <t>Duluth International</t>
  </si>
  <si>
    <t>Duluth</t>
  </si>
  <si>
    <t>DLH</t>
  </si>
  <si>
    <t>Rochester International</t>
  </si>
  <si>
    <t>RST</t>
  </si>
  <si>
    <t>Minneapolis-St Paul International/Wold-Chamberlain</t>
  </si>
  <si>
    <t>MSP</t>
  </si>
  <si>
    <t>Oakland/Troy</t>
  </si>
  <si>
    <t>Troy</t>
  </si>
  <si>
    <t>VLL</t>
  </si>
  <si>
    <t>Menominee Regional</t>
  </si>
  <si>
    <t>Menominee</t>
  </si>
  <si>
    <t>MNM</t>
  </si>
  <si>
    <t>South Haven Area Regional</t>
  </si>
  <si>
    <t>South Haven</t>
  </si>
  <si>
    <t>LWA</t>
  </si>
  <si>
    <t>Hillsdale Municipal</t>
  </si>
  <si>
    <t>Hillsdale</t>
  </si>
  <si>
    <t>JYM</t>
  </si>
  <si>
    <t>Kirsch Municipal</t>
  </si>
  <si>
    <t>Sturgis</t>
  </si>
  <si>
    <t>IRS</t>
  </si>
  <si>
    <t>Antrim County</t>
  </si>
  <si>
    <t>Bellaire</t>
  </si>
  <si>
    <t>ACB</t>
  </si>
  <si>
    <t>Livingston County Spencer J Hardy</t>
  </si>
  <si>
    <t>Howell</t>
  </si>
  <si>
    <t>OZW</t>
  </si>
  <si>
    <t>Gladwin Zettel Memorial</t>
  </si>
  <si>
    <t>Gladwin</t>
  </si>
  <si>
    <t>GDW</t>
  </si>
  <si>
    <t>Battle Creek Executive at Kellogg Field</t>
  </si>
  <si>
    <t>Battle Creek</t>
  </si>
  <si>
    <t>BTL</t>
  </si>
  <si>
    <t>Mackinac Island</t>
  </si>
  <si>
    <t>MCD</t>
  </si>
  <si>
    <t>Sault Ste Marie Municipal/Sanderson Field</t>
  </si>
  <si>
    <t>Sault Ste. Marie</t>
  </si>
  <si>
    <t>ANJ</t>
  </si>
  <si>
    <t>Lenawee County</t>
  </si>
  <si>
    <t>Adrian</t>
  </si>
  <si>
    <t>ADG</t>
  </si>
  <si>
    <t>Ann Arbor Municipal</t>
  </si>
  <si>
    <t>Ann Arbor</t>
  </si>
  <si>
    <t>ARB</t>
  </si>
  <si>
    <t>Gaylord Regional</t>
  </si>
  <si>
    <t>Gaylord</t>
  </si>
  <si>
    <t>GLR</t>
  </si>
  <si>
    <t>St Clair County International</t>
  </si>
  <si>
    <t>Port Huron</t>
  </si>
  <si>
    <t>PHN</t>
  </si>
  <si>
    <t>Mason County</t>
  </si>
  <si>
    <t>Ludington</t>
  </si>
  <si>
    <t>LDM</t>
  </si>
  <si>
    <t>Frankfort Dow Memorial Field</t>
  </si>
  <si>
    <t>Frankfort</t>
  </si>
  <si>
    <t>FKS</t>
  </si>
  <si>
    <t>Southwest Michigan Regional</t>
  </si>
  <si>
    <t>Benton Harbor</t>
  </si>
  <si>
    <t>BEH</t>
  </si>
  <si>
    <t>Mount Pleasant Municipal</t>
  </si>
  <si>
    <t>Mount Pleasant</t>
  </si>
  <si>
    <t>MOP</t>
  </si>
  <si>
    <t>Harbor Springs</t>
  </si>
  <si>
    <t>MGN</t>
  </si>
  <si>
    <t>West Michigan Regional</t>
  </si>
  <si>
    <t>Holland</t>
  </si>
  <si>
    <t>BIV</t>
  </si>
  <si>
    <t>Charlevoix Municipal</t>
  </si>
  <si>
    <t>Charlevoix</t>
  </si>
  <si>
    <t>CVX</t>
  </si>
  <si>
    <t>Coleman A Young Municipal</t>
  </si>
  <si>
    <t>Detroit</t>
  </si>
  <si>
    <t>DET</t>
  </si>
  <si>
    <t>Manistee Co-Blacker</t>
  </si>
  <si>
    <t>Manistee</t>
  </si>
  <si>
    <t>MBL</t>
  </si>
  <si>
    <t>Selfridge Angb</t>
  </si>
  <si>
    <t>Mount Clemens</t>
  </si>
  <si>
    <t>MTC</t>
  </si>
  <si>
    <t>Oakland County International</t>
  </si>
  <si>
    <t>Pontiac</t>
  </si>
  <si>
    <t>PTK</t>
  </si>
  <si>
    <t>Willow Run</t>
  </si>
  <si>
    <t>YIP</t>
  </si>
  <si>
    <t>Gogebic-Iron County</t>
  </si>
  <si>
    <t>Ironwood</t>
  </si>
  <si>
    <t>IWD</t>
  </si>
  <si>
    <t>Alpena County Regional</t>
  </si>
  <si>
    <t>Alpena</t>
  </si>
  <si>
    <t>APN</t>
  </si>
  <si>
    <t>Delta County</t>
  </si>
  <si>
    <t>Escanaba</t>
  </si>
  <si>
    <t>ESC</t>
  </si>
  <si>
    <t>Muskegon County</t>
  </si>
  <si>
    <t>Muskegon</t>
  </si>
  <si>
    <t>MKG</t>
  </si>
  <si>
    <t>Ford</t>
  </si>
  <si>
    <t>Iron Mountain</t>
  </si>
  <si>
    <t>IMT</t>
  </si>
  <si>
    <t>Chippewa County International</t>
  </si>
  <si>
    <t>CIU</t>
  </si>
  <si>
    <t>Houghton County Memorial</t>
  </si>
  <si>
    <t>Hancock</t>
  </si>
  <si>
    <t>CMX</t>
  </si>
  <si>
    <t>Pellston Regional Airport of Emmet County</t>
  </si>
  <si>
    <t>Pellston</t>
  </si>
  <si>
    <t>PLN</t>
  </si>
  <si>
    <t>Sawyer International</t>
  </si>
  <si>
    <t>Gwinn</t>
  </si>
  <si>
    <t>SAW</t>
  </si>
  <si>
    <t>MBS International</t>
  </si>
  <si>
    <t>Saginaw</t>
  </si>
  <si>
    <t>MBS</t>
  </si>
  <si>
    <t>Kalamazoo/Battle Creek International</t>
  </si>
  <si>
    <t>Kalamazoo</t>
  </si>
  <si>
    <t>AZO</t>
  </si>
  <si>
    <t>Capital Region International</t>
  </si>
  <si>
    <t>Clinton (Township of)</t>
  </si>
  <si>
    <t>LAN</t>
  </si>
  <si>
    <t>Cherry Capital</t>
  </si>
  <si>
    <t>Traverse City</t>
  </si>
  <si>
    <t>TVC</t>
  </si>
  <si>
    <t>Bishop International</t>
  </si>
  <si>
    <t>Flint</t>
  </si>
  <si>
    <t>FNT</t>
  </si>
  <si>
    <t>Gerald R Ford International</t>
  </si>
  <si>
    <t>GRR</t>
  </si>
  <si>
    <t>Detroit Metropolitan Wayne County</t>
  </si>
  <si>
    <t>DTW</t>
  </si>
  <si>
    <t>Millinocket Municipal</t>
  </si>
  <si>
    <t>Millinocket</t>
  </si>
  <si>
    <t>MLT</t>
  </si>
  <si>
    <t>Sugarloaf Regional</t>
  </si>
  <si>
    <t>Carrabassett</t>
  </si>
  <si>
    <t>B21</t>
  </si>
  <si>
    <t>Wiscasset</t>
  </si>
  <si>
    <t>IWI</t>
  </si>
  <si>
    <t>Eastern Slopes Regional</t>
  </si>
  <si>
    <t>Fryeburg</t>
  </si>
  <si>
    <t>IZG</t>
  </si>
  <si>
    <t>Waterville Robert Lafleur</t>
  </si>
  <si>
    <t>Waterville</t>
  </si>
  <si>
    <t>WVL</t>
  </si>
  <si>
    <t>Islesboro</t>
  </si>
  <si>
    <t>57B</t>
  </si>
  <si>
    <t>Auburn/Lewiston Municipal</t>
  </si>
  <si>
    <t>LEW</t>
  </si>
  <si>
    <t>Sanford Seacoast Regional</t>
  </si>
  <si>
    <t>SFM</t>
  </si>
  <si>
    <t>Brunswick Executive</t>
  </si>
  <si>
    <t>Brunswick</t>
  </si>
  <si>
    <t>BXM</t>
  </si>
  <si>
    <t>Belfast Municipal</t>
  </si>
  <si>
    <t>Belfast</t>
  </si>
  <si>
    <t>BST</t>
  </si>
  <si>
    <t>Augusta State</t>
  </si>
  <si>
    <t>Augusta</t>
  </si>
  <si>
    <t>AUG</t>
  </si>
  <si>
    <t>Hancock County-Bar Harbor</t>
  </si>
  <si>
    <t>Bar Harbor</t>
  </si>
  <si>
    <t>BHB</t>
  </si>
  <si>
    <t>Presque Isle International</t>
  </si>
  <si>
    <t>Presque Isle</t>
  </si>
  <si>
    <t>PQI</t>
  </si>
  <si>
    <t>Knox County Regional</t>
  </si>
  <si>
    <t>Rockland</t>
  </si>
  <si>
    <t>RKD</t>
  </si>
  <si>
    <t>Bangor International</t>
  </si>
  <si>
    <t>Bangor</t>
  </si>
  <si>
    <t>BGR</t>
  </si>
  <si>
    <t>Portland International Jetport</t>
  </si>
  <si>
    <t>PWM</t>
  </si>
  <si>
    <t>Greater Cumberland Regional</t>
  </si>
  <si>
    <t>Wiley Ford</t>
  </si>
  <si>
    <t>CBE</t>
  </si>
  <si>
    <t>St Mary's County Regional</t>
  </si>
  <si>
    <t>Leonardtown</t>
  </si>
  <si>
    <t>2W6</t>
  </si>
  <si>
    <t>Ocean City Municipal</t>
  </si>
  <si>
    <t>Ocean City</t>
  </si>
  <si>
    <t>OXB</t>
  </si>
  <si>
    <t>Lee</t>
  </si>
  <si>
    <t>Annapolis</t>
  </si>
  <si>
    <t>ANP</t>
  </si>
  <si>
    <t>Cambridge-Dorchester Regional</t>
  </si>
  <si>
    <t>Cambridge</t>
  </si>
  <si>
    <t>CGE</t>
  </si>
  <si>
    <t>Frederick Municipal</t>
  </si>
  <si>
    <t>Frederick</t>
  </si>
  <si>
    <t>FDK</t>
  </si>
  <si>
    <t>Montgomery County Airpark</t>
  </si>
  <si>
    <t>Gaithersburg</t>
  </si>
  <si>
    <t>GAI</t>
  </si>
  <si>
    <t>Martin State</t>
  </si>
  <si>
    <t>Middle River</t>
  </si>
  <si>
    <t>MTN</t>
  </si>
  <si>
    <t>Easton/Newnam Field</t>
  </si>
  <si>
    <t>Easton</t>
  </si>
  <si>
    <t>ESN</t>
  </si>
  <si>
    <t>Patuxent River NAS/Trapnell Field/</t>
  </si>
  <si>
    <t>Patuxent River Naval Air Test Center</t>
  </si>
  <si>
    <t>NHK</t>
  </si>
  <si>
    <t>Phillips AAF</t>
  </si>
  <si>
    <t>Aberdeen Proving Ground (U.S. Army)</t>
  </si>
  <si>
    <t>APG</t>
  </si>
  <si>
    <t>Joint Base Andrews</t>
  </si>
  <si>
    <t>Camp Springs</t>
  </si>
  <si>
    <t>ADW</t>
  </si>
  <si>
    <t>Hagerstown Regional-Richard A Henson Field</t>
  </si>
  <si>
    <t>Hagerstown</t>
  </si>
  <si>
    <t>HGR</t>
  </si>
  <si>
    <t>Salisbury-Ocean City Wicomico Regional</t>
  </si>
  <si>
    <t>Salisbury</t>
  </si>
  <si>
    <t>SBY</t>
  </si>
  <si>
    <t>Baltimore/Washington International Thurgood Marshall</t>
  </si>
  <si>
    <t>Glen Burnie</t>
  </si>
  <si>
    <t>BWI</t>
  </si>
  <si>
    <t>Marshfield Municipal - George Harlow Field</t>
  </si>
  <si>
    <t>GHG</t>
  </si>
  <si>
    <t>Northampton</t>
  </si>
  <si>
    <t>7B2</t>
  </si>
  <si>
    <t>Walter J Koladza</t>
  </si>
  <si>
    <t>Great Barrington</t>
  </si>
  <si>
    <t>GBR</t>
  </si>
  <si>
    <t>Turners Falls</t>
  </si>
  <si>
    <t>Montague</t>
  </si>
  <si>
    <t>0B5</t>
  </si>
  <si>
    <t>Harriman-And-West</t>
  </si>
  <si>
    <t>North Adams</t>
  </si>
  <si>
    <t>AQW</t>
  </si>
  <si>
    <t>Lawrence Municipal</t>
  </si>
  <si>
    <t>Lawrence</t>
  </si>
  <si>
    <t>LWM</t>
  </si>
  <si>
    <t>Pittsfield Municipal</t>
  </si>
  <si>
    <t>Pittsfield</t>
  </si>
  <si>
    <t>PSF</t>
  </si>
  <si>
    <t>Plymouth Municipal</t>
  </si>
  <si>
    <t>Plymouth</t>
  </si>
  <si>
    <t>PYM</t>
  </si>
  <si>
    <t>Mansfield Municipal</t>
  </si>
  <si>
    <t>1B9</t>
  </si>
  <si>
    <t>Chatham Municipal</t>
  </si>
  <si>
    <t>Chatham</t>
  </si>
  <si>
    <t>CQX</t>
  </si>
  <si>
    <t>Beverly Regional</t>
  </si>
  <si>
    <t>Beverly</t>
  </si>
  <si>
    <t>BVY</t>
  </si>
  <si>
    <t>Westfield-Barnes Regional</t>
  </si>
  <si>
    <t>Westfield</t>
  </si>
  <si>
    <t>BAF</t>
  </si>
  <si>
    <t>Norwood Memorial</t>
  </si>
  <si>
    <t>Norwood</t>
  </si>
  <si>
    <t>OWD</t>
  </si>
  <si>
    <t>Westover ARB/Metropolitan</t>
  </si>
  <si>
    <t>Chicopee</t>
  </si>
  <si>
    <t>CEF</t>
  </si>
  <si>
    <t>New Bedford Regional</t>
  </si>
  <si>
    <t>New Bedford</t>
  </si>
  <si>
    <t>EWB</t>
  </si>
  <si>
    <t>Laurence G Hanscom Field</t>
  </si>
  <si>
    <t>BED</t>
  </si>
  <si>
    <t>Provincetown Municipal</t>
  </si>
  <si>
    <t>Provincetown</t>
  </si>
  <si>
    <t>PVC</t>
  </si>
  <si>
    <t>Barnstable Municipal-Boardman/Polando Field</t>
  </si>
  <si>
    <t>Hyannis</t>
  </si>
  <si>
    <t>HYA</t>
  </si>
  <si>
    <t>Martha's Vineyard</t>
  </si>
  <si>
    <t>Vineyard Haven</t>
  </si>
  <si>
    <t>MVY</t>
  </si>
  <si>
    <t>Worcester Regional</t>
  </si>
  <si>
    <t>Worcester</t>
  </si>
  <si>
    <t>ORH</t>
  </si>
  <si>
    <t>Nantucket Memorial</t>
  </si>
  <si>
    <t>Nantucket</t>
  </si>
  <si>
    <t>ACK</t>
  </si>
  <si>
    <t>General Edward Lawrence Logan International</t>
  </si>
  <si>
    <t>Boston</t>
  </si>
  <si>
    <t>BOS</t>
  </si>
  <si>
    <t>Natchitoches Regional</t>
  </si>
  <si>
    <t>Natchitoches</t>
  </si>
  <si>
    <t>IER</t>
  </si>
  <si>
    <t>Houma-Terrebonne</t>
  </si>
  <si>
    <t>Houma</t>
  </si>
  <si>
    <t>HUM</t>
  </si>
  <si>
    <t>Acadiana Regional</t>
  </si>
  <si>
    <t>New Iberia</t>
  </si>
  <si>
    <t>ARA</t>
  </si>
  <si>
    <t>Allen Parish</t>
  </si>
  <si>
    <t>Oakdale</t>
  </si>
  <si>
    <t>ACP</t>
  </si>
  <si>
    <t>Slidell</t>
  </si>
  <si>
    <t>ASD</t>
  </si>
  <si>
    <t>Esler Regional</t>
  </si>
  <si>
    <t>Pineville</t>
  </si>
  <si>
    <t>ESF</t>
  </si>
  <si>
    <t>Louisiana Regional</t>
  </si>
  <si>
    <t>Gonzales</t>
  </si>
  <si>
    <t>REG</t>
  </si>
  <si>
    <t>Vicksburg Tallulah Regional</t>
  </si>
  <si>
    <t>Tallulah</t>
  </si>
  <si>
    <t>TVR</t>
  </si>
  <si>
    <t>Hammond Northshore Regional</t>
  </si>
  <si>
    <t>Hammond</t>
  </si>
  <si>
    <t>HDC</t>
  </si>
  <si>
    <t>Ruston Regional</t>
  </si>
  <si>
    <t>Ruston</t>
  </si>
  <si>
    <t>RSN</t>
  </si>
  <si>
    <t>Lakefront</t>
  </si>
  <si>
    <t>New Orleans</t>
  </si>
  <si>
    <t>NEW</t>
  </si>
  <si>
    <t>New Orleans NAS Jrb/Alvin Callender Field</t>
  </si>
  <si>
    <t>NBG</t>
  </si>
  <si>
    <t>Chennault International</t>
  </si>
  <si>
    <t>Lake Charles</t>
  </si>
  <si>
    <t>CWF</t>
  </si>
  <si>
    <t>Barksdale AFB</t>
  </si>
  <si>
    <t>Bossier City</t>
  </si>
  <si>
    <t>BAD</t>
  </si>
  <si>
    <t>Lake Charles Regional</t>
  </si>
  <si>
    <t>LCH</t>
  </si>
  <si>
    <t>Monroe Regional</t>
  </si>
  <si>
    <t>MLU</t>
  </si>
  <si>
    <t>Alexandria International</t>
  </si>
  <si>
    <t>AEX</t>
  </si>
  <si>
    <t>Lafayette Regional/Paul Fournet Field</t>
  </si>
  <si>
    <t>Lafayette</t>
  </si>
  <si>
    <t>LFT</t>
  </si>
  <si>
    <t>Shreveport Regional</t>
  </si>
  <si>
    <t>Shreveport</t>
  </si>
  <si>
    <t>SHV</t>
  </si>
  <si>
    <t>Baton Rouge Metropolitan, Ryan Field</t>
  </si>
  <si>
    <t>Baton Rouge</t>
  </si>
  <si>
    <t>BTR</t>
  </si>
  <si>
    <t>Louis Armstrong New Orleans International</t>
  </si>
  <si>
    <t>- Kenner</t>
  </si>
  <si>
    <t>MSY</t>
  </si>
  <si>
    <t>Central Kentucky Regional</t>
  </si>
  <si>
    <t>Richmond</t>
  </si>
  <si>
    <t>RGA</t>
  </si>
  <si>
    <t>Breckinridge County</t>
  </si>
  <si>
    <t>Hardinsburg</t>
  </si>
  <si>
    <t>I93</t>
  </si>
  <si>
    <t>Williamsburg-Whitley County</t>
  </si>
  <si>
    <t>BYL</t>
  </si>
  <si>
    <t>Georgetown-Scott County Regional</t>
  </si>
  <si>
    <t>27K</t>
  </si>
  <si>
    <t>London-Corbin Airport-Magee Field</t>
  </si>
  <si>
    <t>London</t>
  </si>
  <si>
    <t>LOZ</t>
  </si>
  <si>
    <t>Addington Field</t>
  </si>
  <si>
    <t>Elizabethtown</t>
  </si>
  <si>
    <t>EKX</t>
  </si>
  <si>
    <t>Kyle-Oakley Field</t>
  </si>
  <si>
    <t>Murray</t>
  </si>
  <si>
    <t>CEY</t>
  </si>
  <si>
    <t>Glasgow Municipal</t>
  </si>
  <si>
    <t>GLW</t>
  </si>
  <si>
    <t>Fleming-Mason</t>
  </si>
  <si>
    <t>Flemingsburg</t>
  </si>
  <si>
    <t>FGX</t>
  </si>
  <si>
    <t>Henderson City-County</t>
  </si>
  <si>
    <t>Henderson</t>
  </si>
  <si>
    <t>EHR</t>
  </si>
  <si>
    <t>Bowling Green-Warren County Regional</t>
  </si>
  <si>
    <t>Bowling Green</t>
  </si>
  <si>
    <t>BWG</t>
  </si>
  <si>
    <t>Campbell AAF (Fort Campbell)</t>
  </si>
  <si>
    <t>Fort Campbell</t>
  </si>
  <si>
    <t>HOP</t>
  </si>
  <si>
    <t>Barkley Regional</t>
  </si>
  <si>
    <t>Paducah</t>
  </si>
  <si>
    <t>PAH</t>
  </si>
  <si>
    <t>Owensboro-Daviess County Regional</t>
  </si>
  <si>
    <t>Owensboro</t>
  </si>
  <si>
    <t>OWB</t>
  </si>
  <si>
    <t>Blue Grass</t>
  </si>
  <si>
    <t>LEX</t>
  </si>
  <si>
    <t>Louisville Muhammad Ali International</t>
  </si>
  <si>
    <t>Louisville</t>
  </si>
  <si>
    <t>SDF</t>
  </si>
  <si>
    <t>Cincinnati/Northern Kentucky International</t>
  </si>
  <si>
    <t>Hebron</t>
  </si>
  <si>
    <t>CVG</t>
  </si>
  <si>
    <t>Independence Municipal</t>
  </si>
  <si>
    <t>Independence</t>
  </si>
  <si>
    <t>IDP</t>
  </si>
  <si>
    <t>Philip Billard Municipal</t>
  </si>
  <si>
    <t>Topeka</t>
  </si>
  <si>
    <t>TOP</t>
  </si>
  <si>
    <t>Hiawatha Municipal</t>
  </si>
  <si>
    <t>Hiawatha</t>
  </si>
  <si>
    <t>K87</t>
  </si>
  <si>
    <t>Shalz Field</t>
  </si>
  <si>
    <t>Colby</t>
  </si>
  <si>
    <t>CBK</t>
  </si>
  <si>
    <t>Pratt Regional</t>
  </si>
  <si>
    <t>Pratt</t>
  </si>
  <si>
    <t>PTT</t>
  </si>
  <si>
    <t>McPherson</t>
  </si>
  <si>
    <t>MPR</t>
  </si>
  <si>
    <t>Emporia Municipal</t>
  </si>
  <si>
    <t>Emporia</t>
  </si>
  <si>
    <t>EMP</t>
  </si>
  <si>
    <t>Colonel James Jabara</t>
  </si>
  <si>
    <t>Wichita</t>
  </si>
  <si>
    <t>AAO</t>
  </si>
  <si>
    <t>New Century Aircenter</t>
  </si>
  <si>
    <t>Olathe</t>
  </si>
  <si>
    <t>IXD</t>
  </si>
  <si>
    <t>Scott City Municipal</t>
  </si>
  <si>
    <t>Scott City</t>
  </si>
  <si>
    <t>TQK</t>
  </si>
  <si>
    <t>LWC</t>
  </si>
  <si>
    <t>Johnson County Executive</t>
  </si>
  <si>
    <t>OJC</t>
  </si>
  <si>
    <t>Newton-City-County</t>
  </si>
  <si>
    <t>Newton</t>
  </si>
  <si>
    <t>EWK</t>
  </si>
  <si>
    <t>Hutchinson Regional</t>
  </si>
  <si>
    <t>Hutchinson</t>
  </si>
  <si>
    <t>HUT</t>
  </si>
  <si>
    <t>Dodge City Regional</t>
  </si>
  <si>
    <t>Dodge City</t>
  </si>
  <si>
    <t>DDC</t>
  </si>
  <si>
    <t>Liberal Mid-America Regional</t>
  </si>
  <si>
    <t>Liberal</t>
  </si>
  <si>
    <t>LBL</t>
  </si>
  <si>
    <t>Topeka Regional</t>
  </si>
  <si>
    <t>FOE</t>
  </si>
  <si>
    <t>Hays Regional</t>
  </si>
  <si>
    <t>Hays</t>
  </si>
  <si>
    <t>HYS</t>
  </si>
  <si>
    <t>Salina Regional</t>
  </si>
  <si>
    <t>Salina</t>
  </si>
  <si>
    <t>SLN</t>
  </si>
  <si>
    <t>Garden City Regional</t>
  </si>
  <si>
    <t>Garden City</t>
  </si>
  <si>
    <t>GCK</t>
  </si>
  <si>
    <t>Manhattan Regional</t>
  </si>
  <si>
    <t>Manhattan</t>
  </si>
  <si>
    <t>MHK</t>
  </si>
  <si>
    <t>Wichita Dwight D Eisenhower National</t>
  </si>
  <si>
    <t>ICT</t>
  </si>
  <si>
    <t>Griffith-Merrillville</t>
  </si>
  <si>
    <t>Griffith</t>
  </si>
  <si>
    <t>05C</t>
  </si>
  <si>
    <t>Logansport/Cass County</t>
  </si>
  <si>
    <t>Logansport</t>
  </si>
  <si>
    <t>GGP</t>
  </si>
  <si>
    <t>Clark Regional</t>
  </si>
  <si>
    <t>Jeffersonville</t>
  </si>
  <si>
    <t>JVY</t>
  </si>
  <si>
    <t>Eagle Creek Airpark</t>
  </si>
  <si>
    <t>Indianapolis</t>
  </si>
  <si>
    <t>EYE</t>
  </si>
  <si>
    <t>Indy South Greenwood</t>
  </si>
  <si>
    <t>HFY</t>
  </si>
  <si>
    <t>Tri-State Steuben County</t>
  </si>
  <si>
    <t>Angola</t>
  </si>
  <si>
    <t>ANQ</t>
  </si>
  <si>
    <t>Madison Municipal</t>
  </si>
  <si>
    <t>IMS</t>
  </si>
  <si>
    <t>Putnam County Regional</t>
  </si>
  <si>
    <t>Greencastle</t>
  </si>
  <si>
    <t>GPC</t>
  </si>
  <si>
    <t>French Lick Municipal</t>
  </si>
  <si>
    <t>French Lick</t>
  </si>
  <si>
    <t>FRH</t>
  </si>
  <si>
    <t>C65</t>
  </si>
  <si>
    <t>Daviess County</t>
  </si>
  <si>
    <t>DCY</t>
  </si>
  <si>
    <t>De Kalb County</t>
  </si>
  <si>
    <t>GWB</t>
  </si>
  <si>
    <t>Warsaw Municipal</t>
  </si>
  <si>
    <t>Warsaw</t>
  </si>
  <si>
    <t>ASW</t>
  </si>
  <si>
    <t>Shelbyville Municipal</t>
  </si>
  <si>
    <t>Shelbyville</t>
  </si>
  <si>
    <t>GEZ</t>
  </si>
  <si>
    <t>Michigan City Municipal-Phillips Field</t>
  </si>
  <si>
    <t>Michigan City</t>
  </si>
  <si>
    <t>MGC</t>
  </si>
  <si>
    <t>Columbus Municipal</t>
  </si>
  <si>
    <t>BAK</t>
  </si>
  <si>
    <t>Indianapolis Regional</t>
  </si>
  <si>
    <t>McCordsville</t>
  </si>
  <si>
    <t>MQJ</t>
  </si>
  <si>
    <t>Goshen Municipal</t>
  </si>
  <si>
    <t>Goshen</t>
  </si>
  <si>
    <t>GSH</t>
  </si>
  <si>
    <t>Porter County Regional</t>
  </si>
  <si>
    <t>Valparaiso</t>
  </si>
  <si>
    <t>VPZ</t>
  </si>
  <si>
    <t>Grissom ARB</t>
  </si>
  <si>
    <t>Peru</t>
  </si>
  <si>
    <t>GUS</t>
  </si>
  <si>
    <t>Indianapolis Executive</t>
  </si>
  <si>
    <t>Zionsville</t>
  </si>
  <si>
    <t>TYQ</t>
  </si>
  <si>
    <t>Terre Haute Regional</t>
  </si>
  <si>
    <t>Terre Haute</t>
  </si>
  <si>
    <t>HUF</t>
  </si>
  <si>
    <t>Gary/Chicago International</t>
  </si>
  <si>
    <t>Gary</t>
  </si>
  <si>
    <t>GYY</t>
  </si>
  <si>
    <t>Delaware County Regional</t>
  </si>
  <si>
    <t>Muncie</t>
  </si>
  <si>
    <t>MIE</t>
  </si>
  <si>
    <t>Monroe County</t>
  </si>
  <si>
    <t>Bloomington</t>
  </si>
  <si>
    <t>BMG</t>
  </si>
  <si>
    <t>Purdue University</t>
  </si>
  <si>
    <t>LAF</t>
  </si>
  <si>
    <t>Evansville Regional</t>
  </si>
  <si>
    <t>Evansville</t>
  </si>
  <si>
    <t>EVV</t>
  </si>
  <si>
    <t>Fort Wayne International</t>
  </si>
  <si>
    <t>Fort Wayne</t>
  </si>
  <si>
    <t>FWA</t>
  </si>
  <si>
    <t>South Bend International</t>
  </si>
  <si>
    <t>South Bend</t>
  </si>
  <si>
    <t>SBN</t>
  </si>
  <si>
    <t>Indianapolis International</t>
  </si>
  <si>
    <t>IND</t>
  </si>
  <si>
    <t>Harrisburg-Raleigh</t>
  </si>
  <si>
    <t>HSB</t>
  </si>
  <si>
    <t>Centralia Municipal</t>
  </si>
  <si>
    <t>Centralia</t>
  </si>
  <si>
    <t>ENL</t>
  </si>
  <si>
    <t>Aurora Municipal</t>
  </si>
  <si>
    <t>ARR</t>
  </si>
  <si>
    <t>Mount Carmel Municipal</t>
  </si>
  <si>
    <t>Lawrenceville</t>
  </si>
  <si>
    <t>AJG</t>
  </si>
  <si>
    <t>Illinois Valley Regional-Walter A Duncan Field</t>
  </si>
  <si>
    <t>VYS</t>
  </si>
  <si>
    <t>Effingham County Memorial</t>
  </si>
  <si>
    <t>Effingham</t>
  </si>
  <si>
    <t>1H2</t>
  </si>
  <si>
    <t>Southern Illinois</t>
  </si>
  <si>
    <t>Carbondale</t>
  </si>
  <si>
    <t>MDH</t>
  </si>
  <si>
    <t>Crawford Co</t>
  </si>
  <si>
    <t>Robinson</t>
  </si>
  <si>
    <t>RSV</t>
  </si>
  <si>
    <t>Macomb Municipal</t>
  </si>
  <si>
    <t>Macomb</t>
  </si>
  <si>
    <t>MQB</t>
  </si>
  <si>
    <t>Lewis University</t>
  </si>
  <si>
    <t>Romeo (RR name for Romeoville)</t>
  </si>
  <si>
    <t>LOT</t>
  </si>
  <si>
    <t>Jacksonville Municipal</t>
  </si>
  <si>
    <t>IJX</t>
  </si>
  <si>
    <t>Galesburg Municipal</t>
  </si>
  <si>
    <t>Galesburg</t>
  </si>
  <si>
    <t>GBG</t>
  </si>
  <si>
    <t>Waukegan National</t>
  </si>
  <si>
    <t>Waukegan</t>
  </si>
  <si>
    <t>UGN</t>
  </si>
  <si>
    <t>Coles County Memorial</t>
  </si>
  <si>
    <t>Mattoon</t>
  </si>
  <si>
    <t>MTO</t>
  </si>
  <si>
    <t>Dupage</t>
  </si>
  <si>
    <t>DuPage (County)</t>
  </si>
  <si>
    <t>DPA</t>
  </si>
  <si>
    <t>Chicago Executive</t>
  </si>
  <si>
    <t>PWK</t>
  </si>
  <si>
    <t>St Louis Downtown</t>
  </si>
  <si>
    <t>Cahokia</t>
  </si>
  <si>
    <t>CPS</t>
  </si>
  <si>
    <t>DEC</t>
  </si>
  <si>
    <t>Quincy Regional-Baldwin Field</t>
  </si>
  <si>
    <t>Quincy</t>
  </si>
  <si>
    <t>UIN</t>
  </si>
  <si>
    <t>Veterans Airport of Southern Illinois</t>
  </si>
  <si>
    <t>Marion</t>
  </si>
  <si>
    <t>MWA</t>
  </si>
  <si>
    <t>Abraham Lincoln Capital</t>
  </si>
  <si>
    <t>SPI</t>
  </si>
  <si>
    <t>University of Illinois-Willard</t>
  </si>
  <si>
    <t>Savoy</t>
  </si>
  <si>
    <t>CMI</t>
  </si>
  <si>
    <t>Chicago/Rockford International</t>
  </si>
  <si>
    <t>Rockford</t>
  </si>
  <si>
    <t>RFD</t>
  </si>
  <si>
    <t>Scott AFB/Midamerica</t>
  </si>
  <si>
    <t>Belleville</t>
  </si>
  <si>
    <t>BLV</t>
  </si>
  <si>
    <t>Central IL Regional Airport at Bloomington-Normal</t>
  </si>
  <si>
    <t>Bloomington-Normal Airport</t>
  </si>
  <si>
    <t>BMI</t>
  </si>
  <si>
    <t>General Downing - Peoria International</t>
  </si>
  <si>
    <t>Peoria</t>
  </si>
  <si>
    <t>PIA</t>
  </si>
  <si>
    <t>Quad City International</t>
  </si>
  <si>
    <t>Moline</t>
  </si>
  <si>
    <t>MLI</t>
  </si>
  <si>
    <t>Chicago Midway International</t>
  </si>
  <si>
    <t>Chicago</t>
  </si>
  <si>
    <t>MDW</t>
  </si>
  <si>
    <t>Chicago O'Hare International</t>
  </si>
  <si>
    <t>ORD</t>
  </si>
  <si>
    <t>Moose Creek /USFS/</t>
  </si>
  <si>
    <t>Moose Creek Ranger Station</t>
  </si>
  <si>
    <t>1U1</t>
  </si>
  <si>
    <t>Idaho County</t>
  </si>
  <si>
    <t>Grangeville</t>
  </si>
  <si>
    <t>GIC</t>
  </si>
  <si>
    <t>Sandpoint</t>
  </si>
  <si>
    <t>SZT</t>
  </si>
  <si>
    <t>Nampa Municipal</t>
  </si>
  <si>
    <t>Nampa</t>
  </si>
  <si>
    <t>MAN</t>
  </si>
  <si>
    <t>Driggs-Reed Memorial</t>
  </si>
  <si>
    <t>Driggs</t>
  </si>
  <si>
    <t>DIJ</t>
  </si>
  <si>
    <t>McCall Municipal</t>
  </si>
  <si>
    <t>McCall</t>
  </si>
  <si>
    <t>MYL</t>
  </si>
  <si>
    <t>Coeur D'Alene - Pappy Boyington Field</t>
  </si>
  <si>
    <t>Hayden Lake</t>
  </si>
  <si>
    <t>COE</t>
  </si>
  <si>
    <t>Boundary County</t>
  </si>
  <si>
    <t>Bonners Ferry</t>
  </si>
  <si>
    <t>65S</t>
  </si>
  <si>
    <t>Lemhi County</t>
  </si>
  <si>
    <t>Salmon</t>
  </si>
  <si>
    <t>SMN</t>
  </si>
  <si>
    <t>Mountain Home AFB</t>
  </si>
  <si>
    <t>Mountain Home</t>
  </si>
  <si>
    <t>MUO</t>
  </si>
  <si>
    <t>Lewiston-Nez Perce County</t>
  </si>
  <si>
    <t>Lewiston</t>
  </si>
  <si>
    <t>LWS</t>
  </si>
  <si>
    <t>Pocatello Regional</t>
  </si>
  <si>
    <t>Arbon Valley</t>
  </si>
  <si>
    <t>PIH</t>
  </si>
  <si>
    <t>Joslin Field - Magic Valley Regional</t>
  </si>
  <si>
    <t>Twin Falls</t>
  </si>
  <si>
    <t>TWF</t>
  </si>
  <si>
    <t>Friedman Memorial</t>
  </si>
  <si>
    <t>Hailey</t>
  </si>
  <si>
    <t>SUN</t>
  </si>
  <si>
    <t>Idaho Falls Regional</t>
  </si>
  <si>
    <t>Idaho Falls</t>
  </si>
  <si>
    <t>IDA</t>
  </si>
  <si>
    <t>Boise Air Terminal/Gowen Field</t>
  </si>
  <si>
    <t>Boise</t>
  </si>
  <si>
    <t>BOI</t>
  </si>
  <si>
    <t>Vinton Veterans Memorial Airpark</t>
  </si>
  <si>
    <t>Vinton</t>
  </si>
  <si>
    <t>VTI</t>
  </si>
  <si>
    <t>Marshalltown Municipal</t>
  </si>
  <si>
    <t>Marshalltown</t>
  </si>
  <si>
    <t>MIW</t>
  </si>
  <si>
    <t>Forest City Municipal</t>
  </si>
  <si>
    <t>Forest City</t>
  </si>
  <si>
    <t>FXY</t>
  </si>
  <si>
    <t>Boone Municipal</t>
  </si>
  <si>
    <t>Boone</t>
  </si>
  <si>
    <t>BNW</t>
  </si>
  <si>
    <t>Mathews Memorial</t>
  </si>
  <si>
    <t>Tipton</t>
  </si>
  <si>
    <t>8C4</t>
  </si>
  <si>
    <t>Spencer Municipal</t>
  </si>
  <si>
    <t>Spencer</t>
  </si>
  <si>
    <t>SPW</t>
  </si>
  <si>
    <t>Council Bluffs Municipal</t>
  </si>
  <si>
    <t>Council Bluffs</t>
  </si>
  <si>
    <t>CBF</t>
  </si>
  <si>
    <t>Ankeny Regional</t>
  </si>
  <si>
    <t>Ankeny</t>
  </si>
  <si>
    <t>IKV</t>
  </si>
  <si>
    <t>Davenport Municipal</t>
  </si>
  <si>
    <t>Davenport</t>
  </si>
  <si>
    <t>DVN</t>
  </si>
  <si>
    <t>Grinnell Regional</t>
  </si>
  <si>
    <t>Grinnell</t>
  </si>
  <si>
    <t>GGI</t>
  </si>
  <si>
    <t>Ames Municipal</t>
  </si>
  <si>
    <t>Ames</t>
  </si>
  <si>
    <t>AMW</t>
  </si>
  <si>
    <t>Ottumwa Regional</t>
  </si>
  <si>
    <t>Ottumwa</t>
  </si>
  <si>
    <t>OTM</t>
  </si>
  <si>
    <t>Keokuk Municipal</t>
  </si>
  <si>
    <t>Keokuk</t>
  </si>
  <si>
    <t>EOK</t>
  </si>
  <si>
    <t>Fort Madison Municipal</t>
  </si>
  <si>
    <t>Fort Madison</t>
  </si>
  <si>
    <t>FSW</t>
  </si>
  <si>
    <t>MPZ</t>
  </si>
  <si>
    <t>Arthur N Neu</t>
  </si>
  <si>
    <t>Carroll</t>
  </si>
  <si>
    <t>CIN</t>
  </si>
  <si>
    <t>Iowa City Municipal</t>
  </si>
  <si>
    <t>Iowa City</t>
  </si>
  <si>
    <t>IOW</t>
  </si>
  <si>
    <t>Southeast Iowa Regional</t>
  </si>
  <si>
    <t>BRL</t>
  </si>
  <si>
    <t>Mason City Municipal</t>
  </si>
  <si>
    <t>Mason City</t>
  </si>
  <si>
    <t>MCW</t>
  </si>
  <si>
    <t>Fort Dodge Regional</t>
  </si>
  <si>
    <t>Fort Dodge</t>
  </si>
  <si>
    <t>FOD</t>
  </si>
  <si>
    <t>Waterloo Regional</t>
  </si>
  <si>
    <t>Waterloo</t>
  </si>
  <si>
    <t>ALO</t>
  </si>
  <si>
    <t>Dubuque Regional</t>
  </si>
  <si>
    <t>Dubuque</t>
  </si>
  <si>
    <t>DBQ</t>
  </si>
  <si>
    <t>Sioux Gateway/Brig Gen Bud Day Field</t>
  </si>
  <si>
    <t>Sioux City</t>
  </si>
  <si>
    <t>SUX</t>
  </si>
  <si>
    <t>The Eastern Iowa</t>
  </si>
  <si>
    <t>Cedar Rapids</t>
  </si>
  <si>
    <t>CID</t>
  </si>
  <si>
    <t>Des Moines International</t>
  </si>
  <si>
    <t>Des Moines</t>
  </si>
  <si>
    <t>DSM</t>
  </si>
  <si>
    <t>Kaneohe Bay MCAS (Marion E Carl Field)</t>
  </si>
  <si>
    <t>Kaneohe</t>
  </si>
  <si>
    <t>NGF</t>
  </si>
  <si>
    <t>Kalaupapa</t>
  </si>
  <si>
    <t>LUP</t>
  </si>
  <si>
    <t>Hana</t>
  </si>
  <si>
    <t>HNM</t>
  </si>
  <si>
    <t>Waimea-Kohala</t>
  </si>
  <si>
    <t>Kamuela</t>
  </si>
  <si>
    <t>MUE</t>
  </si>
  <si>
    <t>Kapalua</t>
  </si>
  <si>
    <t>Lahaina</t>
  </si>
  <si>
    <t>JHM</t>
  </si>
  <si>
    <t>Lanai</t>
  </si>
  <si>
    <t>Lanai City</t>
  </si>
  <si>
    <t>LNY</t>
  </si>
  <si>
    <t>Molokai</t>
  </si>
  <si>
    <t>Kaunakakai</t>
  </si>
  <si>
    <t>MKK</t>
  </si>
  <si>
    <t>Hilo International</t>
  </si>
  <si>
    <t>Hilo</t>
  </si>
  <si>
    <t>ITO</t>
  </si>
  <si>
    <t>Lihue</t>
  </si>
  <si>
    <t>LIH</t>
  </si>
  <si>
    <t>Ellison Onizuka Kona International at Keahole</t>
  </si>
  <si>
    <t>Kailua Kona</t>
  </si>
  <si>
    <t>KOA</t>
  </si>
  <si>
    <t>Kahului</t>
  </si>
  <si>
    <t>OGG</t>
  </si>
  <si>
    <t>Daniel K Inouye International</t>
  </si>
  <si>
    <t>Honolulu</t>
  </si>
  <si>
    <t>HNL</t>
  </si>
  <si>
    <t>Andersen AFB</t>
  </si>
  <si>
    <t>Andersen,Mariana Island</t>
  </si>
  <si>
    <t>UAM</t>
  </si>
  <si>
    <t>GU</t>
  </si>
  <si>
    <t>Guam International</t>
  </si>
  <si>
    <t>Tamuning</t>
  </si>
  <si>
    <t>GUM</t>
  </si>
  <si>
    <t>Paulding Northwest Atlanta</t>
  </si>
  <si>
    <t>PUJ</t>
  </si>
  <si>
    <t>Jackson County</t>
  </si>
  <si>
    <t>Jefferson</t>
  </si>
  <si>
    <t>JCA</t>
  </si>
  <si>
    <t>Elbert County-Patz Field</t>
  </si>
  <si>
    <t>Elberton</t>
  </si>
  <si>
    <t>EBA</t>
  </si>
  <si>
    <t>Douglas Municipal</t>
  </si>
  <si>
    <t>DQH</t>
  </si>
  <si>
    <t>Daniel Field</t>
  </si>
  <si>
    <t>DNL</t>
  </si>
  <si>
    <t>Tom B David Field</t>
  </si>
  <si>
    <t>Calhoun</t>
  </si>
  <si>
    <t>CZL</t>
  </si>
  <si>
    <t>Newnan Coweta County</t>
  </si>
  <si>
    <t>Newnan</t>
  </si>
  <si>
    <t>CCO</t>
  </si>
  <si>
    <t>Early County</t>
  </si>
  <si>
    <t>Blakely</t>
  </si>
  <si>
    <t>BIJ</t>
  </si>
  <si>
    <t>Waycross-Ware County</t>
  </si>
  <si>
    <t>Waycross</t>
  </si>
  <si>
    <t>AYS</t>
  </si>
  <si>
    <t>Vidalia Regional</t>
  </si>
  <si>
    <t>Vidalia</t>
  </si>
  <si>
    <t>VDI</t>
  </si>
  <si>
    <t>Richard B Russell Regional - J H Towers Field</t>
  </si>
  <si>
    <t>RMG</t>
  </si>
  <si>
    <t>Cy Nunnally Memorial</t>
  </si>
  <si>
    <t>D73</t>
  </si>
  <si>
    <t>Toccoa - R G LeTourneau Field</t>
  </si>
  <si>
    <t>Toccoa</t>
  </si>
  <si>
    <t>TOC</t>
  </si>
  <si>
    <t>East Georgia Regional</t>
  </si>
  <si>
    <t>Swainsboro</t>
  </si>
  <si>
    <t>SBO</t>
  </si>
  <si>
    <t>La Grange-Callaway</t>
  </si>
  <si>
    <t>LGC</t>
  </si>
  <si>
    <t>Blairsville</t>
  </si>
  <si>
    <t>DZJ</t>
  </si>
  <si>
    <t>Barrow County</t>
  </si>
  <si>
    <t>Winder</t>
  </si>
  <si>
    <t>WDR</t>
  </si>
  <si>
    <t>Henry Tift Myers</t>
  </si>
  <si>
    <t>Tifton</t>
  </si>
  <si>
    <t>TMA</t>
  </si>
  <si>
    <t>Harris County</t>
  </si>
  <si>
    <t>Pine Mountain</t>
  </si>
  <si>
    <t>PIM</t>
  </si>
  <si>
    <t>Thomson-McDuffie County</t>
  </si>
  <si>
    <t>Thomson</t>
  </si>
  <si>
    <t>HQU</t>
  </si>
  <si>
    <t>Camilla-Mitchell County</t>
  </si>
  <si>
    <t>Camilla</t>
  </si>
  <si>
    <t>CXU</t>
  </si>
  <si>
    <t>Statesboro-Bulloch County</t>
  </si>
  <si>
    <t>Statesboro</t>
  </si>
  <si>
    <t>TBR</t>
  </si>
  <si>
    <t>Moultrie Municipal</t>
  </si>
  <si>
    <t>Moultrie</t>
  </si>
  <si>
    <t>MGR</t>
  </si>
  <si>
    <t>Pickens County</t>
  </si>
  <si>
    <t>Jasper</t>
  </si>
  <si>
    <t>JZP</t>
  </si>
  <si>
    <t>Habersham County</t>
  </si>
  <si>
    <t>Cornelia</t>
  </si>
  <si>
    <t>AJR</t>
  </si>
  <si>
    <t>Baldwin County Regional</t>
  </si>
  <si>
    <t>Milledgeville</t>
  </si>
  <si>
    <t>MLJ</t>
  </si>
  <si>
    <t>Perry-Houston County</t>
  </si>
  <si>
    <t>Perry</t>
  </si>
  <si>
    <t>PXE</t>
  </si>
  <si>
    <t>Dalton Municipal</t>
  </si>
  <si>
    <t>Dalton</t>
  </si>
  <si>
    <t>DNN</t>
  </si>
  <si>
    <t>Jimmy Carter Regional</t>
  </si>
  <si>
    <t>Americus</t>
  </si>
  <si>
    <t>ACJ</t>
  </si>
  <si>
    <t>Lee Gilmer Memorial</t>
  </si>
  <si>
    <t>GVL</t>
  </si>
  <si>
    <t>Cartersville</t>
  </si>
  <si>
    <t>VPC</t>
  </si>
  <si>
    <t>Gwinnett County - Briscoe Field</t>
  </si>
  <si>
    <t>LZU</t>
  </si>
  <si>
    <t>Cherokee County Regional</t>
  </si>
  <si>
    <t>Canton</t>
  </si>
  <si>
    <t>CNI</t>
  </si>
  <si>
    <t>Thomasville Regional</t>
  </si>
  <si>
    <t>Thomasville</t>
  </si>
  <si>
    <t>TVI</t>
  </si>
  <si>
    <t>Greene County Regional</t>
  </si>
  <si>
    <t>3J7</t>
  </si>
  <si>
    <t>Atlanta Regional Falcon Field</t>
  </si>
  <si>
    <t>Peachtree City</t>
  </si>
  <si>
    <t>FFC</t>
  </si>
  <si>
    <t>Fulton County Airport-Brown Field</t>
  </si>
  <si>
    <t>Atlanta</t>
  </si>
  <si>
    <t>FTY</t>
  </si>
  <si>
    <t>Cobb County International-McCollum Field</t>
  </si>
  <si>
    <t>Marietta</t>
  </si>
  <si>
    <t>RYY</t>
  </si>
  <si>
    <t>Lawson AAF (Fort Benning)</t>
  </si>
  <si>
    <t>Fort Benning (U.S. Army)</t>
  </si>
  <si>
    <t>LSF</t>
  </si>
  <si>
    <t>Dobbins Air Reserve Base</t>
  </si>
  <si>
    <t>MGE</t>
  </si>
  <si>
    <t>Moody AFB</t>
  </si>
  <si>
    <t>Valdosta</t>
  </si>
  <si>
    <t>VAD</t>
  </si>
  <si>
    <t>Robins AFB</t>
  </si>
  <si>
    <t>Warner Robins</t>
  </si>
  <si>
    <t>WRB</t>
  </si>
  <si>
    <t>St Simons Island</t>
  </si>
  <si>
    <t>SSI</t>
  </si>
  <si>
    <t>Athens/Ben Epps</t>
  </si>
  <si>
    <t>Athens</t>
  </si>
  <si>
    <t>AHN</t>
  </si>
  <si>
    <t>Hunter AAF</t>
  </si>
  <si>
    <t>Savannah</t>
  </si>
  <si>
    <t>SVN</t>
  </si>
  <si>
    <t>Dekalb-Peachtree</t>
  </si>
  <si>
    <t>PDK</t>
  </si>
  <si>
    <t>Middle Georgia Regional</t>
  </si>
  <si>
    <t>Macon</t>
  </si>
  <si>
    <t>MCN</t>
  </si>
  <si>
    <t>Brunswick Golden Isles</t>
  </si>
  <si>
    <t>BQK</t>
  </si>
  <si>
    <t>Southwest Georgia Regional</t>
  </si>
  <si>
    <t>ABY</t>
  </si>
  <si>
    <t>Valdosta Regional</t>
  </si>
  <si>
    <t>VLD</t>
  </si>
  <si>
    <t>CSG</t>
  </si>
  <si>
    <t>Augusta Regional at Bush Field</t>
  </si>
  <si>
    <t>AGS</t>
  </si>
  <si>
    <t>Savannah/Hilton Head International</t>
  </si>
  <si>
    <t>SAV</t>
  </si>
  <si>
    <t>Hartsfield - Jackson Atlanta International</t>
  </si>
  <si>
    <t>ATL</t>
  </si>
  <si>
    <t>Airglades</t>
  </si>
  <si>
    <t>Clewiston</t>
  </si>
  <si>
    <t>2IS</t>
  </si>
  <si>
    <t>Okeechobee County</t>
  </si>
  <si>
    <t>Okeechobee</t>
  </si>
  <si>
    <t>OBE</t>
  </si>
  <si>
    <t>Inverness</t>
  </si>
  <si>
    <t>INF</t>
  </si>
  <si>
    <t>Brooksville-Tampa Bay Regional</t>
  </si>
  <si>
    <t>Brooksville</t>
  </si>
  <si>
    <t>BKV</t>
  </si>
  <si>
    <t>Jumbolair</t>
  </si>
  <si>
    <t>Ocala</t>
  </si>
  <si>
    <t>17FL</t>
  </si>
  <si>
    <t>New Smyrna Beach Municipal</t>
  </si>
  <si>
    <t>New Smyrna Beach</t>
  </si>
  <si>
    <t>EVB</t>
  </si>
  <si>
    <t>DeLand Municipal-Sidney H Taylor Field</t>
  </si>
  <si>
    <t>DeLand</t>
  </si>
  <si>
    <t>DED</t>
  </si>
  <si>
    <t>Palatka Municipal - Lt Kay Larkin Field</t>
  </si>
  <si>
    <t>Palatka</t>
  </si>
  <si>
    <t>28J</t>
  </si>
  <si>
    <t>Albert Whitted</t>
  </si>
  <si>
    <t>Saint Petersburg</t>
  </si>
  <si>
    <t>SPG</t>
  </si>
  <si>
    <t>Flagler Executive</t>
  </si>
  <si>
    <t>Bunnell</t>
  </si>
  <si>
    <t>FIN</t>
  </si>
  <si>
    <t>Pensacola NAS/Forrest Sherman Field</t>
  </si>
  <si>
    <t>Pensacola</t>
  </si>
  <si>
    <t>NPA</t>
  </si>
  <si>
    <t>Bartow Executive</t>
  </si>
  <si>
    <t>Bartow</t>
  </si>
  <si>
    <t>BOW</t>
  </si>
  <si>
    <t>Space Coast Regional</t>
  </si>
  <si>
    <t>Titusville</t>
  </si>
  <si>
    <t>TIX</t>
  </si>
  <si>
    <t>Tampa Executive</t>
  </si>
  <si>
    <t>Tampa</t>
  </si>
  <si>
    <t>VDF</t>
  </si>
  <si>
    <t>Pompano Beach Airpark</t>
  </si>
  <si>
    <t>Pompano Beach</t>
  </si>
  <si>
    <t>PMP</t>
  </si>
  <si>
    <t>Sebring Regional</t>
  </si>
  <si>
    <t>Sebring</t>
  </si>
  <si>
    <t>SEF</t>
  </si>
  <si>
    <t>Treasure Coast International</t>
  </si>
  <si>
    <t>Fort Pierce</t>
  </si>
  <si>
    <t>FPR</t>
  </si>
  <si>
    <t>North Palm Beach County General Aviation</t>
  </si>
  <si>
    <t>West Palm Beach</t>
  </si>
  <si>
    <t>F45</t>
  </si>
  <si>
    <t>Palm Beach County Park</t>
  </si>
  <si>
    <t>LNA</t>
  </si>
  <si>
    <t>Leesburg International</t>
  </si>
  <si>
    <t>LEE</t>
  </si>
  <si>
    <t>The Florida Keys Marathon International</t>
  </si>
  <si>
    <t>Marathon</t>
  </si>
  <si>
    <t>MTH</t>
  </si>
  <si>
    <t>Fernandina Beach Municipal</t>
  </si>
  <si>
    <t>Fernandina Beach</t>
  </si>
  <si>
    <t>FHB</t>
  </si>
  <si>
    <t>Ocala International-Jim Taylor Field</t>
  </si>
  <si>
    <t>OCF</t>
  </si>
  <si>
    <t>Coral Creek</t>
  </si>
  <si>
    <t>Placida</t>
  </si>
  <si>
    <t>FA54</t>
  </si>
  <si>
    <t>Jacksonville Executive at Craig</t>
  </si>
  <si>
    <t>CRG</t>
  </si>
  <si>
    <t>Venice Municipal</t>
  </si>
  <si>
    <t>Venice</t>
  </si>
  <si>
    <t>VNC</t>
  </si>
  <si>
    <t>Page Field</t>
  </si>
  <si>
    <t>Fort Myers</t>
  </si>
  <si>
    <t>FMY</t>
  </si>
  <si>
    <t>Marco Island Executive</t>
  </si>
  <si>
    <t>Marco Island</t>
  </si>
  <si>
    <t>MKY</t>
  </si>
  <si>
    <t>Ocean Reef Club</t>
  </si>
  <si>
    <t>Key Largo</t>
  </si>
  <si>
    <t>07FA</t>
  </si>
  <si>
    <t>Cecil</t>
  </si>
  <si>
    <t>VQQ</t>
  </si>
  <si>
    <t>Northeast Florida Regional</t>
  </si>
  <si>
    <t>Saint Augustine</t>
  </si>
  <si>
    <t>SGJ</t>
  </si>
  <si>
    <t>Destin Executive</t>
  </si>
  <si>
    <t>Destin</t>
  </si>
  <si>
    <t>DTS</t>
  </si>
  <si>
    <t>MacDill AFB</t>
  </si>
  <si>
    <t>MCF</t>
  </si>
  <si>
    <t>Lakeland Linder International</t>
  </si>
  <si>
    <t>Lakeland</t>
  </si>
  <si>
    <t>LAL</t>
  </si>
  <si>
    <t>Miami Executive</t>
  </si>
  <si>
    <t>Miami</t>
  </si>
  <si>
    <t>TMB</t>
  </si>
  <si>
    <t>Executive</t>
  </si>
  <si>
    <t>Orlando</t>
  </si>
  <si>
    <t>ORL</t>
  </si>
  <si>
    <t>Homestead ARB</t>
  </si>
  <si>
    <t>Homestead</t>
  </si>
  <si>
    <t>HST</t>
  </si>
  <si>
    <t>Kissimmee Gateway</t>
  </si>
  <si>
    <t>Kissimmee</t>
  </si>
  <si>
    <t>ISM</t>
  </si>
  <si>
    <t>Witham Field</t>
  </si>
  <si>
    <t>Stuart</t>
  </si>
  <si>
    <t>SUA</t>
  </si>
  <si>
    <t>Tyndall AFB</t>
  </si>
  <si>
    <t>Panama City</t>
  </si>
  <si>
    <t>PAM</t>
  </si>
  <si>
    <t>Patrick AFB</t>
  </si>
  <si>
    <t>Cocoa Beach</t>
  </si>
  <si>
    <t>COF</t>
  </si>
  <si>
    <t>Key West NAS /Boca Chica Field/</t>
  </si>
  <si>
    <t>Key West</t>
  </si>
  <si>
    <t>NQX</t>
  </si>
  <si>
    <t>Boca Raton</t>
  </si>
  <si>
    <t>BCT</t>
  </si>
  <si>
    <t>Miami-Opa Locka Executive</t>
  </si>
  <si>
    <t>OPF</t>
  </si>
  <si>
    <t>Naples Municipal</t>
  </si>
  <si>
    <t>Naples</t>
  </si>
  <si>
    <t>APF</t>
  </si>
  <si>
    <t>Hurlburt Field</t>
  </si>
  <si>
    <t>Mary Esther</t>
  </si>
  <si>
    <t>HRT</t>
  </si>
  <si>
    <t>Fort Lauderdale Executive</t>
  </si>
  <si>
    <t>Fort Lauderdale</t>
  </si>
  <si>
    <t>FXE</t>
  </si>
  <si>
    <t>Vero Beach Regional</t>
  </si>
  <si>
    <t>Vero Beach</t>
  </si>
  <si>
    <t>VRB</t>
  </si>
  <si>
    <t>Jacksonville NAS (Towers Field)</t>
  </si>
  <si>
    <t>NIP</t>
  </si>
  <si>
    <t>Melbourne International</t>
  </si>
  <si>
    <t>Melbourne</t>
  </si>
  <si>
    <t>MLB</t>
  </si>
  <si>
    <t>Gainesville Regional</t>
  </si>
  <si>
    <t>GNV</t>
  </si>
  <si>
    <t>Daytona Beach International</t>
  </si>
  <si>
    <t>Daytona Beach</t>
  </si>
  <si>
    <t>DAB</t>
  </si>
  <si>
    <t>Tallahassee International</t>
  </si>
  <si>
    <t>Tallahassee</t>
  </si>
  <si>
    <t>TLH</t>
  </si>
  <si>
    <t>Key West International</t>
  </si>
  <si>
    <t>EYW</t>
  </si>
  <si>
    <t>Northwest Florida Beaches International</t>
  </si>
  <si>
    <t>ECP</t>
  </si>
  <si>
    <t>Eglin AFB/Destin-Ft Walton Beach</t>
  </si>
  <si>
    <t>VPS</t>
  </si>
  <si>
    <t>Punta Gorda</t>
  </si>
  <si>
    <t>PGD</t>
  </si>
  <si>
    <t>Sarasota/Bradenton International</t>
  </si>
  <si>
    <t>Sarasota</t>
  </si>
  <si>
    <t>SRQ</t>
  </si>
  <si>
    <t>Pensacola International</t>
  </si>
  <si>
    <t>PNS</t>
  </si>
  <si>
    <t>St Pete-Clearwater International</t>
  </si>
  <si>
    <t>Clearwater</t>
  </si>
  <si>
    <t>PIE</t>
  </si>
  <si>
    <t>Orlando Sanford International</t>
  </si>
  <si>
    <t>SFB</t>
  </si>
  <si>
    <t>Palm Beach International</t>
  </si>
  <si>
    <t>PBI</t>
  </si>
  <si>
    <t>Jacksonville International</t>
  </si>
  <si>
    <t>JAX</t>
  </si>
  <si>
    <t>Southwest Florida International</t>
  </si>
  <si>
    <t>RSW</t>
  </si>
  <si>
    <t>Tampa International</t>
  </si>
  <si>
    <t>TPA</t>
  </si>
  <si>
    <t>Fort Lauderdale/Hollywood International</t>
  </si>
  <si>
    <t>FLL</t>
  </si>
  <si>
    <t>Miami International</t>
  </si>
  <si>
    <t>MIA</t>
  </si>
  <si>
    <t>Orlando International</t>
  </si>
  <si>
    <t>MCO</t>
  </si>
  <si>
    <t>Summit</t>
  </si>
  <si>
    <t>Middletown</t>
  </si>
  <si>
    <t>EVY</t>
  </si>
  <si>
    <t>Delaware Coastal</t>
  </si>
  <si>
    <t>GED</t>
  </si>
  <si>
    <t>Dover AFB</t>
  </si>
  <si>
    <t>Dover</t>
  </si>
  <si>
    <t>DOV</t>
  </si>
  <si>
    <t>New Castle</t>
  </si>
  <si>
    <t>ILG</t>
  </si>
  <si>
    <t>Simsbury</t>
  </si>
  <si>
    <t>4B9</t>
  </si>
  <si>
    <t>Robertson Field</t>
  </si>
  <si>
    <t>Plainville</t>
  </si>
  <si>
    <t>4B8</t>
  </si>
  <si>
    <t>Hartford-Brainard</t>
  </si>
  <si>
    <t>Hartford</t>
  </si>
  <si>
    <t>HFD</t>
  </si>
  <si>
    <t>Danbury Municipal</t>
  </si>
  <si>
    <t>DXR</t>
  </si>
  <si>
    <t>Groton-New London</t>
  </si>
  <si>
    <t>Groton</t>
  </si>
  <si>
    <t>GON</t>
  </si>
  <si>
    <t>Igor I Sikorsky Memorial</t>
  </si>
  <si>
    <t>Bridgeport</t>
  </si>
  <si>
    <t>BDR</t>
  </si>
  <si>
    <t>Waterbury-Oxford</t>
  </si>
  <si>
    <t>OXC</t>
  </si>
  <si>
    <t>Tweed-New Haven</t>
  </si>
  <si>
    <t>New Haven</t>
  </si>
  <si>
    <t>HVN</t>
  </si>
  <si>
    <t>Bradley International</t>
  </si>
  <si>
    <t>Windsor Locks</t>
  </si>
  <si>
    <t>BDL</t>
  </si>
  <si>
    <t>Colorado Air and Space Port</t>
  </si>
  <si>
    <t>Watkins</t>
  </si>
  <si>
    <t>CFO</t>
  </si>
  <si>
    <t>Vance Brand</t>
  </si>
  <si>
    <t>Longmont</t>
  </si>
  <si>
    <t>LMO</t>
  </si>
  <si>
    <t>Greeley-Weld County</t>
  </si>
  <si>
    <t>Greeley</t>
  </si>
  <si>
    <t>GXY</t>
  </si>
  <si>
    <t>Meeker Coulter Field</t>
  </si>
  <si>
    <t>Meeker</t>
  </si>
  <si>
    <t>EEO</t>
  </si>
  <si>
    <t>Colorado Plains Regional</t>
  </si>
  <si>
    <t>AKO</t>
  </si>
  <si>
    <t>Holyoke</t>
  </si>
  <si>
    <t>HEQ</t>
  </si>
  <si>
    <t>Perry Stokes</t>
  </si>
  <si>
    <t>Trinidad</t>
  </si>
  <si>
    <t>TAD</t>
  </si>
  <si>
    <t>Lake Meredith</t>
  </si>
  <si>
    <t>Ordway</t>
  </si>
  <si>
    <t>CO1</t>
  </si>
  <si>
    <t>Blake Field</t>
  </si>
  <si>
    <t>Delta</t>
  </si>
  <si>
    <t>AJZ</t>
  </si>
  <si>
    <t>Mc Elroy Airfield</t>
  </si>
  <si>
    <t>Kremmling</t>
  </si>
  <si>
    <t>20V</t>
  </si>
  <si>
    <t>Stevens Field</t>
  </si>
  <si>
    <t>Pagosa Springs</t>
  </si>
  <si>
    <t>PSO</t>
  </si>
  <si>
    <t>Rifle Garfield County</t>
  </si>
  <si>
    <t>Rifle</t>
  </si>
  <si>
    <t>RIL</t>
  </si>
  <si>
    <t>Rocky Mountain Metropolitan</t>
  </si>
  <si>
    <t>Broomfield</t>
  </si>
  <si>
    <t>BJC</t>
  </si>
  <si>
    <t>Centennial</t>
  </si>
  <si>
    <t>Englewood</t>
  </si>
  <si>
    <t>APA</t>
  </si>
  <si>
    <t>Northern Colorado Regional</t>
  </si>
  <si>
    <t>Loveland</t>
  </si>
  <si>
    <t>FNL</t>
  </si>
  <si>
    <t>Telluride Regional</t>
  </si>
  <si>
    <t>Telluride</t>
  </si>
  <si>
    <t>TEX</t>
  </si>
  <si>
    <t>Cortez Municipal</t>
  </si>
  <si>
    <t>Cortez</t>
  </si>
  <si>
    <t>CEZ</t>
  </si>
  <si>
    <t>San Luis Valley Regional/Bergman Field</t>
  </si>
  <si>
    <t>Alamosa</t>
  </si>
  <si>
    <t>ALS</t>
  </si>
  <si>
    <t>Pueblo Memorial</t>
  </si>
  <si>
    <t>Pueblo</t>
  </si>
  <si>
    <t>PUB</t>
  </si>
  <si>
    <t>Gunnison-Crested Butte Regional</t>
  </si>
  <si>
    <t>Gunnison</t>
  </si>
  <si>
    <t>GUC</t>
  </si>
  <si>
    <t>Yampa Valley</t>
  </si>
  <si>
    <t>Hayden</t>
  </si>
  <si>
    <t>HDN</t>
  </si>
  <si>
    <t>Montrose Regional</t>
  </si>
  <si>
    <t>Montrose</t>
  </si>
  <si>
    <t>MTJ</t>
  </si>
  <si>
    <t>Eagle County Regional</t>
  </si>
  <si>
    <t>Eagle</t>
  </si>
  <si>
    <t>EGE</t>
  </si>
  <si>
    <t>Durango-La Plata County</t>
  </si>
  <si>
    <t>Durango</t>
  </si>
  <si>
    <t>DRO</t>
  </si>
  <si>
    <t>Grand Junction Regional</t>
  </si>
  <si>
    <t>Grand Junction</t>
  </si>
  <si>
    <t>GJT</t>
  </si>
  <si>
    <t>Aspen-Pitkin County/Sardy Field</t>
  </si>
  <si>
    <t>Aspen</t>
  </si>
  <si>
    <t>ASE</t>
  </si>
  <si>
    <t>City of Colorado Springs Municipal</t>
  </si>
  <si>
    <t>Colorado Springs</t>
  </si>
  <si>
    <t>COS</t>
  </si>
  <si>
    <t>Denver International</t>
  </si>
  <si>
    <t>Denver</t>
  </si>
  <si>
    <t>DEN</t>
  </si>
  <si>
    <t>Mefford Field</t>
  </si>
  <si>
    <t>Tulare</t>
  </si>
  <si>
    <t>TLR</t>
  </si>
  <si>
    <t>Red Bluff Municipal</t>
  </si>
  <si>
    <t>Red Bluff</t>
  </si>
  <si>
    <t>RBL</t>
  </si>
  <si>
    <t>O27</t>
  </si>
  <si>
    <t>Rogers Field</t>
  </si>
  <si>
    <t>O05</t>
  </si>
  <si>
    <t>Calaveras County-Maury Rasmussen Field</t>
  </si>
  <si>
    <t>San Andreas</t>
  </si>
  <si>
    <t>CPU</t>
  </si>
  <si>
    <t>Pope Valley</t>
  </si>
  <si>
    <t>05CL</t>
  </si>
  <si>
    <t>Riverside Municipal</t>
  </si>
  <si>
    <t>Riverside</t>
  </si>
  <si>
    <t>RAL</t>
  </si>
  <si>
    <t>O22</t>
  </si>
  <si>
    <t>Little River</t>
  </si>
  <si>
    <t>LLR</t>
  </si>
  <si>
    <t>Half Moon Bay</t>
  </si>
  <si>
    <t>HAF</t>
  </si>
  <si>
    <t>New Coalinga Municipal</t>
  </si>
  <si>
    <t>Coalinga</t>
  </si>
  <si>
    <t>C80</t>
  </si>
  <si>
    <t>Brackett Field</t>
  </si>
  <si>
    <t>La Verne</t>
  </si>
  <si>
    <t>POC</t>
  </si>
  <si>
    <t>Oroville Municipal</t>
  </si>
  <si>
    <t>Oroville</t>
  </si>
  <si>
    <t>OVE</t>
  </si>
  <si>
    <t>Nervino</t>
  </si>
  <si>
    <t>Beckwourth</t>
  </si>
  <si>
    <t>O02</t>
  </si>
  <si>
    <t>Yuba County</t>
  </si>
  <si>
    <t>Marysville</t>
  </si>
  <si>
    <t>MYV</t>
  </si>
  <si>
    <t>Inyokern</t>
  </si>
  <si>
    <t>IYK</t>
  </si>
  <si>
    <t>Dunsmuir Municipal-Mott</t>
  </si>
  <si>
    <t>Dunsmuir</t>
  </si>
  <si>
    <t>1O6</t>
  </si>
  <si>
    <t>Gnoss Field</t>
  </si>
  <si>
    <t>Novato</t>
  </si>
  <si>
    <t>DVO</t>
  </si>
  <si>
    <t>Chino</t>
  </si>
  <si>
    <t>CNO</t>
  </si>
  <si>
    <t>Santa Ynez</t>
  </si>
  <si>
    <t>IZA</t>
  </si>
  <si>
    <t>San Gabriel Valley</t>
  </si>
  <si>
    <t>El Monte</t>
  </si>
  <si>
    <t>EMT</t>
  </si>
  <si>
    <t>Rancho San Simeon</t>
  </si>
  <si>
    <t>Cambria</t>
  </si>
  <si>
    <t>66CA</t>
  </si>
  <si>
    <t>Palo Alto</t>
  </si>
  <si>
    <t>PAO</t>
  </si>
  <si>
    <t>Hanford Municipal</t>
  </si>
  <si>
    <t>Hanford</t>
  </si>
  <si>
    <t>HJO</t>
  </si>
  <si>
    <t>Lemoore NAS (Reeves Field)</t>
  </si>
  <si>
    <t>Lemoore</t>
  </si>
  <si>
    <t>NLC</t>
  </si>
  <si>
    <t>Siskiyou County</t>
  </si>
  <si>
    <t>SIY</t>
  </si>
  <si>
    <t>Weed</t>
  </si>
  <si>
    <t>O46</t>
  </si>
  <si>
    <t>Adin</t>
  </si>
  <si>
    <t>A26</t>
  </si>
  <si>
    <t>Watsonville Municipal</t>
  </si>
  <si>
    <t>Watsonville</t>
  </si>
  <si>
    <t>WVI</t>
  </si>
  <si>
    <t>French Valley</t>
  </si>
  <si>
    <t>Riverside (County)</t>
  </si>
  <si>
    <t>F70</t>
  </si>
  <si>
    <t>Yolo County</t>
  </si>
  <si>
    <t>Davis</t>
  </si>
  <si>
    <t>DWA</t>
  </si>
  <si>
    <t>Hollister Municipal</t>
  </si>
  <si>
    <t>Hollister</t>
  </si>
  <si>
    <t>CVH</t>
  </si>
  <si>
    <t>Chico Municipal</t>
  </si>
  <si>
    <t>Chico</t>
  </si>
  <si>
    <t>CIC</t>
  </si>
  <si>
    <t>Furnace Creek</t>
  </si>
  <si>
    <t>Death Valley National Park</t>
  </si>
  <si>
    <t>L06</t>
  </si>
  <si>
    <t>General Wm J Fox Airfield</t>
  </si>
  <si>
    <t>WJF</t>
  </si>
  <si>
    <t>Modesto City County-Harry Sham Field</t>
  </si>
  <si>
    <t>Modesto</t>
  </si>
  <si>
    <t>MOD</t>
  </si>
  <si>
    <t>Lincoln Regional/Karl Harder Field</t>
  </si>
  <si>
    <t>LHM</t>
  </si>
  <si>
    <t>Montgomery-Gibbs Executive</t>
  </si>
  <si>
    <t>San Diego</t>
  </si>
  <si>
    <t>MYF</t>
  </si>
  <si>
    <t>Mojave Air and Space Port</t>
  </si>
  <si>
    <t>Mojave</t>
  </si>
  <si>
    <t>MHV</t>
  </si>
  <si>
    <t>Salinas Municipal</t>
  </si>
  <si>
    <t>Salinas</t>
  </si>
  <si>
    <t>SNS</t>
  </si>
  <si>
    <t>Borrego Valley</t>
  </si>
  <si>
    <t>Borrego Springs</t>
  </si>
  <si>
    <t>L08</t>
  </si>
  <si>
    <t>Bishop</t>
  </si>
  <si>
    <t>BIH</t>
  </si>
  <si>
    <t>Southern California Logistics</t>
  </si>
  <si>
    <t>Victorville</t>
  </si>
  <si>
    <t>VCV</t>
  </si>
  <si>
    <t>Vandenberg AFB</t>
  </si>
  <si>
    <t>Lompoc</t>
  </si>
  <si>
    <t>VBG</t>
  </si>
  <si>
    <t>McClellan Airfield</t>
  </si>
  <si>
    <t>Sacramento</t>
  </si>
  <si>
    <t>MCC</t>
  </si>
  <si>
    <t>Hayward Executive</t>
  </si>
  <si>
    <t>HWD</t>
  </si>
  <si>
    <t>Visalia Municipal</t>
  </si>
  <si>
    <t>Visalia</t>
  </si>
  <si>
    <t>VIS</t>
  </si>
  <si>
    <t>Gillespie Field</t>
  </si>
  <si>
    <t>SEE</t>
  </si>
  <si>
    <t>Paso Robles Municipal</t>
  </si>
  <si>
    <t>Paso Robles</t>
  </si>
  <si>
    <t>PRB</t>
  </si>
  <si>
    <t>Oxnard</t>
  </si>
  <si>
    <t>OXR</t>
  </si>
  <si>
    <t>Nevada County</t>
  </si>
  <si>
    <t>Grass Valley</t>
  </si>
  <si>
    <t>GOO</t>
  </si>
  <si>
    <t>Lake Tahoe</t>
  </si>
  <si>
    <t>South Lake Tahoe</t>
  </si>
  <si>
    <t>TVL</t>
  </si>
  <si>
    <t>Zamperini Field</t>
  </si>
  <si>
    <t>Torrance</t>
  </si>
  <si>
    <t>TOA</t>
  </si>
  <si>
    <t>Cedarville</t>
  </si>
  <si>
    <t>O59</t>
  </si>
  <si>
    <t>Brown Field Municipal</t>
  </si>
  <si>
    <t>SDM</t>
  </si>
  <si>
    <t>Livermore Municipal</t>
  </si>
  <si>
    <t>Livermore</t>
  </si>
  <si>
    <t>LVK</t>
  </si>
  <si>
    <t>Buchanan Field</t>
  </si>
  <si>
    <t>CCR</t>
  </si>
  <si>
    <t>Calexico International</t>
  </si>
  <si>
    <t>Calexico</t>
  </si>
  <si>
    <t>CXL</t>
  </si>
  <si>
    <t>Sacramento Mather</t>
  </si>
  <si>
    <t>MHR</t>
  </si>
  <si>
    <t>Sacramento Executive</t>
  </si>
  <si>
    <t>SAC</t>
  </si>
  <si>
    <t>Beale AFB</t>
  </si>
  <si>
    <t>BAB</t>
  </si>
  <si>
    <t>San Bernardino International</t>
  </si>
  <si>
    <t>San Bernardino</t>
  </si>
  <si>
    <t>SBD</t>
  </si>
  <si>
    <t>Bermuda Dunes</t>
  </si>
  <si>
    <t>Palm Springs</t>
  </si>
  <si>
    <t>UDD</t>
  </si>
  <si>
    <t>Camarillo</t>
  </si>
  <si>
    <t>CMA</t>
  </si>
  <si>
    <t>North Island NAS /Halsey Field/</t>
  </si>
  <si>
    <t>NZY</t>
  </si>
  <si>
    <t>Santa Monica Municipal</t>
  </si>
  <si>
    <t>Santa Monica</t>
  </si>
  <si>
    <t>SMO</t>
  </si>
  <si>
    <t>Jacqueline Cochran Regional</t>
  </si>
  <si>
    <t>TRM</t>
  </si>
  <si>
    <t>Moffett Federal Airfield</t>
  </si>
  <si>
    <t>Mountain View</t>
  </si>
  <si>
    <t>NUQ</t>
  </si>
  <si>
    <t>El Centro NAF (Vraciu Field)</t>
  </si>
  <si>
    <t>El Centro</t>
  </si>
  <si>
    <t>NJK</t>
  </si>
  <si>
    <t>McClellan-Palomar</t>
  </si>
  <si>
    <t>CRQ</t>
  </si>
  <si>
    <t>Napa County</t>
  </si>
  <si>
    <t>Napa</t>
  </si>
  <si>
    <t>APC</t>
  </si>
  <si>
    <t>Point Mugu NAS</t>
  </si>
  <si>
    <t>Point Mugu</t>
  </si>
  <si>
    <t>NTD</t>
  </si>
  <si>
    <t>Travis AFB</t>
  </si>
  <si>
    <t>Fairfield</t>
  </si>
  <si>
    <t>SUU</t>
  </si>
  <si>
    <t>Truckee-Tahoe</t>
  </si>
  <si>
    <t>Truckee</t>
  </si>
  <si>
    <t>TRK</t>
  </si>
  <si>
    <t>Miramar MCAS (Joe Foss Field)</t>
  </si>
  <si>
    <t>NKX</t>
  </si>
  <si>
    <t>Van Nuys</t>
  </si>
  <si>
    <t>VNY</t>
  </si>
  <si>
    <t>Jack Northrop Field/Hawthorne Municipal</t>
  </si>
  <si>
    <t>Hawthorne</t>
  </si>
  <si>
    <t>HHR</t>
  </si>
  <si>
    <t>Imperial County</t>
  </si>
  <si>
    <t>Imperial</t>
  </si>
  <si>
    <t>IPL</t>
  </si>
  <si>
    <t>San Carlos</t>
  </si>
  <si>
    <t>SQL</t>
  </si>
  <si>
    <t>Merced Regional/Macready Field</t>
  </si>
  <si>
    <t>Merced</t>
  </si>
  <si>
    <t>MCE</t>
  </si>
  <si>
    <t>Jack McNamara Field</t>
  </si>
  <si>
    <t>Crescent City</t>
  </si>
  <si>
    <t>CEC</t>
  </si>
  <si>
    <t>March ARB</t>
  </si>
  <si>
    <t>RIV</t>
  </si>
  <si>
    <t>Mammoth Yosemite</t>
  </si>
  <si>
    <t>Mammoth Lakes</t>
  </si>
  <si>
    <t>MMH</t>
  </si>
  <si>
    <t>Santa Maria Public/Capt G Allan Hancock Field</t>
  </si>
  <si>
    <t>Santa Maria</t>
  </si>
  <si>
    <t>SMX</t>
  </si>
  <si>
    <t>Redding Municipal</t>
  </si>
  <si>
    <t>Redding</t>
  </si>
  <si>
    <t>RDD</t>
  </si>
  <si>
    <t>California Redwood Coast-Humboldt County</t>
  </si>
  <si>
    <t>Arcata</t>
  </si>
  <si>
    <t>ACV</t>
  </si>
  <si>
    <t>Stockton Metropolitan</t>
  </si>
  <si>
    <t>Stockton</t>
  </si>
  <si>
    <t>SCK</t>
  </si>
  <si>
    <t>Meadows Field</t>
  </si>
  <si>
    <t>Bakersfield</t>
  </si>
  <si>
    <t>BFL</t>
  </si>
  <si>
    <t>Monterey Regional</t>
  </si>
  <si>
    <t>Monterey</t>
  </si>
  <si>
    <t>MRY</t>
  </si>
  <si>
    <t>Charles M Schulz - Sonoma County</t>
  </si>
  <si>
    <t>Santa Rosa</t>
  </si>
  <si>
    <t>STS</t>
  </si>
  <si>
    <t>San Luis County Regional</t>
  </si>
  <si>
    <t>San Luis Obispo</t>
  </si>
  <si>
    <t>SBP</t>
  </si>
  <si>
    <t>Santa Barbara Municipal</t>
  </si>
  <si>
    <t>Santa Barbara</t>
  </si>
  <si>
    <t>SBA</t>
  </si>
  <si>
    <t>Fresno Yosemite International</t>
  </si>
  <si>
    <t>Fresno</t>
  </si>
  <si>
    <t>FAT</t>
  </si>
  <si>
    <t>Palm Springs International</t>
  </si>
  <si>
    <t>PSP</t>
  </si>
  <si>
    <t>Long Beach /Daugherty Field/</t>
  </si>
  <si>
    <t>Long Beach</t>
  </si>
  <si>
    <t>LGB</t>
  </si>
  <si>
    <t>Ontario International</t>
  </si>
  <si>
    <t>Ontario</t>
  </si>
  <si>
    <t>ONT</t>
  </si>
  <si>
    <t>Bob Hope</t>
  </si>
  <si>
    <t>Burbank</t>
  </si>
  <si>
    <t>BUR</t>
  </si>
  <si>
    <t>John Wayne Airport-Orange County</t>
  </si>
  <si>
    <t>Santa Ana</t>
  </si>
  <si>
    <t>SNA</t>
  </si>
  <si>
    <t>Sacramento International</t>
  </si>
  <si>
    <t>SMF</t>
  </si>
  <si>
    <t>Metropolitan Oakland International</t>
  </si>
  <si>
    <t>Oakland</t>
  </si>
  <si>
    <t>OAK</t>
  </si>
  <si>
    <t>Norman Y Mineta San Jose International</t>
  </si>
  <si>
    <t>San Jose</t>
  </si>
  <si>
    <t>SJC</t>
  </si>
  <si>
    <t>San Diego International</t>
  </si>
  <si>
    <t>SAN</t>
  </si>
  <si>
    <t>San Francisco International</t>
  </si>
  <si>
    <t>San Francisco International Airport</t>
  </si>
  <si>
    <t>SFO</t>
  </si>
  <si>
    <t>Los Angeles International</t>
  </si>
  <si>
    <t>Los Angeles</t>
  </si>
  <si>
    <t>LAX</t>
  </si>
  <si>
    <t>Payson</t>
  </si>
  <si>
    <t>PAN</t>
  </si>
  <si>
    <t>Kingman</t>
  </si>
  <si>
    <t>IGM</t>
  </si>
  <si>
    <t>Wickenburg Municipal</t>
  </si>
  <si>
    <t>Wickenburg</t>
  </si>
  <si>
    <t>E25</t>
  </si>
  <si>
    <t>Phoenix Goodyear</t>
  </si>
  <si>
    <t>Goodyear</t>
  </si>
  <si>
    <t>GYR</t>
  </si>
  <si>
    <t>Casa Grande Municipal</t>
  </si>
  <si>
    <t>Casa Grande</t>
  </si>
  <si>
    <t>CGZ</t>
  </si>
  <si>
    <t>Pinal Airpark</t>
  </si>
  <si>
    <t>Pinal (County)</t>
  </si>
  <si>
    <t>MZJ</t>
  </si>
  <si>
    <t>Ryan Field</t>
  </si>
  <si>
    <t>Tucson</t>
  </si>
  <si>
    <t>RYN</t>
  </si>
  <si>
    <t>Kayenta</t>
  </si>
  <si>
    <t>0V7</t>
  </si>
  <si>
    <t>Cottonwood</t>
  </si>
  <si>
    <t>P52</t>
  </si>
  <si>
    <t>Nogales International</t>
  </si>
  <si>
    <t>Nogales</t>
  </si>
  <si>
    <t>OLS</t>
  </si>
  <si>
    <t>Safford Regional</t>
  </si>
  <si>
    <t>Safford</t>
  </si>
  <si>
    <t>SAD</t>
  </si>
  <si>
    <t>Lake Havasu City</t>
  </si>
  <si>
    <t>HII</t>
  </si>
  <si>
    <t>Glendale Municipal</t>
  </si>
  <si>
    <t>Glendale</t>
  </si>
  <si>
    <t>GEU</t>
  </si>
  <si>
    <t>Grand Canyon Caverns</t>
  </si>
  <si>
    <t>Peach Springs</t>
  </si>
  <si>
    <t>L37</t>
  </si>
  <si>
    <t>Luke AFB</t>
  </si>
  <si>
    <t>LUF</t>
  </si>
  <si>
    <t>Sedona</t>
  </si>
  <si>
    <t>SEZ</t>
  </si>
  <si>
    <t>Phoenix Deer Valley</t>
  </si>
  <si>
    <t>Phoenix</t>
  </si>
  <si>
    <t>DVT</t>
  </si>
  <si>
    <t>Greenlee County</t>
  </si>
  <si>
    <t>Clifton</t>
  </si>
  <si>
    <t>CFT</t>
  </si>
  <si>
    <t>Marana Regional</t>
  </si>
  <si>
    <t>Marana</t>
  </si>
  <si>
    <t>AVQ</t>
  </si>
  <si>
    <t>Marble Canyon</t>
  </si>
  <si>
    <t>L41</t>
  </si>
  <si>
    <t>Sierra Vista Municipal-Libby AAF</t>
  </si>
  <si>
    <t>Fort Huachuca</t>
  </si>
  <si>
    <t>FHU</t>
  </si>
  <si>
    <t>Chandler Municipal</t>
  </si>
  <si>
    <t>Chandler</t>
  </si>
  <si>
    <t>CHD</t>
  </si>
  <si>
    <t>Davis Monthan AFB</t>
  </si>
  <si>
    <t>DMA</t>
  </si>
  <si>
    <t>Scottsdale</t>
  </si>
  <si>
    <t>SDL</t>
  </si>
  <si>
    <t>Show Low Regional</t>
  </si>
  <si>
    <t>Show Low</t>
  </si>
  <si>
    <t>SOW</t>
  </si>
  <si>
    <t>Grand Canyon Bar Ten Airstrip</t>
  </si>
  <si>
    <t>Whitmore</t>
  </si>
  <si>
    <t>1Z1</t>
  </si>
  <si>
    <t>Grand Canyon West</t>
  </si>
  <si>
    <t>1G4</t>
  </si>
  <si>
    <t>Prescott Regional - Ernest A Love Field</t>
  </si>
  <si>
    <t>Prescott</t>
  </si>
  <si>
    <t>PRC</t>
  </si>
  <si>
    <t>Page Municipal</t>
  </si>
  <si>
    <t>Page</t>
  </si>
  <si>
    <t>PGA</t>
  </si>
  <si>
    <t>Yuma MCAS/Yuma International</t>
  </si>
  <si>
    <t>Yuma</t>
  </si>
  <si>
    <t>NYL</t>
  </si>
  <si>
    <t>Flagstaff Pulliam</t>
  </si>
  <si>
    <t>Flagstaff</t>
  </si>
  <si>
    <t>FLG</t>
  </si>
  <si>
    <t>Laughlin/Bullhead International</t>
  </si>
  <si>
    <t>Bullhead City</t>
  </si>
  <si>
    <t>IFP</t>
  </si>
  <si>
    <t>Grand Canyon National Park</t>
  </si>
  <si>
    <t>Grand Canyon</t>
  </si>
  <si>
    <t>GCN</t>
  </si>
  <si>
    <t>Phoenix-Mesa Gateway</t>
  </si>
  <si>
    <t>Mesa</t>
  </si>
  <si>
    <t>IWA</t>
  </si>
  <si>
    <t>Tucson International</t>
  </si>
  <si>
    <t>TUS</t>
  </si>
  <si>
    <t>Phoenix Sky Harbor International</t>
  </si>
  <si>
    <t>PHX</t>
  </si>
  <si>
    <t>Fitiuta</t>
  </si>
  <si>
    <t>FAQ</t>
  </si>
  <si>
    <t>AS</t>
  </si>
  <si>
    <t>Pago Pago International</t>
  </si>
  <si>
    <t>Pago Pago</t>
  </si>
  <si>
    <t>PPG</t>
  </si>
  <si>
    <t>Russellville Regional</t>
  </si>
  <si>
    <t>Russellville</t>
  </si>
  <si>
    <t>RUE</t>
  </si>
  <si>
    <t>Cantrell Field</t>
  </si>
  <si>
    <t>Conway</t>
  </si>
  <si>
    <t>CXW</t>
  </si>
  <si>
    <t>Heber Springs Municipal</t>
  </si>
  <si>
    <t>Heber Springs</t>
  </si>
  <si>
    <t>HBZ</t>
  </si>
  <si>
    <t>Batesville Regional</t>
  </si>
  <si>
    <t>Batesville</t>
  </si>
  <si>
    <t>BVX</t>
  </si>
  <si>
    <t>Hope Municipal</t>
  </si>
  <si>
    <t>Hope</t>
  </si>
  <si>
    <t>M18</t>
  </si>
  <si>
    <t>Searcy Municipal</t>
  </si>
  <si>
    <t>Searcy</t>
  </si>
  <si>
    <t>SRC</t>
  </si>
  <si>
    <t>West Memphis Municipal</t>
  </si>
  <si>
    <t>West Memphis</t>
  </si>
  <si>
    <t>AWM</t>
  </si>
  <si>
    <t>Stuttgart Municipal Carl Humphrey Field</t>
  </si>
  <si>
    <t>Ulm</t>
  </si>
  <si>
    <t>SGT</t>
  </si>
  <si>
    <t>Pine Bluff Regional Airport Grider Field</t>
  </si>
  <si>
    <t>Pine Bluff</t>
  </si>
  <si>
    <t>PBF</t>
  </si>
  <si>
    <t>Bentonville Municipal/Louise M Thaden Field</t>
  </si>
  <si>
    <t>Bentonville</t>
  </si>
  <si>
    <t>VBT</t>
  </si>
  <si>
    <t>Little Rock AFB</t>
  </si>
  <si>
    <t>LRF</t>
  </si>
  <si>
    <t>Springdale Municipal</t>
  </si>
  <si>
    <t>Springdale</t>
  </si>
  <si>
    <t>ASG</t>
  </si>
  <si>
    <t>Rogers Executive - Carter Field</t>
  </si>
  <si>
    <t>Rogers</t>
  </si>
  <si>
    <t>ROG</t>
  </si>
  <si>
    <t>Drake Field</t>
  </si>
  <si>
    <t>FYV</t>
  </si>
  <si>
    <t>South Arkansas Regional at Goodwin Field</t>
  </si>
  <si>
    <t>El Dorado</t>
  </si>
  <si>
    <t>ELD</t>
  </si>
  <si>
    <t>Memorial Field</t>
  </si>
  <si>
    <t>HOT</t>
  </si>
  <si>
    <t>Boone County</t>
  </si>
  <si>
    <t>Harrison</t>
  </si>
  <si>
    <t>HRO</t>
  </si>
  <si>
    <t>Jonesboro Municipal</t>
  </si>
  <si>
    <t>Jonesboro</t>
  </si>
  <si>
    <t>JBR</t>
  </si>
  <si>
    <t>Texarkana Regional-Webb Field</t>
  </si>
  <si>
    <t>Texarkana</t>
  </si>
  <si>
    <t>TXK</t>
  </si>
  <si>
    <t>Fort Smith Regional</t>
  </si>
  <si>
    <t>Fort Smith</t>
  </si>
  <si>
    <t>FSM</t>
  </si>
  <si>
    <t>Northwest Arkansas Regional</t>
  </si>
  <si>
    <t>XNA</t>
  </si>
  <si>
    <t>Bill and Hillary Clinton National/Adams Field</t>
  </si>
  <si>
    <t>Little Rock</t>
  </si>
  <si>
    <t>LIT</t>
  </si>
  <si>
    <t>Weedon Field</t>
  </si>
  <si>
    <t>Eufaula</t>
  </si>
  <si>
    <t>EUF</t>
  </si>
  <si>
    <t>Isbell Field</t>
  </si>
  <si>
    <t>Fort Payne</t>
  </si>
  <si>
    <t>4A9</t>
  </si>
  <si>
    <t>Brewton Municipal</t>
  </si>
  <si>
    <t>Brewton</t>
  </si>
  <si>
    <t>12J</t>
  </si>
  <si>
    <t>Bay Minette Municipal</t>
  </si>
  <si>
    <t>Bay Minette</t>
  </si>
  <si>
    <t>1R8</t>
  </si>
  <si>
    <t>Huntsville Executive Tom Sharp Jr Field</t>
  </si>
  <si>
    <t>MDQ</t>
  </si>
  <si>
    <t>Northeast Alabama Regional</t>
  </si>
  <si>
    <t>Gadsden</t>
  </si>
  <si>
    <t>GAD</t>
  </si>
  <si>
    <t>Merkel Field Sylacauga Municipal</t>
  </si>
  <si>
    <t>Sylacauga</t>
  </si>
  <si>
    <t>SCD</t>
  </si>
  <si>
    <t>Moton Field Municipal</t>
  </si>
  <si>
    <t>Tuskegee</t>
  </si>
  <si>
    <t>06A</t>
  </si>
  <si>
    <t>Bessemer</t>
  </si>
  <si>
    <t>EKY</t>
  </si>
  <si>
    <t>Shelby County</t>
  </si>
  <si>
    <t>Alabaster</t>
  </si>
  <si>
    <t>EET</t>
  </si>
  <si>
    <t>Talladega Municipal</t>
  </si>
  <si>
    <t>Talladega</t>
  </si>
  <si>
    <t>ASN</t>
  </si>
  <si>
    <t>Butler-Choctaw County</t>
  </si>
  <si>
    <t>09A</t>
  </si>
  <si>
    <t>Pryor Field Regional</t>
  </si>
  <si>
    <t>DCU</t>
  </si>
  <si>
    <t>Auburn University Regional</t>
  </si>
  <si>
    <t>AUO</t>
  </si>
  <si>
    <t>H. L. (Sonny) Callahan</t>
  </si>
  <si>
    <t>Fairhope</t>
  </si>
  <si>
    <t>CQF</t>
  </si>
  <si>
    <t>Jack Edwards National</t>
  </si>
  <si>
    <t>Gulf Shores</t>
  </si>
  <si>
    <t>JKA</t>
  </si>
  <si>
    <t>Anniston Regional</t>
  </si>
  <si>
    <t>Anniston</t>
  </si>
  <si>
    <t>ANB</t>
  </si>
  <si>
    <t>Tuscaloosa Ntl</t>
  </si>
  <si>
    <t>Tuscaloosa</t>
  </si>
  <si>
    <t>TCL</t>
  </si>
  <si>
    <t>Northwest Alabama Regional</t>
  </si>
  <si>
    <t>Muscle Shoals</t>
  </si>
  <si>
    <t>MSL</t>
  </si>
  <si>
    <t>Mobile Downtown</t>
  </si>
  <si>
    <t>Mobile</t>
  </si>
  <si>
    <t>BFM</t>
  </si>
  <si>
    <t>Dothan Regional</t>
  </si>
  <si>
    <t>Dothan</t>
  </si>
  <si>
    <t>DHN</t>
  </si>
  <si>
    <t>Montgomery Regional (Dannelly Field)</t>
  </si>
  <si>
    <t>MGM</t>
  </si>
  <si>
    <t>Mobile Regional</t>
  </si>
  <si>
    <t>MOB</t>
  </si>
  <si>
    <t>Huntsville International-Carl T Jones Field</t>
  </si>
  <si>
    <t>HSV</t>
  </si>
  <si>
    <t>Birmingham-Shuttlesworth International</t>
  </si>
  <si>
    <t>Birmingham</t>
  </si>
  <si>
    <t>BHM</t>
  </si>
  <si>
    <t>Indian Mountain LRRS</t>
  </si>
  <si>
    <t>Utopia Creek</t>
  </si>
  <si>
    <t>UTO</t>
  </si>
  <si>
    <t>Council</t>
  </si>
  <si>
    <t>K29</t>
  </si>
  <si>
    <t>Circle Hot Springs</t>
  </si>
  <si>
    <t>CHP</t>
  </si>
  <si>
    <t>Pogo Mine Airstrip</t>
  </si>
  <si>
    <t>Delta Junction</t>
  </si>
  <si>
    <t>76AK</t>
  </si>
  <si>
    <t>Icy Bay</t>
  </si>
  <si>
    <t>19AK</t>
  </si>
  <si>
    <t>Talkeetna</t>
  </si>
  <si>
    <t>TKA</t>
  </si>
  <si>
    <t>Port Alexander</t>
  </si>
  <si>
    <t>Wrangell-Petersburg (Census Area)</t>
  </si>
  <si>
    <t>AHP</t>
  </si>
  <si>
    <t>McCarthy</t>
  </si>
  <si>
    <t>15Z</t>
  </si>
  <si>
    <t>Soldotna</t>
  </si>
  <si>
    <t>SXQ</t>
  </si>
  <si>
    <t>Tokeen</t>
  </si>
  <si>
    <t>57A</t>
  </si>
  <si>
    <t>Cordova Municipal</t>
  </si>
  <si>
    <t>Cordova</t>
  </si>
  <si>
    <t>CKU</t>
  </si>
  <si>
    <t>Johnstone Point</t>
  </si>
  <si>
    <t>Hinchinbrook</t>
  </si>
  <si>
    <t>2AK5</t>
  </si>
  <si>
    <t>Seward</t>
  </si>
  <si>
    <t>SWD</t>
  </si>
  <si>
    <t>Karluk Lake</t>
  </si>
  <si>
    <t>KKL</t>
  </si>
  <si>
    <t>Birchwood</t>
  </si>
  <si>
    <t>BCV</t>
  </si>
  <si>
    <t>Sparrevohn LRRS</t>
  </si>
  <si>
    <t>Sparrevohn</t>
  </si>
  <si>
    <t>SVW</t>
  </si>
  <si>
    <t>Port Clarence CGS</t>
  </si>
  <si>
    <t>Port Clarence</t>
  </si>
  <si>
    <t>KPC</t>
  </si>
  <si>
    <t>Wasilla</t>
  </si>
  <si>
    <t>IYS</t>
  </si>
  <si>
    <t>Farewell</t>
  </si>
  <si>
    <t>0AA4</t>
  </si>
  <si>
    <t>Port Bailey</t>
  </si>
  <si>
    <t>KPY</t>
  </si>
  <si>
    <t>Moser Bay</t>
  </si>
  <si>
    <t>KMY</t>
  </si>
  <si>
    <t>Nenana Municipal</t>
  </si>
  <si>
    <t>Nenana</t>
  </si>
  <si>
    <t>ENN</t>
  </si>
  <si>
    <t>Trading Bay Production</t>
  </si>
  <si>
    <t>Trading Bay</t>
  </si>
  <si>
    <t>5AK0</t>
  </si>
  <si>
    <t>Chitina</t>
  </si>
  <si>
    <t>Matanuska-Susitna (Borough)</t>
  </si>
  <si>
    <t>CXC</t>
  </si>
  <si>
    <t>Candle 2</t>
  </si>
  <si>
    <t>Candle</t>
  </si>
  <si>
    <t>AK75</t>
  </si>
  <si>
    <t>Hydaburg</t>
  </si>
  <si>
    <t>HYG</t>
  </si>
  <si>
    <t>Mertarvik Quarry Road Landing Strip</t>
  </si>
  <si>
    <t>Mertarvik</t>
  </si>
  <si>
    <t>F02</t>
  </si>
  <si>
    <t>Port Williams</t>
  </si>
  <si>
    <t>KPR</t>
  </si>
  <si>
    <t>Naknek</t>
  </si>
  <si>
    <t>5NK</t>
  </si>
  <si>
    <t>Takotna</t>
  </si>
  <si>
    <t>TCT</t>
  </si>
  <si>
    <t>Chicken</t>
  </si>
  <si>
    <t>CKX</t>
  </si>
  <si>
    <t>Central</t>
  </si>
  <si>
    <t>CEM</t>
  </si>
  <si>
    <t>Nixon Fork Mine</t>
  </si>
  <si>
    <t>McGrath</t>
  </si>
  <si>
    <t>AK40</t>
  </si>
  <si>
    <t>Portage Creek</t>
  </si>
  <si>
    <t>Bristol Bay (Borough)</t>
  </si>
  <si>
    <t>A14</t>
  </si>
  <si>
    <t>Flat</t>
  </si>
  <si>
    <t>FLT</t>
  </si>
  <si>
    <t>Farewell Lake</t>
  </si>
  <si>
    <t>FKK</t>
  </si>
  <si>
    <t>Chandalar Lake</t>
  </si>
  <si>
    <t>Chandalar</t>
  </si>
  <si>
    <t>WCR</t>
  </si>
  <si>
    <t>Nikolai</t>
  </si>
  <si>
    <t>FSP</t>
  </si>
  <si>
    <t>Olga Bay</t>
  </si>
  <si>
    <t>KOY</t>
  </si>
  <si>
    <t>Gulkana</t>
  </si>
  <si>
    <t>GKN</t>
  </si>
  <si>
    <t>Middleton Island</t>
  </si>
  <si>
    <t>MDO</t>
  </si>
  <si>
    <t>Point Baker</t>
  </si>
  <si>
    <t>KPB</t>
  </si>
  <si>
    <t>McKinley National Park</t>
  </si>
  <si>
    <t>McKinley Park</t>
  </si>
  <si>
    <t>INR</t>
  </si>
  <si>
    <t>Lime Village</t>
  </si>
  <si>
    <t>2AK</t>
  </si>
  <si>
    <t>Kasaan</t>
  </si>
  <si>
    <t>KXA</t>
  </si>
  <si>
    <t>San Juan /Uganik/</t>
  </si>
  <si>
    <t>WSJ</t>
  </si>
  <si>
    <t>Umiat</t>
  </si>
  <si>
    <t>UMT</t>
  </si>
  <si>
    <t>Tanacross</t>
  </si>
  <si>
    <t>TSG</t>
  </si>
  <si>
    <t>Port Protection</t>
  </si>
  <si>
    <t>19P</t>
  </si>
  <si>
    <t>Hyder</t>
  </si>
  <si>
    <t>4Z7</t>
  </si>
  <si>
    <t>Chisana</t>
  </si>
  <si>
    <t>CZN</t>
  </si>
  <si>
    <t>Whale Pass Seaplane Float Harbor Facility</t>
  </si>
  <si>
    <t>North Whale Pass</t>
  </si>
  <si>
    <t>96Z</t>
  </si>
  <si>
    <t>Skwentna</t>
  </si>
  <si>
    <t>SKW</t>
  </si>
  <si>
    <t>Cape Newenham LRRS</t>
  </si>
  <si>
    <t>Cape Newenham</t>
  </si>
  <si>
    <t>EHM</t>
  </si>
  <si>
    <t>West Point Village</t>
  </si>
  <si>
    <t>West Point</t>
  </si>
  <si>
    <t>KWP</t>
  </si>
  <si>
    <t>Meyers Chuck</t>
  </si>
  <si>
    <t>84K</t>
  </si>
  <si>
    <t>Kitoi Bay</t>
  </si>
  <si>
    <t>KKB</t>
  </si>
  <si>
    <t>Cape Romanzof LRRS</t>
  </si>
  <si>
    <t>Cape Romanzof</t>
  </si>
  <si>
    <t>CZF</t>
  </si>
  <si>
    <t>Sitka</t>
  </si>
  <si>
    <t>A29</t>
  </si>
  <si>
    <t>South Naknek Nr 2</t>
  </si>
  <si>
    <t>South Naknek</t>
  </si>
  <si>
    <t>WSN</t>
  </si>
  <si>
    <t>Tin City LRRS</t>
  </si>
  <si>
    <t>Tin City</t>
  </si>
  <si>
    <t>TNC</t>
  </si>
  <si>
    <t>Nyac</t>
  </si>
  <si>
    <t>ZNC</t>
  </si>
  <si>
    <t>Ugashik</t>
  </si>
  <si>
    <t>Kodiak Island (Borough)</t>
  </si>
  <si>
    <t>9A8</t>
  </si>
  <si>
    <t>Alitak</t>
  </si>
  <si>
    <t>Lazy Bay</t>
  </si>
  <si>
    <t>ALZ</t>
  </si>
  <si>
    <t>Coffman Cove</t>
  </si>
  <si>
    <t>KCC</t>
  </si>
  <si>
    <t>Manley Hot Springs</t>
  </si>
  <si>
    <t>MLY</t>
  </si>
  <si>
    <t>Chignik Bay</t>
  </si>
  <si>
    <t>Chignik</t>
  </si>
  <si>
    <t>Z78</t>
  </si>
  <si>
    <t>Healy River</t>
  </si>
  <si>
    <t>Yukon-Koyukuk (Census Area)</t>
  </si>
  <si>
    <t>HRR</t>
  </si>
  <si>
    <t>Nikolski AS</t>
  </si>
  <si>
    <t>Nikolski</t>
  </si>
  <si>
    <t>IKO</t>
  </si>
  <si>
    <t>Minchumina</t>
  </si>
  <si>
    <t>Lake Minchumina</t>
  </si>
  <si>
    <t>MHM</t>
  </si>
  <si>
    <t>Waterfall</t>
  </si>
  <si>
    <t>KWF</t>
  </si>
  <si>
    <t>Tok Junction</t>
  </si>
  <si>
    <t>Tok</t>
  </si>
  <si>
    <t>6K8</t>
  </si>
  <si>
    <t>Twin Hills</t>
  </si>
  <si>
    <t>Aniak (Census Subarea)</t>
  </si>
  <si>
    <t>A63</t>
  </si>
  <si>
    <t>Red Devil</t>
  </si>
  <si>
    <t>RDV</t>
  </si>
  <si>
    <t>Minto Al Wright</t>
  </si>
  <si>
    <t>Minto</t>
  </si>
  <si>
    <t>51Z</t>
  </si>
  <si>
    <t>Warren "Bud" Woods Palmer Municipal</t>
  </si>
  <si>
    <t>Palmer</t>
  </si>
  <si>
    <t>PAQ</t>
  </si>
  <si>
    <t>Excursion Inlet</t>
  </si>
  <si>
    <t>Skagway-Yakutat-Angoon (Census Area)</t>
  </si>
  <si>
    <t>EXI</t>
  </si>
  <si>
    <t>Stony River 2</t>
  </si>
  <si>
    <t>Stony River</t>
  </si>
  <si>
    <t>SRV</t>
  </si>
  <si>
    <t>Dahl Creek</t>
  </si>
  <si>
    <t>DCK</t>
  </si>
  <si>
    <t>Chignik Lake</t>
  </si>
  <si>
    <t>A79</t>
  </si>
  <si>
    <t>Cape Lisburne LRRS</t>
  </si>
  <si>
    <t>Cape Lisburne</t>
  </si>
  <si>
    <t>LUR</t>
  </si>
  <si>
    <t>Atka</t>
  </si>
  <si>
    <t>AKA</t>
  </si>
  <si>
    <t>Circle City</t>
  </si>
  <si>
    <t>Circle</t>
  </si>
  <si>
    <t>CRC</t>
  </si>
  <si>
    <t>Karluk</t>
  </si>
  <si>
    <t>KYK</t>
  </si>
  <si>
    <t>Nelson Lagoon</t>
  </si>
  <si>
    <t>OUL</t>
  </si>
  <si>
    <t>Galbraith Lake</t>
  </si>
  <si>
    <t>Nome (Census Area)</t>
  </si>
  <si>
    <t>GBH</t>
  </si>
  <si>
    <t>Sleetmute</t>
  </si>
  <si>
    <t>SLQ</t>
  </si>
  <si>
    <t>St George</t>
  </si>
  <si>
    <t>PBV</t>
  </si>
  <si>
    <t>Rampart</t>
  </si>
  <si>
    <t>RMP</t>
  </si>
  <si>
    <t>Clarks Point</t>
  </si>
  <si>
    <t>CLP</t>
  </si>
  <si>
    <t>Birch Creek</t>
  </si>
  <si>
    <t>Z91</t>
  </si>
  <si>
    <t>Stevens Village</t>
  </si>
  <si>
    <t>SVS</t>
  </si>
  <si>
    <t>Chignik Lagoon</t>
  </si>
  <si>
    <t>Chignik Flats</t>
  </si>
  <si>
    <t>KCL</t>
  </si>
  <si>
    <t>Ekwok</t>
  </si>
  <si>
    <t>KEK</t>
  </si>
  <si>
    <t>Tatitlek</t>
  </si>
  <si>
    <t>7KA</t>
  </si>
  <si>
    <t>Port Moller</t>
  </si>
  <si>
    <t>Cold Bay</t>
  </si>
  <si>
    <t>1AK3</t>
  </si>
  <si>
    <t>Crooked Creek</t>
  </si>
  <si>
    <t>CJX</t>
  </si>
  <si>
    <t>Elfin Cove</t>
  </si>
  <si>
    <t>ELV</t>
  </si>
  <si>
    <t>Levelock</t>
  </si>
  <si>
    <t>9Z8</t>
  </si>
  <si>
    <t>Chuathbaluk</t>
  </si>
  <si>
    <t>9A3</t>
  </si>
  <si>
    <t>Prospect Creek</t>
  </si>
  <si>
    <t>PPC</t>
  </si>
  <si>
    <t>Platinum</t>
  </si>
  <si>
    <t>PTU</t>
  </si>
  <si>
    <t>Pilot Point</t>
  </si>
  <si>
    <t>PNP</t>
  </si>
  <si>
    <t>AJC</t>
  </si>
  <si>
    <t>Igiugig</t>
  </si>
  <si>
    <t>IGG</t>
  </si>
  <si>
    <t>EAA</t>
  </si>
  <si>
    <t>PEV</t>
  </si>
  <si>
    <t>False Pass</t>
  </si>
  <si>
    <t>KFP</t>
  </si>
  <si>
    <t>Pedro Bay</t>
  </si>
  <si>
    <t>4K0</t>
  </si>
  <si>
    <t>Port Heiden</t>
  </si>
  <si>
    <t>PTH</t>
  </si>
  <si>
    <t>Taku Harbor</t>
  </si>
  <si>
    <t>A43</t>
  </si>
  <si>
    <t>Tenakee</t>
  </si>
  <si>
    <t>Tenakee Springs</t>
  </si>
  <si>
    <t>TKE</t>
  </si>
  <si>
    <t>Clark Bay</t>
  </si>
  <si>
    <t>Hollis</t>
  </si>
  <si>
    <t>HYL</t>
  </si>
  <si>
    <t>Eielson AFB</t>
  </si>
  <si>
    <t>Fairbanks</t>
  </si>
  <si>
    <t>EIL</t>
  </si>
  <si>
    <t>Akhiok</t>
  </si>
  <si>
    <t>AKK</t>
  </si>
  <si>
    <t>Kulik Lake</t>
  </si>
  <si>
    <t>LKK</t>
  </si>
  <si>
    <t>Koliganek</t>
  </si>
  <si>
    <t>JZZ</t>
  </si>
  <si>
    <t>Shageluk</t>
  </si>
  <si>
    <t>SHX</t>
  </si>
  <si>
    <t>Beaver</t>
  </si>
  <si>
    <t>WBQ</t>
  </si>
  <si>
    <t>Chalkyitsik</t>
  </si>
  <si>
    <t>CIK</t>
  </si>
  <si>
    <t>Grayling</t>
  </si>
  <si>
    <t>KGX</t>
  </si>
  <si>
    <t>Lloyd R Roundtree Seaplane Facility</t>
  </si>
  <si>
    <t>Petersburg</t>
  </si>
  <si>
    <t>63A</t>
  </si>
  <si>
    <t>Ladd AAF</t>
  </si>
  <si>
    <t>Fairbanks/Ft Wainwright</t>
  </si>
  <si>
    <t>FBK</t>
  </si>
  <si>
    <t>Beluga</t>
  </si>
  <si>
    <t>BLG</t>
  </si>
  <si>
    <t>Hughes</t>
  </si>
  <si>
    <t>HUS</t>
  </si>
  <si>
    <t>Koyukuk</t>
  </si>
  <si>
    <t>KYU</t>
  </si>
  <si>
    <t>Egegik</t>
  </si>
  <si>
    <t>EII</t>
  </si>
  <si>
    <t>Elmendorf AFB</t>
  </si>
  <si>
    <t>Anchorage</t>
  </si>
  <si>
    <t>EDF</t>
  </si>
  <si>
    <t>Nunam Iqua</t>
  </si>
  <si>
    <t>Sheldon Point</t>
  </si>
  <si>
    <t>SXP</t>
  </si>
  <si>
    <t>Craig</t>
  </si>
  <si>
    <t>CGA</t>
  </si>
  <si>
    <t>Ouzinkie</t>
  </si>
  <si>
    <t>4K5</t>
  </si>
  <si>
    <t>Nondalton</t>
  </si>
  <si>
    <t>5NN</t>
  </si>
  <si>
    <t>Wales</t>
  </si>
  <si>
    <t>IWK</t>
  </si>
  <si>
    <t>Goodnews</t>
  </si>
  <si>
    <t>Goodnews Bay</t>
  </si>
  <si>
    <t>GNU</t>
  </si>
  <si>
    <t>Kokhanok</t>
  </si>
  <si>
    <t>9K2</t>
  </si>
  <si>
    <t>Anvik</t>
  </si>
  <si>
    <t>ANV</t>
  </si>
  <si>
    <t>Togiak</t>
  </si>
  <si>
    <t>TOG</t>
  </si>
  <si>
    <t>Manokotak</t>
  </si>
  <si>
    <t>MBA</t>
  </si>
  <si>
    <t>Metlakatla</t>
  </si>
  <si>
    <t>MTM</t>
  </si>
  <si>
    <t>King Cove</t>
  </si>
  <si>
    <t>KVC</t>
  </si>
  <si>
    <t>Pelican</t>
  </si>
  <si>
    <t>PEC</t>
  </si>
  <si>
    <t>Bettles</t>
  </si>
  <si>
    <t>BTT</t>
  </si>
  <si>
    <t>Port Lions</t>
  </si>
  <si>
    <t>ORI</t>
  </si>
  <si>
    <t>Tyonek</t>
  </si>
  <si>
    <t>TYE</t>
  </si>
  <si>
    <t>Teller</t>
  </si>
  <si>
    <t>TER</t>
  </si>
  <si>
    <t>Akutan</t>
  </si>
  <si>
    <t>KQA</t>
  </si>
  <si>
    <t>Napakiak</t>
  </si>
  <si>
    <t>WNA</t>
  </si>
  <si>
    <t>Holy Cross</t>
  </si>
  <si>
    <t>HCA</t>
  </si>
  <si>
    <t>Mekoryuk</t>
  </si>
  <si>
    <t>MYU</t>
  </si>
  <si>
    <t>Thorne Bay</t>
  </si>
  <si>
    <t>KTB</t>
  </si>
  <si>
    <t>Allakaket</t>
  </si>
  <si>
    <t>6A8</t>
  </si>
  <si>
    <t>Kaltag</t>
  </si>
  <si>
    <t>KAL</t>
  </si>
  <si>
    <t>Napaskiak</t>
  </si>
  <si>
    <t>PKA</t>
  </si>
  <si>
    <t>Arctic Village</t>
  </si>
  <si>
    <t>ARC</t>
  </si>
  <si>
    <t>Deering</t>
  </si>
  <si>
    <t>DEE</t>
  </si>
  <si>
    <t>White Mountain</t>
  </si>
  <si>
    <t>WMO</t>
  </si>
  <si>
    <t>Larsen Bay</t>
  </si>
  <si>
    <t>2A3</t>
  </si>
  <si>
    <t>Nanwalek</t>
  </si>
  <si>
    <t>English Bay</t>
  </si>
  <si>
    <t>KEB</t>
  </si>
  <si>
    <t>Kobuk</t>
  </si>
  <si>
    <t>OBU</t>
  </si>
  <si>
    <t>Point Lay LRRS</t>
  </si>
  <si>
    <t>Point Lay</t>
  </si>
  <si>
    <t>PIZ</t>
  </si>
  <si>
    <t>Venetie</t>
  </si>
  <si>
    <t>VEE</t>
  </si>
  <si>
    <t>Old Harbor</t>
  </si>
  <si>
    <t>6R7</t>
  </si>
  <si>
    <t>Golovin</t>
  </si>
  <si>
    <t>GLV</t>
  </si>
  <si>
    <t>Newtok</t>
  </si>
  <si>
    <t>EWU</t>
  </si>
  <si>
    <t>Nightmute</t>
  </si>
  <si>
    <t>IGT</t>
  </si>
  <si>
    <t>Ruby</t>
  </si>
  <si>
    <t>RBY</t>
  </si>
  <si>
    <t>Port Graham</t>
  </si>
  <si>
    <t>PGM</t>
  </si>
  <si>
    <t>Ralph M Calhoun Memorial</t>
  </si>
  <si>
    <t>Tanana</t>
  </si>
  <si>
    <t>TAL</t>
  </si>
  <si>
    <t>New Stuyahok</t>
  </si>
  <si>
    <t>KNW</t>
  </si>
  <si>
    <t>MCG</t>
  </si>
  <si>
    <t>Angoon</t>
  </si>
  <si>
    <t>AGN</t>
  </si>
  <si>
    <t>Koyuk Alfred Adams</t>
  </si>
  <si>
    <t>Koyuk</t>
  </si>
  <si>
    <t>KKA</t>
  </si>
  <si>
    <t>Port Alsworth</t>
  </si>
  <si>
    <t>TPO</t>
  </si>
  <si>
    <t>Elim</t>
  </si>
  <si>
    <t>ELI</t>
  </si>
  <si>
    <t>Tununak</t>
  </si>
  <si>
    <t>4KA</t>
  </si>
  <si>
    <t>Shungnak</t>
  </si>
  <si>
    <t>SHG</t>
  </si>
  <si>
    <t>Russian Mission</t>
  </si>
  <si>
    <t>RSH</t>
  </si>
  <si>
    <t>Tuluksak</t>
  </si>
  <si>
    <t>TLT</t>
  </si>
  <si>
    <t>Brevig Mission</t>
  </si>
  <si>
    <t>KTS</t>
  </si>
  <si>
    <t>Marshall Don Hunter Sr</t>
  </si>
  <si>
    <t>MDM</t>
  </si>
  <si>
    <t>Alakanuk</t>
  </si>
  <si>
    <t>AUK</t>
  </si>
  <si>
    <t>Barter Island</t>
  </si>
  <si>
    <t>Kaktovik</t>
  </si>
  <si>
    <t>BTI</t>
  </si>
  <si>
    <t>St Paul Island</t>
  </si>
  <si>
    <t>Saint Paul Island</t>
  </si>
  <si>
    <t>SNP</t>
  </si>
  <si>
    <t>7AK</t>
  </si>
  <si>
    <t>Akiak</t>
  </si>
  <si>
    <t>AKI</t>
  </si>
  <si>
    <t>AFM</t>
  </si>
  <si>
    <t>Adak</t>
  </si>
  <si>
    <t>Adak (Naval) Station/Mitchell Field</t>
  </si>
  <si>
    <t>ADK</t>
  </si>
  <si>
    <t>Shaktoolik</t>
  </si>
  <si>
    <t>2C7</t>
  </si>
  <si>
    <t>Nuiqsut</t>
  </si>
  <si>
    <t>AQT</t>
  </si>
  <si>
    <t>Nulato</t>
  </si>
  <si>
    <t>NUL</t>
  </si>
  <si>
    <t>Huslia</t>
  </si>
  <si>
    <t>HLA</t>
  </si>
  <si>
    <t>Atmautluak</t>
  </si>
  <si>
    <t>4A2</t>
  </si>
  <si>
    <t>Atqasuk Edward Burnell Sr Memorial</t>
  </si>
  <si>
    <t>Atqasuk</t>
  </si>
  <si>
    <t>ATK</t>
  </si>
  <si>
    <t>Kotlik</t>
  </si>
  <si>
    <t>2A9</t>
  </si>
  <si>
    <t>Gambell</t>
  </si>
  <si>
    <t>GAM</t>
  </si>
  <si>
    <t>Kake</t>
  </si>
  <si>
    <t>AFE</t>
  </si>
  <si>
    <t>Anaktuvuk Pass</t>
  </si>
  <si>
    <t>AKP</t>
  </si>
  <si>
    <t>St Michael</t>
  </si>
  <si>
    <t>St. Michael (ANV/ANVSA)</t>
  </si>
  <si>
    <t>SMK</t>
  </si>
  <si>
    <t>Akiachak</t>
  </si>
  <si>
    <t>Z13</t>
  </si>
  <si>
    <t>Stebbins</t>
  </si>
  <si>
    <t>WBB</t>
  </si>
  <si>
    <t>Kwigillingok</t>
  </si>
  <si>
    <t>GGV</t>
  </si>
  <si>
    <t>Savoonga</t>
  </si>
  <si>
    <t>SVA</t>
  </si>
  <si>
    <t>Shishmaref</t>
  </si>
  <si>
    <t>SHH</t>
  </si>
  <si>
    <t>Pilot Station</t>
  </si>
  <si>
    <t>0AK</t>
  </si>
  <si>
    <t>Kongiganak</t>
  </si>
  <si>
    <t>DUY</t>
  </si>
  <si>
    <t>Point Hope</t>
  </si>
  <si>
    <t>PHO</t>
  </si>
  <si>
    <t>Mountain Village</t>
  </si>
  <si>
    <t>MOU</t>
  </si>
  <si>
    <t>Nunapitchuk</t>
  </si>
  <si>
    <t>16A</t>
  </si>
  <si>
    <t>Seldovia</t>
  </si>
  <si>
    <t>SOV</t>
  </si>
  <si>
    <t>Kwethluk</t>
  </si>
  <si>
    <t>KWT</t>
  </si>
  <si>
    <t>Sand Point</t>
  </si>
  <si>
    <t>SDP</t>
  </si>
  <si>
    <t>Wainwright</t>
  </si>
  <si>
    <t>Barrow (County)</t>
  </si>
  <si>
    <t>AWI</t>
  </si>
  <si>
    <t>Bob Baker Memorial</t>
  </si>
  <si>
    <t>Kiana</t>
  </si>
  <si>
    <t>IAN</t>
  </si>
  <si>
    <t>Kasigluk</t>
  </si>
  <si>
    <t>Z09</t>
  </si>
  <si>
    <t>Eek</t>
  </si>
  <si>
    <t>EEK</t>
  </si>
  <si>
    <t>Buckland</t>
  </si>
  <si>
    <t>BVK</t>
  </si>
  <si>
    <t>Toksook Bay</t>
  </si>
  <si>
    <t>Wade Hampton (Census Area)</t>
  </si>
  <si>
    <t>OOK</t>
  </si>
  <si>
    <t>Kivalina</t>
  </si>
  <si>
    <t>KVL</t>
  </si>
  <si>
    <t>Coldfoot</t>
  </si>
  <si>
    <t>CXF</t>
  </si>
  <si>
    <t>Kalskag</t>
  </si>
  <si>
    <t>KLG</t>
  </si>
  <si>
    <t>Tuntutuliak</t>
  </si>
  <si>
    <t>A61</t>
  </si>
  <si>
    <t>Scammon Bay</t>
  </si>
  <si>
    <t>SCM</t>
  </si>
  <si>
    <t>Robert /Bob/ Curtis Memorial</t>
  </si>
  <si>
    <t>Noorvik</t>
  </si>
  <si>
    <t>D76</t>
  </si>
  <si>
    <t>Selawik</t>
  </si>
  <si>
    <t>WLK</t>
  </si>
  <si>
    <t>Chefornak</t>
  </si>
  <si>
    <t>CFK</t>
  </si>
  <si>
    <t>Hooper Bay</t>
  </si>
  <si>
    <t>HPB</t>
  </si>
  <si>
    <t>Noatak</t>
  </si>
  <si>
    <t>WTK</t>
  </si>
  <si>
    <t>Chevak</t>
  </si>
  <si>
    <t>VAK</t>
  </si>
  <si>
    <t>Iliamna</t>
  </si>
  <si>
    <t>ILI</t>
  </si>
  <si>
    <t>Lake Brooks</t>
  </si>
  <si>
    <t>Katmai National Park</t>
  </si>
  <si>
    <t>5Z9</t>
  </si>
  <si>
    <t>Kipnuk</t>
  </si>
  <si>
    <t>IIK</t>
  </si>
  <si>
    <t>Fort Yukon</t>
  </si>
  <si>
    <t>FYU</t>
  </si>
  <si>
    <t>Quinhagak</t>
  </si>
  <si>
    <t>AQH</t>
  </si>
  <si>
    <t>CDB</t>
  </si>
  <si>
    <t>Skagway</t>
  </si>
  <si>
    <t>SGY</t>
  </si>
  <si>
    <t>Hoonah</t>
  </si>
  <si>
    <t>HNH</t>
  </si>
  <si>
    <t>Emmonak</t>
  </si>
  <si>
    <t>ENM</t>
  </si>
  <si>
    <t>Valdez Pioneer Field</t>
  </si>
  <si>
    <t>Valdez</t>
  </si>
  <si>
    <t>VDZ</t>
  </si>
  <si>
    <t>Ketchikan Harbor</t>
  </si>
  <si>
    <t>Ketchikan</t>
  </si>
  <si>
    <t>5KE</t>
  </si>
  <si>
    <t>Red Dog</t>
  </si>
  <si>
    <t>Red Dog Mine</t>
  </si>
  <si>
    <t>DGG</t>
  </si>
  <si>
    <t>Haines</t>
  </si>
  <si>
    <t>HNS</t>
  </si>
  <si>
    <t>Gustavus</t>
  </si>
  <si>
    <t>GST</t>
  </si>
  <si>
    <t>St Mary's</t>
  </si>
  <si>
    <t>St. Mary's (ANV/ANVSA)</t>
  </si>
  <si>
    <t>KSM</t>
  </si>
  <si>
    <t>Edward G Pitka Sr</t>
  </si>
  <si>
    <t>Galena</t>
  </si>
  <si>
    <t>GAL</t>
  </si>
  <si>
    <t>Yakutat</t>
  </si>
  <si>
    <t>YAK</t>
  </si>
  <si>
    <t>Klawock</t>
  </si>
  <si>
    <t>AKW</t>
  </si>
  <si>
    <t>Aniak</t>
  </si>
  <si>
    <t>ANI</t>
  </si>
  <si>
    <t>Wrangell</t>
  </si>
  <si>
    <t>WRG</t>
  </si>
  <si>
    <t>Unalakleet</t>
  </si>
  <si>
    <t>UNK</t>
  </si>
  <si>
    <t>Lake Hood</t>
  </si>
  <si>
    <t>LHD</t>
  </si>
  <si>
    <t>Merle K (Mudhole) Smith</t>
  </si>
  <si>
    <t>CDV</t>
  </si>
  <si>
    <t>Petersburg James A Johnson</t>
  </si>
  <si>
    <t>PSG</t>
  </si>
  <si>
    <t>Merrill Field</t>
  </si>
  <si>
    <t>MRI</t>
  </si>
  <si>
    <t>Unalaska</t>
  </si>
  <si>
    <t>DUT</t>
  </si>
  <si>
    <t>Dillingham</t>
  </si>
  <si>
    <t>DLG</t>
  </si>
  <si>
    <t>King Salmon</t>
  </si>
  <si>
    <t>AKN</t>
  </si>
  <si>
    <t>Wiley Post-Will Rogers Memorial</t>
  </si>
  <si>
    <t>Barrow</t>
  </si>
  <si>
    <t>BRW</t>
  </si>
  <si>
    <t>Homer</t>
  </si>
  <si>
    <t>HOM</t>
  </si>
  <si>
    <t>Nome</t>
  </si>
  <si>
    <t>OME</t>
  </si>
  <si>
    <t>Ralph Wien Memorial</t>
  </si>
  <si>
    <t>Kotzebue</t>
  </si>
  <si>
    <t>OTZ</t>
  </si>
  <si>
    <t>Deadhorse</t>
  </si>
  <si>
    <t>SCC</t>
  </si>
  <si>
    <t>Kodiak</t>
  </si>
  <si>
    <t>ADQ</t>
  </si>
  <si>
    <t>Sitka Rocky Gutierrez</t>
  </si>
  <si>
    <t>SIT</t>
  </si>
  <si>
    <t>Kenai Municipal</t>
  </si>
  <si>
    <t>Kenai</t>
  </si>
  <si>
    <t>ENA</t>
  </si>
  <si>
    <t>Ketchikan International</t>
  </si>
  <si>
    <t>KTN</t>
  </si>
  <si>
    <t>Bethel</t>
  </si>
  <si>
    <t>BET</t>
  </si>
  <si>
    <t>Juneau International</t>
  </si>
  <si>
    <t>Juneau</t>
  </si>
  <si>
    <t>JNU</t>
  </si>
  <si>
    <t>Fairbanks International</t>
  </si>
  <si>
    <t>FAI</t>
  </si>
  <si>
    <t>Ted Stevens Anchorage International</t>
  </si>
  <si>
    <t>ANC</t>
  </si>
  <si>
    <t>% Change</t>
  </si>
  <si>
    <t>CY 18 Enplanements</t>
  </si>
  <si>
    <t>CY 19 Enplanements</t>
  </si>
  <si>
    <t>Hub</t>
  </si>
  <si>
    <t>S/L</t>
  </si>
  <si>
    <t>Airport Name</t>
  </si>
  <si>
    <t>City</t>
  </si>
  <si>
    <t>Locid</t>
  </si>
  <si>
    <t>ST</t>
  </si>
  <si>
    <t>RO</t>
  </si>
  <si>
    <t>Rank</t>
  </si>
  <si>
    <t>Air from FAA</t>
  </si>
  <si>
    <t>PSGR-AIR</t>
  </si>
  <si>
    <t>FRGT-AIR</t>
  </si>
  <si>
    <t>N/A</t>
  </si>
  <si>
    <t>-</t>
  </si>
  <si>
    <t>R</t>
  </si>
  <si>
    <t>Tucumcari</t>
  </si>
  <si>
    <t>Tucumcari Municipal</t>
  </si>
  <si>
    <t>TCC</t>
  </si>
  <si>
    <t>LANM</t>
  </si>
  <si>
    <t>Gallup</t>
  </si>
  <si>
    <t>Gallup Municipal</t>
  </si>
  <si>
    <t>GUP</t>
  </si>
  <si>
    <t>ACE</t>
  </si>
  <si>
    <t>NYC</t>
  </si>
  <si>
    <t>Toledo Express</t>
  </si>
  <si>
    <t>CHI</t>
  </si>
  <si>
    <t>AAL</t>
  </si>
  <si>
    <t>WAS</t>
  </si>
  <si>
    <t>AROK</t>
  </si>
  <si>
    <t>Kenner</t>
  </si>
  <si>
    <t>HAR</t>
  </si>
  <si>
    <t>2018 Landed
Weight (lbs.)</t>
  </si>
  <si>
    <t>2019 Landed
Weight (lbs.)</t>
  </si>
  <si>
    <t>Svc Lvl</t>
  </si>
  <si>
    <t>ADO</t>
  </si>
  <si>
    <t>Agency</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</si>
  <si>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</si>
  <si>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</si>
  <si>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</si>
  <si>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</si>
  <si>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</si>
  <si>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</si>
  <si>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</si>
  <si>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</si>
  <si>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</si>
  <si>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</si>
  <si>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</si>
  <si>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</si>
  <si>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</si>
  <si>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</si>
  <si>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</si>
  <si>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</si>
  <si>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</si>
  <si>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</si>
  <si>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</si>
  <si>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</si>
  <si>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</si>
  <si>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</si>
  <si>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</si>
  <si>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</si>
  <si>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</si>
  <si>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</si>
  <si>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</si>
  <si>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</si>
  <si>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</si>
  <si>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</si>
  <si>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</si>
  <si>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</si>
  <si>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</si>
  <si>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</si>
  <si>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</si>
  <si>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</si>
  <si>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</si>
  <si>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</si>
  <si>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</si>
  <si>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</si>
  <si>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</si>
  <si>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</si>
  <si>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</si>
  <si>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</si>
  <si>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</si>
  <si>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</si>
  <si>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</si>
  <si>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</si>
  <si>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Subsidiary Unit of a Transit Agency, Reporting Separately</t>
  </si>
  <si>
    <t>Full Reporter</t>
  </si>
  <si>
    <t>DO</t>
  </si>
  <si>
    <t>HR</t>
  </si>
  <si>
    <t>PT</t>
  </si>
  <si>
    <t>New Jersey Transit Corporation</t>
  </si>
  <si>
    <t>Other Publicly-Owned or Privately Chartered Corporation</t>
  </si>
  <si>
    <t>LR</t>
  </si>
  <si>
    <t>CR</t>
  </si>
  <si>
    <t>Independent Public Agency or Authority of Transit Service</t>
  </si>
  <si>
    <t>Washington Metropolitan Area Transit Authority</t>
  </si>
  <si>
    <t>DC</t>
  </si>
  <si>
    <t>City, County or Local Government Unit or Department of Transportation</t>
  </si>
  <si>
    <t>W</t>
  </si>
  <si>
    <t>Chicago Transit Authority</t>
  </si>
  <si>
    <t>Massachusetts Bay Transportation Authority</t>
  </si>
  <si>
    <t>Southeastern Pennsylvania Transportation Authority</t>
  </si>
  <si>
    <t>Maryland Transit Administration</t>
  </si>
  <si>
    <t>Baltimore</t>
  </si>
  <si>
    <t>State Government Unit or Department of Transportation</t>
  </si>
  <si>
    <t>Denver Regional Transportation District</t>
  </si>
  <si>
    <t>Metro-North Commuter Railroad Company, dba: MTA Metro-North Railroad</t>
  </si>
  <si>
    <t>Utah Transit Authority</t>
  </si>
  <si>
    <t>Dallas Area Rapid Transit</t>
  </si>
  <si>
    <t>Northeast Illinois Regional Commuter Railroad Corporation, dba: Metra</t>
  </si>
  <si>
    <t>MTA Long Island Rail Road</t>
  </si>
  <si>
    <t>Jamaica</t>
  </si>
  <si>
    <t>San Francisco</t>
  </si>
  <si>
    <t>San Diego Metropolitan Transit System</t>
  </si>
  <si>
    <t>Port Authority of Allegheny County</t>
  </si>
  <si>
    <t>Metropolitan Atlanta Rapid Transit Authority</t>
  </si>
  <si>
    <t>Santa Clara Valley Transportation Authority</t>
  </si>
  <si>
    <t>San Francisco Bay Area Rapid Transit District</t>
  </si>
  <si>
    <t>Q</t>
  </si>
  <si>
    <t>The Greater Cleveland Regional Transit Authority</t>
  </si>
  <si>
    <t>City of Charlotte North Carolina, dba: Charlotte Area Transit System</t>
  </si>
  <si>
    <t>Transportation District Commission of Hampton Roads, dba: Hampton Roads Transit</t>
  </si>
  <si>
    <t>Central Puget Sound Regional Transit Authority, dba: Sound Transit</t>
  </si>
  <si>
    <t>Niagara Frontier Transportation Authority</t>
  </si>
  <si>
    <t>Fort Worth Transportation Authority, dba: Trinity Metro</t>
  </si>
  <si>
    <t>Port Authority Trans-Hudson Corporation</t>
  </si>
  <si>
    <t>Sacramento Regional Transit District, dba: Sacramento RT</t>
  </si>
  <si>
    <t>North County Transit District</t>
  </si>
  <si>
    <t>Oceanside</t>
  </si>
  <si>
    <t>Southern California Regional Rail Authority, dba: Metrolink</t>
  </si>
  <si>
    <t>Peninsula Corridor Joint Powers Board, dba: Caltrain</t>
  </si>
  <si>
    <t>Virginia Railway Express</t>
  </si>
  <si>
    <t>Port Authority Transit Corporation</t>
  </si>
  <si>
    <t>Lindenwold</t>
  </si>
  <si>
    <t>Northern Indiana Commuter Transportation District</t>
  </si>
  <si>
    <t>Chesterton</t>
  </si>
  <si>
    <t>Rio Metro Regional Transit District</t>
  </si>
  <si>
    <t>Regional Transportation Authority</t>
  </si>
  <si>
    <t>Alternativa de Transporte Integrado -ATI</t>
  </si>
  <si>
    <t>Connecticut Department of Transportation</t>
  </si>
  <si>
    <t>Newington</t>
  </si>
  <si>
    <t>Staten Island</t>
  </si>
  <si>
    <t>Pennsylvania Department of Transportation</t>
  </si>
  <si>
    <t>Valley Metro Rail, Inc.</t>
  </si>
  <si>
    <t>Altamont Corridor Express</t>
  </si>
  <si>
    <t>Northern New England Passenger Rail Authority</t>
  </si>
  <si>
    <t>Petaluma</t>
  </si>
  <si>
    <t>Sonoma-Marin Area Rail Transit District</t>
  </si>
  <si>
    <t>Brooklyn</t>
  </si>
  <si>
    <t>https://www.apta.com/research-technical-resources/transit-statistics/ntd-data-tables/</t>
  </si>
  <si>
    <t>Passenger Boarding (Enplanement) and All-Cargo Data for U.S. Airports - Previous Years</t>
  </si>
  <si>
    <t>Federal Aviation Administration</t>
  </si>
  <si>
    <t>https://www.faa.gov/airports/planning_capacity/passenger_allcargo_stats/passenger/previous_years#2019</t>
  </si>
  <si>
    <t>State: LDV,HDV,motorbikes</t>
  </si>
  <si>
    <t>State: psgr rail</t>
  </si>
  <si>
    <t>State: air</t>
  </si>
  <si>
    <t>Rail from APTA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</si>
  <si>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</si>
  <si>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</si>
  <si>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</si>
  <si>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</si>
  <si>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</si>
  <si>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</si>
  <si>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</si>
  <si>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</si>
  <si>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</si>
  <si>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</si>
  <si>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</si>
  <si>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</si>
  <si>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</si>
  <si>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</si>
  <si>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</si>
  <si>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</si>
  <si>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</si>
  <si>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</si>
  <si>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</si>
  <si>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</si>
  <si>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</si>
  <si>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</si>
  <si>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</si>
  <si>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</si>
  <si>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</si>
  <si>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</si>
  <si>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</si>
  <si>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</si>
  <si>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</si>
  <si>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</si>
  <si>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</si>
  <si>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</si>
  <si>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</si>
  <si>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</si>
  <si>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</si>
  <si>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</si>
  <si>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</si>
  <si>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</si>
  <si>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</si>
  <si>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</si>
  <si>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</si>
  <si>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</si>
  <si>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</si>
  <si>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</si>
  <si>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</si>
  <si>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</si>
  <si>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Diesel Miles</t>
  </si>
  <si>
    <t>Max trains in operation</t>
  </si>
  <si>
    <t>Electric Miles</t>
  </si>
  <si>
    <t>Trains</t>
  </si>
  <si>
    <t>PSGR-rail
Diesel Trains</t>
  </si>
  <si>
    <t>PSGR-rail
Electric Trains</t>
  </si>
  <si>
    <t>State: freight rail</t>
  </si>
  <si>
    <t>Freight Rail in Your State</t>
  </si>
  <si>
    <t>Association of American Railroads</t>
  </si>
  <si>
    <t>https://www.aar.org/data-center/railroads-states/</t>
  </si>
  <si>
    <t>Carloads</t>
  </si>
  <si>
    <t>Rank*</t>
  </si>
  <si>
    <t>Rank*_1</t>
  </si>
  <si>
    <t>State_2</t>
  </si>
  <si>
    <t>Carloads_3</t>
  </si>
  <si>
    <t>Dist. of Columbia</t>
  </si>
  <si>
    <t>n/a</t>
  </si>
  <si>
    <t>Originiated Rail Carloads by State: 2021</t>
  </si>
  <si>
    <t>Terminated Carloads by State:2021</t>
  </si>
  <si>
    <t>FRGT-rail</t>
  </si>
  <si>
    <t>Rail from AAR</t>
  </si>
  <si>
    <r>
      <rPr>
        <b/>
        <sz val="8"/>
        <color theme="1"/>
        <rFont val="Arial"/>
        <family val="2"/>
      </rPr>
      <t>SOURCE:</t>
    </r>
    <r>
      <rPr>
        <sz val="8"/>
        <color theme="1"/>
        <rFont val="Arial"/>
        <family val="2"/>
      </rPr>
      <t xml:space="preserve"> U.S. Department of Homeland Security, U.S. Coast Guard, Office of Boating Safety, personal communication in May 2014.</t>
    </r>
  </si>
  <si>
    <r>
      <rPr>
        <b/>
        <sz val="8"/>
        <color theme="1"/>
        <rFont val="Arial"/>
        <family val="2"/>
      </rPr>
      <t>NOTES:</t>
    </r>
    <r>
      <rPr>
        <sz val="8"/>
        <color theme="1"/>
        <rFont val="Arial"/>
        <family val="2"/>
      </rPr>
      <t xml:space="preserve">  Data are derived from reports of states and other jurisdictions with varying registration categories. The U.S. totals do not include sailboards, which are registered in some states.</t>
    </r>
  </si>
  <si>
    <r>
      <rPr>
        <vertAlign val="superscript"/>
        <sz val="8"/>
        <color indexed="8"/>
        <rFont val="Arial"/>
        <family val="2"/>
      </rPr>
      <t>4</t>
    </r>
    <r>
      <rPr>
        <sz val="8"/>
        <color indexed="8"/>
        <rFont val="Arial"/>
        <family val="2"/>
      </rPr>
      <t>U.S. totals include Guam, Puerto Rico, the Virgin Islands, American Samoa, and the Northern Mariana Islands.</t>
    </r>
  </si>
  <si>
    <r>
      <rPr>
        <vertAlign val="superscript"/>
        <sz val="8"/>
        <color indexed="8"/>
        <rFont val="Arial"/>
        <family val="2"/>
      </rPr>
      <t>3</t>
    </r>
    <r>
      <rPr>
        <sz val="8"/>
        <color indexed="8"/>
        <rFont val="Arial"/>
        <family val="2"/>
      </rPr>
      <t>Other boats are those not included elsewhere.</t>
    </r>
  </si>
  <si>
    <r>
      <rPr>
        <vertAlign val="superscript"/>
        <sz val="8"/>
        <color indexed="8"/>
        <rFont val="Arial"/>
        <family val="2"/>
      </rPr>
      <t>2</t>
    </r>
    <r>
      <rPr>
        <sz val="8"/>
        <color indexed="8"/>
        <rFont val="Arial"/>
        <family val="2"/>
      </rPr>
      <t>Nonpowered boats include row boats, sail boats, canoes and kayaks.</t>
    </r>
  </si>
  <si>
    <r>
      <rPr>
        <vertAlign val="superscript"/>
        <sz val="8"/>
        <color indexed="8"/>
        <rFont val="Arial"/>
        <family val="2"/>
      </rPr>
      <t>1</t>
    </r>
    <r>
      <rPr>
        <sz val="8"/>
        <color indexed="8"/>
        <rFont val="Arial"/>
        <family val="2"/>
      </rPr>
      <t>Powered boats include traditional power boats, sailboats with auxiliary engines and personal watercraft (such as jet-skis).</t>
    </r>
  </si>
  <si>
    <r>
      <t>United States, total</t>
    </r>
    <r>
      <rPr>
        <vertAlign val="superscript"/>
        <sz val="8"/>
        <color indexed="8"/>
        <rFont val="Arial"/>
        <family val="2"/>
      </rPr>
      <t>4</t>
    </r>
  </si>
  <si>
    <t>District of Columbia</t>
  </si>
  <si>
    <r>
      <t>Other</t>
    </r>
    <r>
      <rPr>
        <b/>
        <vertAlign val="superscript"/>
        <sz val="8"/>
        <color indexed="8"/>
        <rFont val="Arial"/>
        <family val="2"/>
      </rPr>
      <t>3</t>
    </r>
  </si>
  <si>
    <r>
      <t>Nonpowered</t>
    </r>
    <r>
      <rPr>
        <b/>
        <vertAlign val="superscript"/>
        <sz val="8"/>
        <color indexed="8"/>
        <rFont val="Arial"/>
        <family val="2"/>
      </rPr>
      <t>2</t>
    </r>
  </si>
  <si>
    <r>
      <t>Powered</t>
    </r>
    <r>
      <rPr>
        <b/>
        <vertAlign val="superscript"/>
        <sz val="8"/>
        <color indexed="8"/>
        <rFont val="Arial"/>
        <family val="2"/>
      </rPr>
      <t>1</t>
    </r>
  </si>
  <si>
    <t>Table 5-6: Recreational Boat Registrations by Propulsion Type: 2013</t>
  </si>
  <si>
    <t>State: passenger ships</t>
  </si>
  <si>
    <t>Bureau of Transportation statistics</t>
  </si>
  <si>
    <t>https://www.bts.dot.gov/archive/publications/state_transportation_statistics/state_transportation_statistics_2014/index/chapter5/table5-6</t>
  </si>
  <si>
    <r>
      <t>State:</t>
    </r>
    <r>
      <rPr>
        <b/>
        <i/>
        <sz val="11"/>
        <color theme="1"/>
        <rFont val="Calibri"/>
        <family val="2"/>
        <scheme val="minor"/>
      </rPr>
      <t xml:space="preserve"> freight ships</t>
    </r>
  </si>
  <si>
    <t>Tonnage of Top 50 U.S. Water Ports, Ranked by Total Tons</t>
  </si>
  <si>
    <t>Bureau of Transportation Statistics</t>
  </si>
  <si>
    <t>https://www.bts.gov/content/tonnage-top-50-us-water-ports-ranked-total-tons</t>
  </si>
  <si>
    <t>SOURCE</t>
  </si>
  <si>
    <t>Tonnage data between 2020, 2019, and 2010 may not be comparable due to statistical areas change.</t>
  </si>
  <si>
    <t>Numbers may not add to totals due to rounding.</t>
  </si>
  <si>
    <t>When summarizing domestic commerce the following movements were excluded: Cargo carried on general ferries, coal and petroleum products loaded from shore facilities directly into bunkers of vessels for fuel, and insignificant amounts of government materials (less than 100 tons) moved on government owned equipment in support of Corps projects.</t>
  </si>
  <si>
    <t>NOTES</t>
  </si>
  <si>
    <t>San Juan, PR</t>
  </si>
  <si>
    <t>Cleveland, OH</t>
  </si>
  <si>
    <t>Vancouver, WA</t>
  </si>
  <si>
    <t>Longview, WA</t>
  </si>
  <si>
    <t>Galveston, TX</t>
  </si>
  <si>
    <t>Honolulu, HI</t>
  </si>
  <si>
    <t>Boston, MA</t>
  </si>
  <si>
    <t>Two Harbors, MN</t>
  </si>
  <si>
    <t>Illinois Waterway Ports, IL</t>
  </si>
  <si>
    <t>Mid-America Port Commission</t>
  </si>
  <si>
    <t>New Bourbon Port Authority, MO</t>
  </si>
  <si>
    <t>Pittsburgh, PA</t>
  </si>
  <si>
    <t>Jacksonville, FL</t>
  </si>
  <si>
    <t>Kalama, WA</t>
  </si>
  <si>
    <t>Oakland, CA</t>
  </si>
  <si>
    <t>South Jersey Port District, NJ</t>
  </si>
  <si>
    <t>Everglades, FL</t>
  </si>
  <si>
    <t>Portland, OR</t>
  </si>
  <si>
    <t>Richmond, CA</t>
  </si>
  <si>
    <t>Tacoma, WA</t>
  </si>
  <si>
    <t>Seattle, WA</t>
  </si>
  <si>
    <t>Jackson County Port, MS</t>
  </si>
  <si>
    <t>Indiana (Northern District), IN</t>
  </si>
  <si>
    <t>Charleston, SC</t>
  </si>
  <si>
    <t>Duluth-Superior, MN and WI</t>
  </si>
  <si>
    <t>Valdez, AK</t>
  </si>
  <si>
    <t>Tampa, FL</t>
  </si>
  <si>
    <t>Philadelphia Regional Port, PA</t>
  </si>
  <si>
    <t>Huntington - Tristate</t>
  </si>
  <si>
    <t>St. Louis, MO and IL</t>
  </si>
  <si>
    <t>Texas City, TX</t>
  </si>
  <si>
    <t>Cincinnati-Northern KY, Ports of</t>
  </si>
  <si>
    <t>Baltimore, MD</t>
  </si>
  <si>
    <t>Mid-Ohio Valley Port, OH and WV</t>
  </si>
  <si>
    <t>Freeport, TX</t>
  </si>
  <si>
    <t>Port Arthur, TX</t>
  </si>
  <si>
    <t>Lake Charles, LA</t>
  </si>
  <si>
    <t>Savannah, GA</t>
  </si>
  <si>
    <t>Plaquemines, LA, Port of</t>
  </si>
  <si>
    <t>Mobile, AL</t>
  </si>
  <si>
    <t>Virginia, VA, Port of</t>
  </si>
  <si>
    <t>Los Angeles, CA</t>
  </si>
  <si>
    <t>Beaumont, TX</t>
  </si>
  <si>
    <t>Baton Rouge, LA</t>
  </si>
  <si>
    <t>Long Beach, CA</t>
  </si>
  <si>
    <t>New Orleans, LA</t>
  </si>
  <si>
    <t>New York, NY and NJ</t>
  </si>
  <si>
    <t>Corpus Christi, TX</t>
  </si>
  <si>
    <t>South Louisiana, LA, Port of</t>
  </si>
  <si>
    <t>Houston, TX</t>
  </si>
  <si>
    <t>Total tons  (millions)</t>
  </si>
  <si>
    <t>Total tons (millions)</t>
  </si>
  <si>
    <t>Ports</t>
  </si>
  <si>
    <t>Percent change 2010-2020</t>
  </si>
  <si>
    <t>Percent change 2019-2020</t>
  </si>
  <si>
    <t>Passenger ships BTS</t>
  </si>
  <si>
    <t>psgr-ships</t>
  </si>
  <si>
    <t>Freight ships BTS</t>
  </si>
  <si>
    <t>frgt-ships</t>
  </si>
  <si>
    <r>
      <t>Table 1-57:  Tonnage of Top 50 U.S. Water Ports, Ranked by Total Tons</t>
    </r>
    <r>
      <rPr>
        <b/>
        <vertAlign val="superscript"/>
        <sz val="12"/>
        <rFont val="Calibri"/>
        <family val="2"/>
        <scheme val="minor"/>
      </rPr>
      <t>a</t>
    </r>
  </si>
  <si>
    <r>
      <t>Total top 50</t>
    </r>
    <r>
      <rPr>
        <b/>
        <vertAlign val="superscript"/>
        <sz val="11"/>
        <rFont val="Calibri"/>
        <family val="2"/>
        <scheme val="minor"/>
      </rPr>
      <t>b</t>
    </r>
  </si>
  <si>
    <r>
      <t>All ports</t>
    </r>
    <r>
      <rPr>
        <b/>
        <vertAlign val="superscript"/>
        <sz val="11"/>
        <rFont val="Calibri"/>
        <family val="2"/>
        <scheme val="minor"/>
      </rPr>
      <t>c</t>
    </r>
  </si>
  <si>
    <r>
      <t xml:space="preserve">KEY: </t>
    </r>
    <r>
      <rPr>
        <sz val="9"/>
        <rFont val="Calibri"/>
        <family val="2"/>
        <scheme val="minor"/>
      </rPr>
      <t>N = data do not exist.</t>
    </r>
  </si>
  <si>
    <r>
      <t xml:space="preserve">a </t>
    </r>
    <r>
      <rPr>
        <sz val="9"/>
        <rFont val="Calibri"/>
        <family val="2"/>
        <scheme val="minor"/>
      </rPr>
      <t>Tonnage totals include both domestic and foreign waterborne trade.</t>
    </r>
  </si>
  <si>
    <r>
      <t xml:space="preserve">b </t>
    </r>
    <r>
      <rPr>
        <sz val="9"/>
        <rFont val="Calibri"/>
        <family val="2"/>
        <scheme val="minor"/>
      </rPr>
      <t>Total for 2019 and 2010 are based on the top 50 water ports in 2019 and 2010, and are not a summation of the numbers in the table.</t>
    </r>
  </si>
  <si>
    <r>
      <t xml:space="preserve">c </t>
    </r>
    <r>
      <rPr>
        <sz val="9"/>
        <rFont val="Calibri"/>
        <family val="2"/>
        <scheme val="minor"/>
      </rPr>
      <t>All ports excludes duplication.</t>
    </r>
  </si>
  <si>
    <r>
      <t xml:space="preserve">U.S. Army Corps of Engineers, </t>
    </r>
    <r>
      <rPr>
        <i/>
        <sz val="9"/>
        <rFont val="Calibri"/>
        <family val="2"/>
        <scheme val="minor"/>
      </rPr>
      <t>Principal Ports of the United States</t>
    </r>
    <r>
      <rPr>
        <sz val="9"/>
        <rFont val="Calibri"/>
        <family val="2"/>
        <scheme val="minor"/>
      </rPr>
      <t>, Waterborne tonnage for principal U.S. ports and all 50 states and U.S. territories, available at https://usace.contentdm.oclc.org/digital/collection/p16021coll2/id/7447 as of Dec. 30, 2021.</t>
    </r>
  </si>
  <si>
    <t>NY and NJ</t>
  </si>
  <si>
    <t>OH and WV</t>
  </si>
  <si>
    <t>MO and IL</t>
  </si>
  <si>
    <t>MN and WI</t>
  </si>
  <si>
    <t>SINGLE STATE</t>
  </si>
  <si>
    <t>SPLIT STATE</t>
  </si>
  <si>
    <t>summary single state</t>
  </si>
  <si>
    <t>split state</t>
  </si>
  <si>
    <t>total</t>
  </si>
  <si>
    <t>subregion</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</si>
  <si>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</si>
  <si>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</si>
  <si>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</si>
  <si>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</si>
  <si>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</si>
  <si>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</si>
  <si>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</si>
  <si>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</si>
  <si>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</si>
  <si>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</si>
  <si>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</si>
  <si>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</si>
  <si>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</si>
  <si>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</si>
  <si>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</si>
  <si>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</si>
  <si>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</si>
  <si>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</si>
  <si>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</si>
  <si>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</si>
  <si>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</si>
  <si>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</si>
  <si>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</si>
  <si>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</si>
  <si>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</si>
  <si>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</si>
  <si>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</si>
  <si>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</si>
  <si>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</si>
  <si>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</si>
  <si>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</si>
  <si>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</si>
  <si>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</si>
  <si>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</si>
  <si>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</si>
  <si>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</si>
  <si>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</si>
  <si>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</si>
  <si>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</si>
  <si>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</si>
  <si>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</si>
  <si>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</si>
  <si>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</si>
  <si>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</si>
  <si>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</si>
  <si>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</si>
  <si>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</si>
  <si>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</si>
  <si>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</si>
  <si>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</si>
  <si>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State methodology</t>
  </si>
  <si>
    <t>estimate state vehicle numbers using variety of federal sources. Distribute total US SYVBT by estimated percent state share</t>
  </si>
  <si>
    <t>FRGT-LDV</t>
  </si>
  <si>
    <t>National Transit Database Tables</t>
  </si>
  <si>
    <t>American Public Transportation Association</t>
  </si>
  <si>
    <t>No</t>
  </si>
  <si>
    <t>Los Angeles County Metropolitan Transportation Authority, dba: Metro</t>
  </si>
  <si>
    <t>Yes</t>
  </si>
  <si>
    <t>Metropolitan Transit Authority of Harris County, Texas, dba: Metro</t>
  </si>
  <si>
    <t>County of Miami-Dade, dba: Transportation &amp; Public Work</t>
  </si>
  <si>
    <t>City and County of San Francisco, dba: San Francisco Municipal Transportation Agency (MUNI)</t>
  </si>
  <si>
    <t>Tri-County Metropolitan Transportation District of Oregon, dba: TriMet</t>
  </si>
  <si>
    <t>Metro Transit, dba: Metro Transit</t>
  </si>
  <si>
    <t>Bi-State Development Agency of the Missouri-Illinois Metropolitan District, dba: St. Louis Metro</t>
  </si>
  <si>
    <t>Saint Louis</t>
  </si>
  <si>
    <t>South Florida Regional Transportation Authority, dba: TRI-Rail</t>
  </si>
  <si>
    <t>Staten Island Rapid Transit Operating Authority, dba: MTA Staten Island Railway</t>
  </si>
  <si>
    <t>Central Florida Commuter Rail, dba: SunRail</t>
  </si>
  <si>
    <t>Vehicle Lifetime (years)</t>
  </si>
  <si>
    <t>Passenger</t>
  </si>
  <si>
    <t>Freight</t>
  </si>
  <si>
    <t>adjust minimum to equal AVL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</si>
</sst>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0.0"/>
    <numFmt numFmtId="165" formatCode="###0.00_)"/>
    <numFmt numFmtId="166" formatCode="#,##0_)"/>
    <numFmt numFmtId="167" formatCode="#,##0_);[Red]\(#,##0\);\—_)"/>
    <numFmt numFmtId="168" formatCode="_(* #,##0_);_(* \(#,##0\);_(* &quot;-&quot;??_);_(@_)"/>
    <numFmt numFmtId="169" formatCode="#,##0_);\(#,##0\);\—_)"/>
    <numFmt numFmtId="170" formatCode="0.0000_)"/>
    <numFmt numFmtId="171" formatCode="000#"/>
    <numFmt numFmtId="172" formatCode="0000#"/>
    <numFmt numFmtId="173" formatCode="0.0"/>
    <numFmt numFmtId="174" formatCode="#,##0.000_);\(#,##0.000\)"/>
    <numFmt numFmtId="175" formatCode="0.000%"/>
  </numFmts>
  <fonts count="68">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6"/>
      <color theme="1"/>
      <name val="P-AVGARD"/>
    </font>
    <font>
      <b/>
      <sz val="11"/>
      <color theme="1"/>
      <name val="Arial"/>
      <family val="2"/>
    </font>
    <font>
      <sz val="5"/>
      <color theme="1"/>
      <name val="Arial"/>
      <family val="2"/>
    </font>
    <font>
      <sz val="6"/>
      <color theme="1"/>
      <name val="Arial"/>
      <family val="2"/>
    </font>
    <font>
      <sz val="7"/>
      <name val="Arial"/>
      <family val="2"/>
    </font>
    <font>
      <sz val="7"/>
      <color theme="1"/>
      <name val="Arial"/>
      <family val="2"/>
    </font>
    <font>
      <b/>
      <sz val="11"/>
      <color rgb="FF403F41"/>
      <name val="Calibri"/>
      <family val="2"/>
      <scheme val="minor"/>
    </font>
    <font>
      <sz val="11"/>
      <color rgb="FF403F41"/>
      <name val="Calibri"/>
      <family val="2"/>
      <scheme val="minor"/>
    </font>
    <font>
      <b/>
      <sz val="6"/>
      <color theme="1"/>
      <name val="P-AVGARD"/>
    </font>
    <font>
      <sz val="8"/>
      <color theme="1"/>
      <name val="Arial"/>
      <family val="2"/>
    </font>
    <font>
      <b/>
      <sz val="8"/>
      <color theme="1"/>
      <name val="Arial"/>
      <family val="2"/>
    </font>
    <font>
      <b/>
      <sz val="8"/>
      <color theme="0"/>
      <name val="Arial"/>
      <family val="2"/>
    </font>
    <font>
      <sz val="11"/>
      <name val="Calibri"/>
      <family val="2"/>
      <scheme val="minor"/>
    </font>
    <font>
      <vertAlign val="superscript"/>
      <sz val="8"/>
      <color indexed="8"/>
      <name val="Arial"/>
      <family val="2"/>
    </font>
    <font>
      <sz val="8"/>
      <color indexed="8"/>
      <name val="Arial"/>
      <family val="2"/>
    </font>
    <font>
      <b/>
      <vertAlign val="superscript"/>
      <sz val="8"/>
      <color indexed="8"/>
      <name val="Arial"/>
      <family val="2"/>
    </font>
    <font>
      <b/>
      <sz val="10"/>
      <color theme="1"/>
      <name val="Arial"/>
      <family val="2"/>
    </font>
    <font>
      <b/>
      <i/>
      <sz val="11"/>
      <color theme="1"/>
      <name val="Calibri"/>
      <family val="2"/>
      <scheme val="minor"/>
    </font>
    <font>
      <b/>
      <sz val="12"/>
      <name val="Calibri"/>
      <family val="2"/>
      <scheme val="minor"/>
    </font>
    <font>
      <b/>
      <vertAlign val="superscript"/>
      <sz val="12"/>
      <name val="Calibri"/>
      <family val="2"/>
      <scheme val="minor"/>
    </font>
    <font>
      <sz val="10"/>
      <name val="Calibri"/>
      <family val="2"/>
      <scheme val="minor"/>
    </font>
    <font>
      <b/>
      <sz val="11"/>
      <name val="Calibri"/>
      <family val="2"/>
      <scheme val="minor"/>
    </font>
    <font>
      <b/>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i/>
      <sz val="9"/>
      <name val="Calibri"/>
      <family val="2"/>
      <scheme val="minor"/>
    </font>
    <font>
      <u/>
      <sz val="7"/>
      <name val="Arial"/>
      <family val="2"/>
    </font>
    <font>
      <b/>
      <sz val="8"/>
      <name val="Arial"/>
      <family val="2"/>
    </font>
  </fonts>
  <fills count="37">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7" tint="-0.249977111117893"/>
        <bgColor indexed="64"/>
      </patternFill>
    </fill>
    <fill>
      <patternFill patternType="solid">
        <fgColor theme="3"/>
        <bgColor indexed="64"/>
      </patternFill>
    </fill>
    <fill>
      <patternFill patternType="solid">
        <fgColor rgb="FFFFCC66"/>
        <bgColor indexed="64"/>
      </patternFill>
    </fill>
    <fill>
      <patternFill patternType="solid">
        <fgColor rgb="FFFFFF00"/>
        <bgColor indexed="64"/>
      </patternFill>
    </fill>
  </fills>
  <borders count="10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theme="1"/>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double">
        <color indexed="8"/>
      </left>
      <right/>
      <top/>
      <bottom style="thin">
        <color indexed="8"/>
      </bottom>
      <diagonal/>
    </border>
    <border>
      <left/>
      <right style="double">
        <color indexed="8"/>
      </right>
      <top/>
      <bottom style="thin">
        <color indexed="8"/>
      </bottom>
      <diagonal/>
    </border>
    <border>
      <left/>
      <right style="thin">
        <color theme="1"/>
      </right>
      <top/>
      <bottom style="thin">
        <color indexed="8"/>
      </bottom>
      <diagonal/>
    </border>
    <border>
      <left style="thin">
        <color indexed="8"/>
      </left>
      <right/>
      <top/>
      <bottom/>
      <diagonal/>
    </border>
    <border>
      <left style="double">
        <color indexed="8"/>
      </left>
      <right style="thin">
        <color indexed="8"/>
      </right>
      <top style="thin">
        <color indexed="8"/>
      </top>
      <bottom/>
      <diagonal/>
    </border>
    <border>
      <left style="thin">
        <color indexed="8"/>
      </left>
      <right style="double">
        <color indexed="8"/>
      </right>
      <top/>
      <bottom/>
      <diagonal/>
    </border>
    <border>
      <left/>
      <right style="thin">
        <color indexed="8"/>
      </right>
      <top style="thin">
        <color indexed="8"/>
      </top>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right style="double">
        <color indexed="8"/>
      </right>
      <top/>
      <bottom/>
      <diagonal/>
    </border>
    <border>
      <left style="thin">
        <color indexed="8"/>
      </left>
      <right style="thin">
        <color theme="1"/>
      </right>
      <top style="thin">
        <color indexed="8"/>
      </top>
      <bottom/>
      <diagonal/>
    </border>
    <border>
      <left style="double">
        <color indexed="8"/>
      </left>
      <right style="thin">
        <color indexed="8"/>
      </right>
      <top/>
      <bottom/>
      <diagonal/>
    </border>
    <border>
      <left/>
      <right style="thin">
        <color indexed="8"/>
      </right>
      <top/>
      <bottom/>
      <diagonal/>
    </border>
    <border>
      <left style="double">
        <color indexed="8"/>
      </left>
      <right style="thin">
        <color indexed="64"/>
      </right>
      <top/>
      <bottom/>
      <diagonal/>
    </border>
    <border>
      <left style="thin">
        <color indexed="8"/>
      </left>
      <right style="thin">
        <color theme="1"/>
      </right>
      <top/>
      <bottom/>
      <diagonal/>
    </border>
    <border>
      <left style="thin">
        <color indexed="8"/>
      </left>
      <right style="thin">
        <color indexed="8"/>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thin">
        <color indexed="8"/>
      </right>
      <top/>
      <bottom style="thin">
        <color indexed="8"/>
      </bottom>
      <diagonal/>
    </border>
    <border>
      <left style="double">
        <color indexed="8"/>
      </left>
      <right style="thin">
        <color indexed="64"/>
      </right>
      <top/>
      <bottom style="thin">
        <color indexed="8"/>
      </bottom>
      <diagonal/>
    </border>
    <border>
      <left style="thin">
        <color indexed="8"/>
      </left>
      <right style="thin">
        <color theme="1"/>
      </right>
      <top/>
      <bottom style="thin">
        <color indexed="8"/>
      </bottom>
      <diagonal/>
    </border>
    <border>
      <left style="double">
        <color indexed="8"/>
      </left>
      <right/>
      <top/>
      <bottom/>
      <diagonal/>
    </border>
    <border>
      <left style="double">
        <color indexed="8"/>
      </left>
      <right style="thin">
        <color indexed="8"/>
      </right>
      <top/>
      <bottom style="thin">
        <color indexed="64"/>
      </bottom>
      <diagonal/>
    </border>
    <border>
      <left/>
      <right/>
      <top style="thin">
        <color indexed="8"/>
      </top>
      <bottom/>
      <diagonal/>
    </border>
    <border>
      <left style="double">
        <color indexed="8"/>
      </left>
      <right/>
      <top style="thin">
        <color indexed="8"/>
      </top>
      <bottom/>
      <diagonal/>
    </border>
    <border>
      <left style="thin">
        <color indexed="8"/>
      </left>
      <right style="double">
        <color indexed="8"/>
      </right>
      <top/>
      <bottom style="thin">
        <color theme="1"/>
      </bottom>
      <diagonal/>
    </border>
    <border>
      <left style="thin">
        <color indexed="8"/>
      </left>
      <right/>
      <top style="thin">
        <color indexed="8"/>
      </top>
      <bottom/>
      <diagonal/>
    </border>
    <border>
      <left style="thin">
        <color indexed="8"/>
      </left>
      <right style="double">
        <color indexed="8"/>
      </right>
      <top style="thin">
        <color indexed="8"/>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theme="1"/>
      </bottom>
      <diagonal/>
    </border>
    <border>
      <left/>
      <right/>
      <top style="thin">
        <color theme="1"/>
      </top>
      <bottom/>
      <diagonal/>
    </border>
    <border>
      <left style="dotted">
        <color rgb="FF000000"/>
      </left>
      <right style="thin">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thin">
        <color auto="1"/>
      </left>
      <right/>
      <top/>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1"/>
      </left>
      <right style="thin">
        <color theme="1"/>
      </right>
      <top style="thin">
        <color theme="1"/>
      </top>
      <bottom style="thin">
        <color indexed="64"/>
      </bottom>
      <diagonal/>
    </border>
    <border>
      <left/>
      <right style="thin">
        <color theme="1"/>
      </right>
      <top style="thin">
        <color theme="1"/>
      </top>
      <bottom style="thin">
        <color indexed="64"/>
      </bottom>
      <diagonal/>
    </border>
    <border>
      <left style="thin">
        <color theme="1"/>
      </left>
      <right style="double">
        <color theme="1"/>
      </right>
      <top style="thin">
        <color theme="1"/>
      </top>
      <bottom style="thin">
        <color indexed="64"/>
      </bottom>
      <diagonal/>
    </border>
    <border>
      <left style="double">
        <color indexed="8"/>
      </left>
      <right/>
      <top/>
      <bottom style="thin">
        <color indexed="64"/>
      </bottom>
      <diagonal/>
    </border>
    <border>
      <left style="thin">
        <color indexed="8"/>
      </left>
      <right style="thin">
        <color indexed="8"/>
      </right>
      <top/>
      <bottom/>
      <diagonal/>
    </border>
    <border>
      <left style="thin">
        <color indexed="8"/>
      </left>
      <right style="double">
        <color indexed="8"/>
      </right>
      <top/>
      <bottom/>
      <diagonal/>
    </border>
    <border>
      <left style="thin">
        <color indexed="8"/>
      </left>
      <right/>
      <top/>
      <bottom/>
      <diagonal/>
    </border>
    <border>
      <left style="thin">
        <color indexed="8"/>
      </left>
      <right style="thin">
        <color theme="1"/>
      </right>
      <top/>
      <bottom/>
      <diagonal/>
    </border>
    <border>
      <left style="thin">
        <color indexed="8"/>
      </left>
      <right style="thin">
        <color theme="1"/>
      </right>
      <top/>
      <bottom style="thin">
        <color theme="1"/>
      </bottom>
      <diagonal/>
    </border>
    <border>
      <left style="thin">
        <color indexed="8"/>
      </left>
      <right style="thin">
        <color indexed="8"/>
      </right>
      <top/>
      <bottom style="thin">
        <color theme="1" tint="4.9989318521683403E-2"/>
      </bottom>
      <diagonal/>
    </border>
    <border>
      <left style="thin">
        <color indexed="8"/>
      </left>
      <right style="thin">
        <color indexed="8"/>
      </right>
      <top style="thin">
        <color theme="1" tint="4.9989318521683403E-2"/>
      </top>
      <bottom/>
      <diagonal/>
    </border>
    <border>
      <left/>
      <right style="thin">
        <color indexed="8"/>
      </right>
      <top/>
      <bottom style="thin">
        <color theme="1" tint="4.9989318521683403E-2"/>
      </bottom>
      <diagonal/>
    </border>
    <border>
      <left/>
      <right style="thin">
        <color indexed="8"/>
      </right>
      <top style="thin">
        <color theme="1" tint="4.9989318521683403E-2"/>
      </top>
      <bottom/>
      <diagonal/>
    </border>
    <border>
      <left style="thin">
        <color auto="1"/>
      </left>
      <right/>
      <top/>
      <bottom/>
      <diagonal/>
    </border>
  </borders>
  <cellStyleXfs count="14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5" fillId="0" borderId="0" applyNumberFormat="0" applyProtection="0">
      <alignment horizontal="left"/>
    </xf>
    <xf numFmtId="0" fontId="8" fillId="0" borderId="0"/>
    <xf numFmtId="0" fontId="9" fillId="0" borderId="0">
      <alignment horizontal="left"/>
    </xf>
    <xf numFmtId="0" fontId="7" fillId="0" borderId="0"/>
    <xf numFmtId="43" fontId="8" fillId="0" borderId="0" applyFont="0" applyFill="0" applyBorder="0" applyAlignment="0" applyProtection="0"/>
    <xf numFmtId="0" fontId="7" fillId="0" borderId="0"/>
    <xf numFmtId="0" fontId="10" fillId="0" borderId="6">
      <alignment horizontal="left"/>
    </xf>
    <xf numFmtId="0" fontId="11" fillId="0" borderId="0">
      <alignment horizontal="left" vertical="top"/>
    </xf>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5" borderId="0" applyNumberFormat="0" applyBorder="0" applyAlignment="0" applyProtection="0"/>
    <xf numFmtId="0" fontId="15" fillId="22" borderId="11" applyNumberFormat="0" applyAlignment="0" applyProtection="0"/>
    <xf numFmtId="0" fontId="16" fillId="23" borderId="12" applyNumberFormat="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165" fontId="18" fillId="0" borderId="6" applyNumberFormat="0" applyFill="0">
      <alignment horizontal="right"/>
    </xf>
    <xf numFmtId="166" fontId="19" fillId="0" borderId="6">
      <alignment horizontal="right" vertical="center"/>
    </xf>
    <xf numFmtId="49" fontId="20" fillId="0" borderId="6">
      <alignment horizontal="left" vertical="center"/>
    </xf>
    <xf numFmtId="165" fontId="18" fillId="0" borderId="6" applyNumberFormat="0" applyFill="0">
      <alignment horizontal="right"/>
    </xf>
    <xf numFmtId="0" fontId="21" fillId="0" borderId="0" applyNumberFormat="0" applyFill="0" applyBorder="0" applyAlignment="0" applyProtection="0"/>
    <xf numFmtId="0" fontId="22" fillId="6" borderId="0" applyNumberFormat="0" applyBorder="0" applyAlignment="0" applyProtection="0"/>
    <xf numFmtId="0" fontId="23" fillId="0" borderId="13" applyNumberFormat="0" applyFill="0" applyAlignment="0" applyProtection="0"/>
    <xf numFmtId="0" fontId="24" fillId="0" borderId="14" applyNumberFormat="0" applyFill="0" applyAlignment="0" applyProtection="0"/>
    <xf numFmtId="0" fontId="25" fillId="0" borderId="15" applyNumberFormat="0" applyFill="0" applyAlignment="0" applyProtection="0"/>
    <xf numFmtId="0" fontId="25" fillId="0" borderId="0" applyNumberFormat="0" applyFill="0" applyBorder="0" applyAlignment="0" applyProtection="0"/>
    <xf numFmtId="0" fontId="26" fillId="0" borderId="16">
      <alignment horizontal="right" vertical="center"/>
    </xf>
    <xf numFmtId="0" fontId="27" fillId="0" borderId="6">
      <alignment horizontal="left" vertical="center"/>
    </xf>
    <xf numFmtId="0" fontId="18" fillId="0" borderId="6">
      <alignment horizontal="left" vertical="center"/>
    </xf>
    <xf numFmtId="0" fontId="10" fillId="0" borderId="6">
      <alignment horizontal="left"/>
    </xf>
    <xf numFmtId="0" fontId="10" fillId="24" borderId="0">
      <alignment horizontal="centerContinuous" wrapText="1"/>
    </xf>
    <xf numFmtId="0" fontId="28" fillId="9" borderId="11" applyNumberFormat="0" applyAlignment="0" applyProtection="0"/>
    <xf numFmtId="0" fontId="29" fillId="0" borderId="17" applyNumberFormat="0" applyFill="0" applyAlignment="0" applyProtection="0"/>
    <xf numFmtId="0" fontId="30" fillId="25" borderId="0" applyNumberFormat="0" applyBorder="0" applyAlignment="0" applyProtection="0"/>
    <xf numFmtId="0" fontId="7"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8" fillId="0" borderId="0"/>
    <xf numFmtId="37" fontId="31" fillId="0" borderId="0"/>
    <xf numFmtId="0" fontId="7" fillId="0" borderId="0"/>
    <xf numFmtId="37" fontId="32" fillId="0" borderId="0"/>
    <xf numFmtId="0" fontId="8" fillId="0" borderId="0"/>
    <xf numFmtId="0" fontId="7" fillId="0" borderId="0"/>
    <xf numFmtId="0" fontId="7" fillId="0" borderId="0"/>
    <xf numFmtId="0" fontId="7" fillId="0" borderId="0"/>
    <xf numFmtId="0" fontId="7" fillId="3" borderId="5" applyNumberFormat="0" applyFont="0" applyAlignment="0" applyProtection="0"/>
    <xf numFmtId="0" fontId="8" fillId="26" borderId="18" applyNumberFormat="0" applyFont="0" applyAlignment="0" applyProtection="0"/>
    <xf numFmtId="0" fontId="33" fillId="22" borderId="19" applyNumberFormat="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0" fontId="9" fillId="0" borderId="0">
      <alignment horizontal="right"/>
    </xf>
    <xf numFmtId="0" fontId="20" fillId="0" borderId="0">
      <alignment horizontal="right"/>
    </xf>
    <xf numFmtId="49" fontId="19" fillId="0" borderId="0">
      <alignment horizontal="left" vertical="center"/>
    </xf>
    <xf numFmtId="49" fontId="20" fillId="0" borderId="6">
      <alignment horizontal="left"/>
    </xf>
    <xf numFmtId="165" fontId="19" fillId="0" borderId="0" applyNumberFormat="0">
      <alignment horizontal="right"/>
    </xf>
    <xf numFmtId="0" fontId="26" fillId="27" borderId="0">
      <alignment horizontal="centerContinuous" vertical="center" wrapText="1"/>
    </xf>
    <xf numFmtId="0" fontId="26" fillId="0" borderId="20">
      <alignment horizontal="left" vertical="center"/>
    </xf>
    <xf numFmtId="0" fontId="34" fillId="0" borderId="0" applyNumberFormat="0" applyFill="0" applyBorder="0" applyAlignment="0" applyProtection="0"/>
    <xf numFmtId="0" fontId="10" fillId="0" borderId="0">
      <alignment horizontal="left"/>
    </xf>
    <xf numFmtId="0" fontId="35" fillId="0" borderId="0">
      <alignment horizontal="left"/>
    </xf>
    <xf numFmtId="0" fontId="18" fillId="0" borderId="0">
      <alignment horizontal="left"/>
    </xf>
    <xf numFmtId="0" fontId="35" fillId="0" borderId="0">
      <alignment horizontal="left"/>
    </xf>
    <xf numFmtId="0" fontId="18" fillId="0" borderId="0">
      <alignment horizontal="left"/>
    </xf>
    <xf numFmtId="0" fontId="36" fillId="0" borderId="21" applyNumberFormat="0" applyFill="0" applyAlignment="0" applyProtection="0"/>
    <xf numFmtId="0" fontId="37" fillId="0" borderId="0" applyNumberFormat="0" applyFill="0" applyBorder="0" applyAlignment="0" applyProtection="0"/>
    <xf numFmtId="49" fontId="19" fillId="0" borderId="6">
      <alignment horizontal="left"/>
    </xf>
    <xf numFmtId="0" fontId="26" fillId="0" borderId="16">
      <alignment horizontal="left"/>
    </xf>
    <xf numFmtId="0" fontId="10" fillId="0" borderId="0">
      <alignment horizontal="left" vertical="center"/>
    </xf>
    <xf numFmtId="43"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7" fillId="0" borderId="0"/>
    <xf numFmtId="43" fontId="32" fillId="0" borderId="0" applyFont="0" applyFill="0" applyBorder="0" applyAlignment="0" applyProtection="0"/>
    <xf numFmtId="0" fontId="7" fillId="0" borderId="0"/>
    <xf numFmtId="43" fontId="8" fillId="0" borderId="0"/>
    <xf numFmtId="43" fontId="7" fillId="0" borderId="0"/>
    <xf numFmtId="43" fontId="8" fillId="0" borderId="0"/>
  </cellStyleXfs>
  <cellXfs count="28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1" fillId="0" borderId="0" xfId="0" applyFont="1" applyAlignment="1">
      <alignment wrapText="1"/>
    </xf>
    <xf numFmtId="0" fontId="38" fillId="0" borderId="0" xfId="142"/>
    <xf numFmtId="9" fontId="0" fillId="0" borderId="0" xfId="141" applyFont="1"/>
    <xf numFmtId="37" fontId="39" fillId="0" borderId="0" xfId="110" applyFont="1" applyAlignment="1">
      <alignment horizontal="center"/>
    </xf>
    <xf numFmtId="37" fontId="40" fillId="0" borderId="0" xfId="110" applyFont="1"/>
    <xf numFmtId="37" fontId="41" fillId="0" borderId="0" xfId="110" applyFont="1" applyAlignment="1">
      <alignment horizontal="center"/>
    </xf>
    <xf numFmtId="37" fontId="42" fillId="0" borderId="0" xfId="110" applyFont="1" applyAlignment="1">
      <alignment horizontal="center"/>
    </xf>
    <xf numFmtId="49" fontId="43" fillId="0" borderId="0" xfId="110" applyNumberFormat="1" applyFont="1" applyAlignment="1">
      <alignment horizontal="left"/>
    </xf>
    <xf numFmtId="37" fontId="44" fillId="0" borderId="0" xfId="110" applyFont="1" applyAlignment="1">
      <alignment horizontal="center"/>
    </xf>
    <xf numFmtId="37" fontId="44" fillId="0" borderId="22" xfId="110" applyFont="1" applyBorder="1" applyAlignment="1">
      <alignment horizontal="center"/>
    </xf>
    <xf numFmtId="37" fontId="44" fillId="0" borderId="23" xfId="110" applyFont="1" applyBorder="1"/>
    <xf numFmtId="37" fontId="44" fillId="0" borderId="24" xfId="110" applyFont="1" applyBorder="1"/>
    <xf numFmtId="37" fontId="44" fillId="0" borderId="25" xfId="110" applyFont="1" applyBorder="1"/>
    <xf numFmtId="37" fontId="44" fillId="0" borderId="26" xfId="110" applyFont="1" applyBorder="1" applyAlignment="1">
      <alignment horizontal="center"/>
    </xf>
    <xf numFmtId="37" fontId="44" fillId="0" borderId="27" xfId="110" applyFont="1" applyBorder="1"/>
    <xf numFmtId="37" fontId="44" fillId="0" borderId="28" xfId="110" applyFont="1" applyBorder="1"/>
    <xf numFmtId="37" fontId="44" fillId="0" borderId="29" xfId="110" applyFont="1" applyBorder="1"/>
    <xf numFmtId="37" fontId="44" fillId="0" borderId="30" xfId="110" applyFont="1" applyBorder="1"/>
    <xf numFmtId="37" fontId="44" fillId="0" borderId="31" xfId="110" applyFont="1" applyBorder="1"/>
    <xf numFmtId="37" fontId="44" fillId="0" borderId="32" xfId="110" applyFont="1" applyBorder="1" applyAlignment="1">
      <alignment horizontal="center"/>
    </xf>
    <xf numFmtId="37" fontId="44" fillId="0" borderId="33" xfId="110" applyFont="1" applyBorder="1" applyAlignment="1">
      <alignment horizontal="center"/>
    </xf>
    <xf numFmtId="37" fontId="44" fillId="0" borderId="34" xfId="110" applyFont="1" applyBorder="1" applyAlignment="1">
      <alignment horizontal="center"/>
    </xf>
    <xf numFmtId="37" fontId="44" fillId="0" borderId="35" xfId="110" applyFont="1" applyBorder="1" applyAlignment="1">
      <alignment horizontal="center"/>
    </xf>
    <xf numFmtId="37" fontId="44" fillId="0" borderId="36" xfId="110" applyFont="1" applyBorder="1" applyAlignment="1">
      <alignment horizontal="center"/>
    </xf>
    <xf numFmtId="37" fontId="44" fillId="0" borderId="37" xfId="110" applyFont="1" applyBorder="1" applyAlignment="1">
      <alignment horizontal="center"/>
    </xf>
    <xf numFmtId="37" fontId="44" fillId="0" borderId="38" xfId="110" applyFont="1" applyBorder="1" applyAlignment="1">
      <alignment horizontal="center"/>
    </xf>
    <xf numFmtId="37" fontId="44" fillId="0" borderId="39" xfId="110" applyFont="1" applyBorder="1" applyAlignment="1">
      <alignment horizontal="center"/>
    </xf>
    <xf numFmtId="37" fontId="44" fillId="0" borderId="40" xfId="110" applyFont="1" applyBorder="1" applyAlignment="1">
      <alignment horizontal="center"/>
    </xf>
    <xf numFmtId="37" fontId="44" fillId="0" borderId="41" xfId="110" applyFont="1" applyBorder="1" applyAlignment="1">
      <alignment horizontal="center"/>
    </xf>
    <xf numFmtId="37" fontId="44" fillId="0" borderId="42" xfId="110" applyFont="1" applyBorder="1" applyAlignment="1">
      <alignment horizontal="center"/>
    </xf>
    <xf numFmtId="37" fontId="44" fillId="0" borderId="43" xfId="110" applyFont="1" applyBorder="1" applyAlignment="1">
      <alignment horizontal="center"/>
    </xf>
    <xf numFmtId="37" fontId="44" fillId="0" borderId="44" xfId="110" applyFont="1" applyBorder="1" applyAlignment="1">
      <alignment horizontal="center"/>
    </xf>
    <xf numFmtId="37" fontId="44" fillId="0" borderId="27" xfId="110" applyFont="1" applyBorder="1" applyAlignment="1">
      <alignment horizontal="center"/>
    </xf>
    <xf numFmtId="37" fontId="44" fillId="0" borderId="45" xfId="110" applyFont="1" applyBorder="1" applyAlignment="1">
      <alignment horizontal="center"/>
    </xf>
    <xf numFmtId="37" fontId="44" fillId="0" borderId="46" xfId="110" applyFont="1" applyBorder="1" applyAlignment="1">
      <alignment horizontal="center"/>
    </xf>
    <xf numFmtId="37" fontId="44" fillId="0" borderId="47" xfId="110" applyFont="1" applyBorder="1" applyAlignment="1">
      <alignment horizontal="center"/>
    </xf>
    <xf numFmtId="37" fontId="44" fillId="0" borderId="48" xfId="110" applyFont="1" applyBorder="1" applyAlignment="1">
      <alignment horizontal="center"/>
    </xf>
    <xf numFmtId="37" fontId="44" fillId="0" borderId="49" xfId="110" applyFont="1" applyBorder="1" applyAlignment="1">
      <alignment horizontal="center"/>
    </xf>
    <xf numFmtId="37" fontId="43" fillId="0" borderId="26" xfId="110" applyFont="1" applyBorder="1"/>
    <xf numFmtId="37" fontId="39" fillId="0" borderId="0" xfId="110" applyFont="1"/>
    <xf numFmtId="167" fontId="43" fillId="0" borderId="50" xfId="143" applyNumberFormat="1" applyFont="1" applyBorder="1"/>
    <xf numFmtId="169" fontId="43" fillId="0" borderId="41" xfId="108" applyNumberFormat="1" applyFont="1" applyBorder="1" applyAlignment="1">
      <alignment vertical="center"/>
    </xf>
    <xf numFmtId="167" fontId="43" fillId="0" borderId="46" xfId="143" applyNumberFormat="1" applyFont="1" applyBorder="1"/>
    <xf numFmtId="37" fontId="43" fillId="0" borderId="22" xfId="110" applyFont="1" applyBorder="1"/>
    <xf numFmtId="169" fontId="43" fillId="0" borderId="35" xfId="108" applyNumberFormat="1" applyFont="1" applyBorder="1" applyAlignment="1">
      <alignment vertical="center"/>
    </xf>
    <xf numFmtId="37" fontId="43" fillId="0" borderId="44" xfId="110" applyFont="1" applyBorder="1"/>
    <xf numFmtId="167" fontId="43" fillId="0" borderId="46" xfId="110" applyNumberFormat="1" applyFont="1" applyBorder="1"/>
    <xf numFmtId="167" fontId="43" fillId="0" borderId="44" xfId="110" applyNumberFormat="1" applyFont="1" applyBorder="1" applyAlignment="1">
      <alignment horizontal="right"/>
    </xf>
    <xf numFmtId="169" fontId="43" fillId="0" borderId="47" xfId="108" applyNumberFormat="1" applyFont="1" applyBorder="1" applyAlignment="1">
      <alignment vertical="center"/>
    </xf>
    <xf numFmtId="167" fontId="43" fillId="0" borderId="40" xfId="143" applyNumberFormat="1" applyFont="1" applyBorder="1"/>
    <xf numFmtId="167" fontId="43" fillId="0" borderId="41" xfId="143" applyNumberFormat="1" applyFont="1" applyBorder="1"/>
    <xf numFmtId="167" fontId="43" fillId="0" borderId="56" xfId="143" applyNumberFormat="1" applyFont="1" applyBorder="1"/>
    <xf numFmtId="37" fontId="44" fillId="0" borderId="57" xfId="110" applyFont="1" applyBorder="1"/>
    <xf numFmtId="37" fontId="44" fillId="0" borderId="58" xfId="110" applyFont="1" applyBorder="1"/>
    <xf numFmtId="49" fontId="43" fillId="0" borderId="0" xfId="110" applyNumberFormat="1" applyFont="1" applyAlignment="1">
      <alignment wrapText="1"/>
    </xf>
    <xf numFmtId="49" fontId="43" fillId="0" borderId="0" xfId="110" applyNumberFormat="1" applyFont="1"/>
    <xf numFmtId="37" fontId="44" fillId="0" borderId="0" xfId="110" applyFont="1"/>
    <xf numFmtId="170" fontId="44" fillId="0" borderId="0" xfId="110" applyNumberFormat="1" applyFont="1"/>
    <xf numFmtId="0" fontId="45" fillId="0" borderId="0" xfId="0" applyFont="1" applyAlignment="1">
      <alignment vertical="center"/>
    </xf>
    <xf numFmtId="0" fontId="46" fillId="0" borderId="0" xfId="0" applyFont="1"/>
    <xf numFmtId="0" fontId="1" fillId="29" borderId="0" xfId="0" applyFont="1" applyFill="1"/>
    <xf numFmtId="0" fontId="1" fillId="29" borderId="0" xfId="0" applyFont="1" applyFill="1" applyAlignment="1">
      <alignment horizontal="left"/>
    </xf>
    <xf numFmtId="37" fontId="39" fillId="31" borderId="0" xfId="110" applyFont="1" applyFill="1"/>
    <xf numFmtId="37" fontId="39" fillId="31" borderId="0" xfId="110" applyFont="1" applyFill="1" applyAlignment="1">
      <alignment horizontal="center"/>
    </xf>
    <xf numFmtId="37" fontId="47" fillId="31" borderId="0" xfId="110" applyFont="1" applyFill="1"/>
    <xf numFmtId="9" fontId="0" fillId="0" borderId="0" xfId="0" applyNumberFormat="1"/>
    <xf numFmtId="0" fontId="1" fillId="31" borderId="0" xfId="0" applyFont="1" applyFill="1"/>
    <xf numFmtId="0" fontId="0" fillId="31" borderId="0" xfId="0" applyFill="1"/>
    <xf numFmtId="0" fontId="48" fillId="0" borderId="0" xfId="0" applyFont="1" applyAlignment="1">
      <alignment vertical="top" wrapText="1"/>
    </xf>
    <xf numFmtId="0" fontId="0" fillId="32" borderId="0" xfId="0" applyFill="1"/>
    <xf numFmtId="0" fontId="1" fillId="0" borderId="60" xfId="0" applyFont="1" applyBorder="1"/>
    <xf numFmtId="0" fontId="0" fillId="32" borderId="60" xfId="0" applyFill="1" applyBorder="1"/>
    <xf numFmtId="0" fontId="0" fillId="0" borderId="59" xfId="0" applyBorder="1"/>
    <xf numFmtId="0" fontId="0" fillId="0" borderId="0" xfId="0" applyAlignment="1">
      <alignment vertical="top"/>
    </xf>
    <xf numFmtId="0" fontId="48" fillId="0" borderId="61" xfId="0" applyFont="1" applyBorder="1" applyAlignment="1">
      <alignment vertical="top" wrapText="1"/>
    </xf>
    <xf numFmtId="0" fontId="48" fillId="0" borderId="62" xfId="0" applyFont="1" applyBorder="1" applyAlignment="1">
      <alignment vertical="top" wrapText="1"/>
    </xf>
    <xf numFmtId="3" fontId="48" fillId="0" borderId="62" xfId="0" applyNumberFormat="1" applyFont="1" applyBorder="1" applyAlignment="1">
      <alignment vertical="top" wrapText="1"/>
    </xf>
    <xf numFmtId="0" fontId="48" fillId="0" borderId="62" xfId="0" applyFont="1" applyBorder="1" applyAlignment="1">
      <alignment horizontal="right" vertical="top" wrapText="1"/>
    </xf>
    <xf numFmtId="0" fontId="48" fillId="0" borderId="63" xfId="0" applyFont="1" applyBorder="1" applyAlignment="1">
      <alignment horizontal="right" vertical="top" wrapText="1"/>
    </xf>
    <xf numFmtId="0" fontId="48" fillId="0" borderId="64" xfId="0" applyFont="1" applyBorder="1" applyAlignment="1">
      <alignment vertical="top" wrapText="1"/>
    </xf>
    <xf numFmtId="0" fontId="48" fillId="0" borderId="65" xfId="0" applyFont="1" applyBorder="1" applyAlignment="1">
      <alignment vertical="top" wrapText="1"/>
    </xf>
    <xf numFmtId="3" fontId="48" fillId="0" borderId="65" xfId="0" applyNumberFormat="1" applyFont="1" applyBorder="1" applyAlignment="1">
      <alignment vertical="top" wrapText="1"/>
    </xf>
    <xf numFmtId="0" fontId="48" fillId="0" borderId="65" xfId="0" applyFont="1" applyBorder="1" applyAlignment="1">
      <alignment horizontal="right" vertical="top" wrapText="1"/>
    </xf>
    <xf numFmtId="0" fontId="48" fillId="0" borderId="66" xfId="0" applyFont="1" applyBorder="1" applyAlignment="1">
      <alignment horizontal="right" vertical="top" wrapText="1"/>
    </xf>
    <xf numFmtId="10" fontId="48" fillId="0" borderId="64" xfId="0" applyNumberFormat="1" applyFont="1" applyBorder="1" applyAlignment="1">
      <alignment vertical="top" wrapText="1"/>
    </xf>
    <xf numFmtId="0" fontId="49" fillId="0" borderId="67" xfId="0" applyFont="1" applyBorder="1" applyAlignment="1">
      <alignment horizontal="center" vertical="center" wrapText="1"/>
    </xf>
    <xf numFmtId="0" fontId="49" fillId="0" borderId="68" xfId="0" applyFont="1" applyBorder="1" applyAlignment="1">
      <alignment horizontal="center" vertical="center" wrapText="1"/>
    </xf>
    <xf numFmtId="0" fontId="49" fillId="0" borderId="69" xfId="0" applyFont="1" applyBorder="1" applyAlignment="1">
      <alignment horizontal="center" vertical="center" wrapText="1"/>
    </xf>
    <xf numFmtId="0" fontId="50" fillId="33" borderId="0" xfId="0" applyFont="1" applyFill="1" applyAlignment="1">
      <alignment wrapText="1"/>
    </xf>
    <xf numFmtId="3" fontId="50" fillId="33" borderId="0" xfId="0" applyNumberFormat="1" applyFont="1" applyFill="1" applyAlignment="1">
      <alignment wrapText="1"/>
    </xf>
    <xf numFmtId="164" fontId="50" fillId="33" borderId="0" xfId="0" applyNumberFormat="1" applyFont="1" applyFill="1" applyAlignment="1">
      <alignment wrapText="1"/>
    </xf>
    <xf numFmtId="0" fontId="48" fillId="0" borderId="0" xfId="0" applyFont="1"/>
    <xf numFmtId="171" fontId="48" fillId="0" borderId="0" xfId="0" applyNumberFormat="1" applyFont="1" applyAlignment="1">
      <alignment horizontal="left"/>
    </xf>
    <xf numFmtId="172" fontId="48" fillId="0" borderId="0" xfId="0" applyNumberFormat="1" applyFont="1" applyAlignment="1">
      <alignment horizontal="left"/>
    </xf>
    <xf numFmtId="3" fontId="48" fillId="0" borderId="0" xfId="0" applyNumberFormat="1" applyFont="1"/>
    <xf numFmtId="164" fontId="48" fillId="0" borderId="0" xfId="0" applyNumberFormat="1" applyFont="1"/>
    <xf numFmtId="0" fontId="0" fillId="0" borderId="0" xfId="140" applyNumberFormat="1" applyFont="1" applyBorder="1"/>
    <xf numFmtId="0" fontId="1" fillId="28" borderId="0" xfId="0" applyFont="1" applyFill="1"/>
    <xf numFmtId="0" fontId="0" fillId="2" borderId="0" xfId="0" applyFill="1"/>
    <xf numFmtId="0" fontId="1" fillId="28" borderId="0" xfId="0" applyFont="1" applyFill="1" applyAlignment="1">
      <alignment wrapText="1"/>
    </xf>
    <xf numFmtId="0" fontId="1" fillId="0" borderId="70" xfId="0" applyFont="1" applyBorder="1"/>
    <xf numFmtId="0" fontId="0" fillId="0" borderId="70" xfId="0" applyBorder="1"/>
    <xf numFmtId="0" fontId="48" fillId="0" borderId="0" xfId="0" applyFont="1" applyAlignment="1">
      <alignment vertical="center"/>
    </xf>
    <xf numFmtId="3" fontId="48" fillId="0" borderId="0" xfId="0" applyNumberFormat="1" applyFont="1" applyAlignment="1">
      <alignment vertical="center"/>
    </xf>
    <xf numFmtId="3" fontId="48" fillId="0" borderId="71" xfId="0" applyNumberFormat="1" applyFont="1" applyBorder="1" applyAlignment="1">
      <alignment horizontal="right" vertical="center" indent="4"/>
    </xf>
    <xf numFmtId="0" fontId="48" fillId="0" borderId="71" xfId="0" applyFont="1" applyBorder="1" applyAlignment="1">
      <alignment vertical="center"/>
    </xf>
    <xf numFmtId="3" fontId="48" fillId="30" borderId="0" xfId="0" applyNumberFormat="1" applyFont="1" applyFill="1" applyAlignment="1">
      <alignment horizontal="right" vertical="center" indent="4"/>
    </xf>
    <xf numFmtId="0" fontId="48" fillId="30" borderId="0" xfId="0" applyFont="1" applyFill="1" applyAlignment="1">
      <alignment vertical="center"/>
    </xf>
    <xf numFmtId="3" fontId="48" fillId="0" borderId="0" xfId="0" applyNumberFormat="1" applyFont="1" applyAlignment="1">
      <alignment horizontal="right" vertical="center" indent="4"/>
    </xf>
    <xf numFmtId="49" fontId="49" fillId="0" borderId="10" xfId="0" applyNumberFormat="1" applyFont="1" applyBorder="1" applyAlignment="1">
      <alignment horizontal="center"/>
    </xf>
    <xf numFmtId="0" fontId="49" fillId="0" borderId="10" xfId="0" applyFont="1" applyBorder="1"/>
    <xf numFmtId="0" fontId="55" fillId="0" borderId="0" xfId="0" applyFont="1" applyAlignment="1">
      <alignment vertical="center"/>
    </xf>
    <xf numFmtId="0" fontId="55" fillId="0" borderId="10" xfId="0" applyFont="1" applyBorder="1" applyAlignment="1">
      <alignment vertical="center"/>
    </xf>
    <xf numFmtId="0" fontId="48" fillId="0" borderId="58" xfId="0" applyFont="1" applyBorder="1" applyAlignment="1">
      <alignment vertical="top" wrapText="1"/>
    </xf>
    <xf numFmtId="0" fontId="59" fillId="0" borderId="0" xfId="73" applyFont="1"/>
    <xf numFmtId="0" fontId="51" fillId="0" borderId="9" xfId="73" applyFont="1" applyBorder="1"/>
    <xf numFmtId="0" fontId="51" fillId="0" borderId="0" xfId="73" applyFont="1"/>
    <xf numFmtId="0" fontId="60" fillId="0" borderId="0" xfId="73" applyFont="1"/>
    <xf numFmtId="0" fontId="60" fillId="0" borderId="10" xfId="73" applyFont="1" applyBorder="1" applyAlignment="1">
      <alignment horizontal="left"/>
    </xf>
    <xf numFmtId="49" fontId="60" fillId="0" borderId="83" xfId="68" applyNumberFormat="1" applyFont="1" applyFill="1" applyBorder="1" applyAlignment="1">
      <alignment horizontal="center" wrapText="1"/>
    </xf>
    <xf numFmtId="49" fontId="60" fillId="0" borderId="82" xfId="68" applyNumberFormat="1" applyFont="1" applyFill="1" applyBorder="1" applyAlignment="1">
      <alignment horizontal="center" wrapText="1"/>
    </xf>
    <xf numFmtId="49" fontId="60" fillId="0" borderId="10" xfId="68" applyNumberFormat="1" applyFont="1" applyFill="1" applyBorder="1" applyAlignment="1">
      <alignment horizontal="center" wrapText="1"/>
    </xf>
    <xf numFmtId="173" fontId="60" fillId="0" borderId="71" xfId="68" applyNumberFormat="1" applyFont="1" applyFill="1" applyBorder="1" applyAlignment="1">
      <alignment horizontal="center" wrapText="1"/>
    </xf>
    <xf numFmtId="0" fontId="60" fillId="0" borderId="0" xfId="73" applyFont="1" applyAlignment="1">
      <alignment horizontal="center"/>
    </xf>
    <xf numFmtId="0" fontId="51" fillId="0" borderId="80" xfId="73" applyFont="1" applyBorder="1" applyAlignment="1">
      <alignment horizontal="center"/>
    </xf>
    <xf numFmtId="164" fontId="51" fillId="0" borderId="79" xfId="73" applyNumberFormat="1" applyFont="1" applyBorder="1" applyAlignment="1">
      <alignment horizontal="right"/>
    </xf>
    <xf numFmtId="0" fontId="51" fillId="0" borderId="0" xfId="73" applyFont="1" applyAlignment="1">
      <alignment horizontal="center"/>
    </xf>
    <xf numFmtId="173" fontId="51" fillId="0" borderId="0" xfId="73" applyNumberFormat="1" applyFont="1" applyAlignment="1">
      <alignment horizontal="right"/>
    </xf>
    <xf numFmtId="173" fontId="51" fillId="0" borderId="78" xfId="73" applyNumberFormat="1" applyFont="1" applyBorder="1"/>
    <xf numFmtId="173" fontId="51" fillId="0" borderId="78" xfId="118" applyNumberFormat="1" applyFont="1" applyFill="1" applyBorder="1"/>
    <xf numFmtId="49" fontId="60" fillId="0" borderId="58" xfId="124" applyFont="1" applyBorder="1">
      <alignment horizontal="left" vertical="center"/>
    </xf>
    <xf numFmtId="0" fontId="60" fillId="0" borderId="77" xfId="54" applyNumberFormat="1" applyFont="1" applyFill="1" applyBorder="1" applyAlignment="1">
      <alignment horizontal="center"/>
    </xf>
    <xf numFmtId="164" fontId="60" fillId="0" borderId="76" xfId="54" applyNumberFormat="1" applyFont="1" applyFill="1" applyBorder="1">
      <alignment horizontal="right"/>
    </xf>
    <xf numFmtId="0" fontId="60" fillId="0" borderId="58" xfId="54" applyNumberFormat="1" applyFont="1" applyFill="1" applyBorder="1" applyAlignment="1">
      <alignment horizontal="center"/>
    </xf>
    <xf numFmtId="173" fontId="60" fillId="0" borderId="75" xfId="73" applyNumberFormat="1" applyFont="1" applyBorder="1"/>
    <xf numFmtId="173" fontId="60" fillId="0" borderId="75" xfId="118" applyNumberFormat="1" applyFont="1" applyFill="1" applyBorder="1"/>
    <xf numFmtId="49" fontId="60" fillId="0" borderId="8" xfId="124" applyFont="1" applyBorder="1">
      <alignment horizontal="left" vertical="center"/>
    </xf>
    <xf numFmtId="0" fontId="60" fillId="0" borderId="74" xfId="54" applyNumberFormat="1" applyFont="1" applyFill="1" applyBorder="1" applyAlignment="1">
      <alignment horizontal="center"/>
    </xf>
    <xf numFmtId="164" fontId="60" fillId="0" borderId="73" xfId="54" applyNumberFormat="1" applyFont="1" applyFill="1" applyBorder="1">
      <alignment horizontal="right"/>
    </xf>
    <xf numFmtId="0" fontId="60" fillId="0" borderId="8" xfId="54" applyNumberFormat="1" applyFont="1" applyFill="1" applyBorder="1" applyAlignment="1">
      <alignment horizontal="center"/>
    </xf>
    <xf numFmtId="164" fontId="60" fillId="0" borderId="73" xfId="73" applyNumberFormat="1" applyFont="1" applyBorder="1"/>
    <xf numFmtId="173" fontId="60" fillId="0" borderId="72" xfId="73" applyNumberFormat="1" applyFont="1" applyBorder="1"/>
    <xf numFmtId="173" fontId="60" fillId="0" borderId="72" xfId="118" applyNumberFormat="1" applyFont="1" applyFill="1" applyBorder="1"/>
    <xf numFmtId="0" fontId="63" fillId="0" borderId="0" xfId="73" applyFont="1"/>
    <xf numFmtId="0" fontId="63" fillId="0" borderId="0" xfId="73" applyFont="1" applyAlignment="1">
      <alignment horizontal="left" wrapText="1"/>
    </xf>
    <xf numFmtId="0" fontId="63" fillId="0" borderId="0" xfId="73" applyFont="1" applyAlignment="1">
      <alignment horizontal="left"/>
    </xf>
    <xf numFmtId="0" fontId="59" fillId="30" borderId="0" xfId="73" applyFont="1" applyFill="1"/>
    <xf numFmtId="0" fontId="60" fillId="30" borderId="0" xfId="73" applyFont="1" applyFill="1"/>
    <xf numFmtId="0" fontId="60" fillId="30" borderId="0" xfId="73" applyFont="1" applyFill="1" applyAlignment="1">
      <alignment horizontal="center"/>
    </xf>
    <xf numFmtId="0" fontId="51" fillId="30" borderId="0" xfId="73" applyFont="1" applyFill="1"/>
    <xf numFmtId="0" fontId="63" fillId="30" borderId="0" xfId="73" applyFont="1" applyFill="1"/>
    <xf numFmtId="0" fontId="63" fillId="30" borderId="0" xfId="73" applyFont="1" applyFill="1" applyAlignment="1">
      <alignment horizontal="left" wrapText="1"/>
    </xf>
    <xf numFmtId="0" fontId="63" fillId="30" borderId="0" xfId="73" applyFont="1" applyFill="1" applyAlignment="1">
      <alignment horizontal="left"/>
    </xf>
    <xf numFmtId="0" fontId="60" fillId="30" borderId="0" xfId="73" applyFont="1" applyFill="1" applyAlignment="1">
      <alignment horizontal="center" wrapText="1"/>
    </xf>
    <xf numFmtId="0" fontId="45" fillId="0" borderId="0" xfId="0" applyFont="1"/>
    <xf numFmtId="168" fontId="0" fillId="0" borderId="0" xfId="140" applyNumberFormat="1" applyFont="1"/>
    <xf numFmtId="14" fontId="0" fillId="0" borderId="0" xfId="0" applyNumberFormat="1"/>
    <xf numFmtId="37" fontId="43" fillId="0" borderId="87" xfId="110" applyFont="1" applyBorder="1"/>
    <xf numFmtId="37" fontId="43" fillId="0" borderId="88" xfId="110" applyFont="1" applyBorder="1"/>
    <xf numFmtId="37" fontId="43" fillId="0" borderId="89" xfId="110" applyFont="1" applyBorder="1"/>
    <xf numFmtId="167" fontId="43" fillId="0" borderId="90" xfId="143" applyNumberFormat="1" applyFont="1" applyBorder="1"/>
    <xf numFmtId="167" fontId="43" fillId="0" borderId="91" xfId="143" applyNumberFormat="1" applyFont="1" applyBorder="1"/>
    <xf numFmtId="167" fontId="43" fillId="0" borderId="92" xfId="143" applyNumberFormat="1" applyFont="1" applyBorder="1"/>
    <xf numFmtId="167" fontId="43" fillId="0" borderId="93" xfId="143" applyNumberFormat="1" applyFont="1" applyBorder="1"/>
    <xf numFmtId="167" fontId="43" fillId="0" borderId="78" xfId="143" applyNumberFormat="1" applyFont="1" applyBorder="1"/>
    <xf numFmtId="167" fontId="43" fillId="0" borderId="51" xfId="143" applyNumberFormat="1" applyFont="1" applyBorder="1"/>
    <xf numFmtId="37" fontId="43" fillId="0" borderId="91" xfId="110" applyFont="1" applyBorder="1"/>
    <xf numFmtId="167" fontId="43" fillId="0" borderId="94" xfId="110" applyNumberFormat="1" applyFont="1" applyBorder="1"/>
    <xf numFmtId="167" fontId="43" fillId="0" borderId="91" xfId="110" applyNumberFormat="1" applyFont="1" applyBorder="1"/>
    <xf numFmtId="167" fontId="43" fillId="0" borderId="41" xfId="110" applyNumberFormat="1" applyFont="1" applyBorder="1"/>
    <xf numFmtId="167" fontId="43" fillId="0" borderId="92" xfId="110" applyNumberFormat="1" applyFont="1" applyBorder="1"/>
    <xf numFmtId="167" fontId="43" fillId="0" borderId="91" xfId="110" applyNumberFormat="1" applyFont="1" applyBorder="1" applyAlignment="1">
      <alignment horizontal="right"/>
    </xf>
    <xf numFmtId="167" fontId="43" fillId="0" borderId="50" xfId="145" applyNumberFormat="1" applyFont="1" applyBorder="1"/>
    <xf numFmtId="167" fontId="43" fillId="0" borderId="93" xfId="110" applyNumberFormat="1" applyFont="1" applyBorder="1"/>
    <xf numFmtId="168" fontId="43" fillId="0" borderId="0" xfId="144" applyNumberFormat="1" applyFont="1" applyFill="1" applyBorder="1"/>
    <xf numFmtId="167" fontId="43" fillId="0" borderId="75" xfId="143" applyNumberFormat="1" applyFont="1" applyBorder="1"/>
    <xf numFmtId="167" fontId="43" fillId="0" borderId="95" xfId="110" applyNumberFormat="1" applyFont="1" applyBorder="1"/>
    <xf numFmtId="167" fontId="43" fillId="0" borderId="96" xfId="110" applyNumberFormat="1" applyFont="1" applyBorder="1"/>
    <xf numFmtId="167" fontId="43" fillId="0" borderId="47" xfId="143" applyNumberFormat="1" applyFont="1" applyBorder="1"/>
    <xf numFmtId="167" fontId="43" fillId="0" borderId="54" xfId="110" applyNumberFormat="1" applyFont="1" applyBorder="1"/>
    <xf numFmtId="167" fontId="43" fillId="0" borderId="29" xfId="145" applyNumberFormat="1" applyFont="1" applyBorder="1"/>
    <xf numFmtId="167" fontId="43" fillId="0" borderId="27" xfId="110" applyNumberFormat="1" applyFont="1" applyBorder="1"/>
    <xf numFmtId="168" fontId="43" fillId="0" borderId="44" xfId="144" applyNumberFormat="1" applyFont="1" applyFill="1" applyBorder="1"/>
    <xf numFmtId="167" fontId="43" fillId="0" borderId="81" xfId="143" applyNumberFormat="1" applyFont="1" applyBorder="1"/>
    <xf numFmtId="167" fontId="43" fillId="0" borderId="44" xfId="143" applyNumberFormat="1" applyFont="1" applyBorder="1"/>
    <xf numFmtId="41" fontId="43" fillId="0" borderId="41" xfId="144" applyNumberFormat="1" applyFont="1" applyFill="1" applyBorder="1" applyProtection="1"/>
    <xf numFmtId="168" fontId="43" fillId="0" borderId="91" xfId="144" applyNumberFormat="1" applyFont="1" applyFill="1" applyBorder="1"/>
    <xf numFmtId="167" fontId="43" fillId="0" borderId="97" xfId="110" applyNumberFormat="1" applyFont="1" applyBorder="1"/>
    <xf numFmtId="167" fontId="43" fillId="0" borderId="53" xfId="145" applyNumberFormat="1" applyFont="1" applyBorder="1"/>
    <xf numFmtId="168" fontId="43" fillId="0" borderId="52" xfId="144" applyNumberFormat="1" applyFont="1" applyFill="1" applyBorder="1"/>
    <xf numFmtId="168" fontId="43" fillId="0" borderId="22" xfId="144" applyNumberFormat="1" applyFont="1" applyFill="1" applyBorder="1"/>
    <xf numFmtId="167" fontId="43" fillId="0" borderId="22" xfId="143" applyNumberFormat="1" applyFont="1" applyBorder="1"/>
    <xf numFmtId="168" fontId="43" fillId="0" borderId="0" xfId="144" applyNumberFormat="1" applyFont="1" applyFill="1"/>
    <xf numFmtId="167" fontId="43" fillId="0" borderId="98" xfId="110" applyNumberFormat="1" applyFont="1" applyBorder="1"/>
    <xf numFmtId="167" fontId="43" fillId="0" borderId="99" xfId="110" applyNumberFormat="1" applyFont="1" applyBorder="1"/>
    <xf numFmtId="167" fontId="43" fillId="0" borderId="91" xfId="143" applyNumberFormat="1" applyFont="1" applyBorder="1" applyAlignment="1">
      <alignment wrapText="1"/>
    </xf>
    <xf numFmtId="167" fontId="43" fillId="0" borderId="33" xfId="143" applyNumberFormat="1" applyFont="1" applyBorder="1"/>
    <xf numFmtId="167" fontId="43" fillId="0" borderId="55" xfId="143" applyNumberFormat="1" applyFont="1" applyBorder="1"/>
    <xf numFmtId="167" fontId="43" fillId="0" borderId="35" xfId="143" applyNumberFormat="1" applyFont="1" applyBorder="1"/>
    <xf numFmtId="167" fontId="66" fillId="0" borderId="54" xfId="110" applyNumberFormat="1" applyFont="1" applyBorder="1"/>
    <xf numFmtId="167" fontId="43" fillId="0" borderId="45" xfId="143" applyNumberFormat="1" applyFont="1" applyBorder="1"/>
    <xf numFmtId="167" fontId="43" fillId="0" borderId="27" xfId="143" applyNumberFormat="1" applyFont="1" applyBorder="1"/>
    <xf numFmtId="41" fontId="43" fillId="0" borderId="91" xfId="144" applyNumberFormat="1" applyFont="1" applyFill="1" applyBorder="1" applyProtection="1"/>
    <xf numFmtId="41" fontId="43" fillId="0" borderId="92" xfId="144" applyNumberFormat="1" applyFont="1" applyFill="1" applyBorder="1" applyProtection="1"/>
    <xf numFmtId="41" fontId="43" fillId="0" borderId="40" xfId="144" applyNumberFormat="1" applyFont="1" applyFill="1" applyBorder="1" applyProtection="1"/>
    <xf numFmtId="41" fontId="43" fillId="0" borderId="93" xfId="144" applyNumberFormat="1" applyFont="1" applyFill="1" applyBorder="1" applyProtection="1"/>
    <xf numFmtId="168" fontId="43" fillId="0" borderId="0" xfId="144" applyNumberFormat="1" applyFont="1" applyFill="1" applyAlignment="1"/>
    <xf numFmtId="167" fontId="43" fillId="0" borderId="30" xfId="143" applyNumberFormat="1" applyFont="1" applyBorder="1"/>
    <xf numFmtId="167" fontId="43" fillId="0" borderId="38" xfId="110" applyNumberFormat="1" applyFont="1" applyBorder="1"/>
    <xf numFmtId="167" fontId="43" fillId="0" borderId="38" xfId="143" applyNumberFormat="1" applyFont="1" applyBorder="1"/>
    <xf numFmtId="9" fontId="39" fillId="0" borderId="0" xfId="141" applyFont="1"/>
    <xf numFmtId="174" fontId="39" fillId="31" borderId="0" xfId="110" applyNumberFormat="1" applyFont="1" applyFill="1"/>
    <xf numFmtId="174" fontId="39" fillId="0" borderId="0" xfId="110" applyNumberFormat="1" applyFont="1" applyAlignment="1">
      <alignment horizontal="center"/>
    </xf>
    <xf numFmtId="174" fontId="39" fillId="0" borderId="0" xfId="141" applyNumberFormat="1" applyFont="1"/>
    <xf numFmtId="174" fontId="39" fillId="0" borderId="0" xfId="110" applyNumberFormat="1" applyFont="1"/>
    <xf numFmtId="175" fontId="39" fillId="0" borderId="0" xfId="141" applyNumberFormat="1" applyFont="1"/>
    <xf numFmtId="0" fontId="38" fillId="0" borderId="0" xfId="142" applyAlignment="1">
      <alignment horizontal="left"/>
    </xf>
    <xf numFmtId="3" fontId="50" fillId="35" borderId="0" xfId="0" applyNumberFormat="1" applyFont="1" applyFill="1" applyAlignment="1">
      <alignment wrapText="1"/>
    </xf>
    <xf numFmtId="0" fontId="50" fillId="35" borderId="0" xfId="0" applyFont="1" applyFill="1" applyAlignment="1">
      <alignment wrapText="1"/>
    </xf>
    <xf numFmtId="168" fontId="50" fillId="33" borderId="0" xfId="140" applyNumberFormat="1" applyFont="1" applyFill="1" applyBorder="1" applyAlignment="1">
      <alignment wrapText="1"/>
    </xf>
    <xf numFmtId="37" fontId="50" fillId="33" borderId="0" xfId="140" applyNumberFormat="1" applyFont="1" applyFill="1" applyBorder="1" applyAlignment="1">
      <alignment wrapText="1"/>
    </xf>
    <xf numFmtId="37" fontId="50" fillId="35" borderId="0" xfId="140" applyNumberFormat="1" applyFont="1" applyFill="1" applyBorder="1" applyAlignment="1">
      <alignment wrapText="1"/>
    </xf>
    <xf numFmtId="37" fontId="48" fillId="0" borderId="0" xfId="140" applyNumberFormat="1" applyFont="1"/>
    <xf numFmtId="168" fontId="48" fillId="0" borderId="0" xfId="140" applyNumberFormat="1" applyFont="1"/>
    <xf numFmtId="3" fontId="48" fillId="35" borderId="0" xfId="140" applyNumberFormat="1" applyFont="1" applyFill="1"/>
    <xf numFmtId="43" fontId="48" fillId="0" borderId="0" xfId="140" applyFont="1"/>
    <xf numFmtId="37" fontId="48" fillId="35" borderId="0" xfId="140" applyNumberFormat="1" applyFont="1" applyFill="1"/>
    <xf numFmtId="37" fontId="48" fillId="0" borderId="0" xfId="140" applyNumberFormat="1" applyFont="1" applyBorder="1"/>
    <xf numFmtId="3" fontId="0" fillId="35" borderId="0" xfId="0" applyNumberFormat="1" applyFill="1"/>
    <xf numFmtId="0" fontId="0" fillId="35" borderId="0" xfId="0" applyFill="1"/>
    <xf numFmtId="0" fontId="50" fillId="34" borderId="0" xfId="73" applyFont="1" applyFill="1"/>
    <xf numFmtId="0" fontId="50" fillId="34" borderId="0" xfId="73" applyFont="1" applyFill="1" applyAlignment="1">
      <alignment horizontal="left" wrapText="1"/>
    </xf>
    <xf numFmtId="171" fontId="50" fillId="34" borderId="0" xfId="73" applyNumberFormat="1" applyFont="1" applyFill="1" applyAlignment="1">
      <alignment horizontal="left" wrapText="1"/>
    </xf>
    <xf numFmtId="172" fontId="50" fillId="34" borderId="0" xfId="73" applyNumberFormat="1" applyFont="1" applyFill="1" applyAlignment="1">
      <alignment horizontal="left" wrapText="1"/>
    </xf>
    <xf numFmtId="0" fontId="50" fillId="34" borderId="0" xfId="73" applyFont="1" applyFill="1" applyAlignment="1">
      <alignment wrapText="1"/>
    </xf>
    <xf numFmtId="3" fontId="50" fillId="34" borderId="0" xfId="73" applyNumberFormat="1" applyFont="1" applyFill="1" applyAlignment="1">
      <alignment wrapText="1"/>
    </xf>
    <xf numFmtId="3" fontId="67" fillId="36" borderId="100" xfId="73" applyNumberFormat="1" applyFont="1" applyFill="1" applyBorder="1" applyAlignment="1">
      <alignment wrapText="1"/>
    </xf>
    <xf numFmtId="3" fontId="67" fillId="36" borderId="0" xfId="73" applyNumberFormat="1" applyFont="1" applyFill="1" applyAlignment="1">
      <alignment wrapText="1"/>
    </xf>
    <xf numFmtId="0" fontId="50" fillId="34" borderId="100" xfId="73" applyFont="1" applyFill="1" applyBorder="1" applyAlignment="1">
      <alignment wrapText="1"/>
    </xf>
    <xf numFmtId="2" fontId="50" fillId="34" borderId="0" xfId="73" applyNumberFormat="1" applyFont="1" applyFill="1" applyAlignment="1">
      <alignment wrapText="1"/>
    </xf>
    <xf numFmtId="0" fontId="4" fillId="0" borderId="0" xfId="73" applyFont="1"/>
    <xf numFmtId="0" fontId="4" fillId="0" borderId="0" xfId="73" applyFont="1" applyAlignment="1">
      <alignment horizontal="left"/>
    </xf>
    <xf numFmtId="171" fontId="4" fillId="0" borderId="0" xfId="73" quotePrefix="1" applyNumberFormat="1" applyFont="1" applyAlignment="1">
      <alignment horizontal="left"/>
    </xf>
    <xf numFmtId="172" fontId="4" fillId="0" borderId="0" xfId="73" quotePrefix="1" applyNumberFormat="1" applyFont="1" applyAlignment="1">
      <alignment horizontal="left"/>
    </xf>
    <xf numFmtId="3" fontId="4" fillId="0" borderId="0" xfId="73" applyNumberFormat="1" applyFont="1" applyAlignment="1">
      <alignment horizontal="right" wrapText="1"/>
    </xf>
    <xf numFmtId="3" fontId="4" fillId="0" borderId="0" xfId="73" applyNumberFormat="1" applyFont="1" applyAlignment="1">
      <alignment horizontal="right"/>
    </xf>
    <xf numFmtId="168" fontId="4" fillId="0" borderId="0" xfId="148" applyNumberFormat="1" applyFont="1"/>
    <xf numFmtId="164" fontId="4" fillId="0" borderId="0" xfId="148" applyNumberFormat="1" applyFont="1"/>
    <xf numFmtId="3" fontId="4" fillId="0" borderId="0" xfId="148" applyNumberFormat="1" applyFont="1" applyAlignment="1">
      <alignment horizontal="right"/>
    </xf>
    <xf numFmtId="3" fontId="4" fillId="0" borderId="0" xfId="73" applyNumberFormat="1" applyFont="1"/>
    <xf numFmtId="3" fontId="4" fillId="0" borderId="100" xfId="73" applyNumberFormat="1" applyFont="1" applyBorder="1"/>
    <xf numFmtId="0" fontId="4" fillId="0" borderId="100" xfId="73" applyFont="1" applyBorder="1"/>
    <xf numFmtId="2" fontId="4" fillId="0" borderId="0" xfId="73" applyNumberFormat="1" applyFont="1"/>
    <xf numFmtId="0" fontId="1" fillId="30" borderId="0" xfId="0" applyFont="1" applyFill="1"/>
    <xf numFmtId="0" fontId="0" fillId="0" borderId="79" xfId="0" applyBorder="1"/>
    <xf numFmtId="0" fontId="1" fillId="2" borderId="79" xfId="0" applyFont="1" applyFill="1" applyBorder="1"/>
    <xf numFmtId="0" fontId="1" fillId="30" borderId="79" xfId="0" applyFont="1" applyFill="1" applyBorder="1"/>
    <xf numFmtId="0" fontId="0" fillId="36" borderId="0" xfId="0" applyFill="1"/>
    <xf numFmtId="0" fontId="1" fillId="0" borderId="0" xfId="0" applyFont="1" applyAlignment="1">
      <alignment horizontal="left"/>
    </xf>
    <xf numFmtId="1" fontId="0" fillId="0" borderId="0" xfId="0" applyNumberFormat="1" applyAlignment="1">
      <alignment horizontal="left"/>
    </xf>
    <xf numFmtId="0" fontId="1" fillId="30" borderId="0" xfId="0" applyFont="1" applyFill="1" applyAlignment="1">
      <alignment horizontal="right"/>
    </xf>
    <xf numFmtId="1" fontId="0" fillId="30" borderId="0" xfId="0" applyNumberFormat="1" applyFill="1"/>
    <xf numFmtId="0" fontId="0" fillId="30" borderId="0" xfId="0" applyFill="1"/>
    <xf numFmtId="9" fontId="0" fillId="30" borderId="0" xfId="141" applyFont="1" applyFill="1"/>
    <xf numFmtId="0" fontId="0" fillId="0" borderId="0" xfId="141" applyNumberFormat="1" applyFont="1"/>
    <xf numFmtId="0" fontId="1" fillId="36" borderId="0" xfId="0" applyFont="1" applyFill="1" applyAlignment="1">
      <alignment horizontal="right"/>
    </xf>
    <xf numFmtId="1" fontId="0" fillId="30" borderId="0" xfId="0" applyNumberFormat="1" applyFill="1" applyAlignment="1">
      <alignment horizontal="left"/>
    </xf>
    <xf numFmtId="0" fontId="57" fillId="0" borderId="0" xfId="73" applyFont="1"/>
    <xf numFmtId="0" fontId="63" fillId="0" borderId="0" xfId="73" applyFont="1" applyAlignment="1">
      <alignment horizontal="center"/>
    </xf>
    <xf numFmtId="0" fontId="63" fillId="0" borderId="0" xfId="73" applyFont="1" applyAlignment="1">
      <alignment horizontal="left" wrapText="1"/>
    </xf>
    <xf numFmtId="49" fontId="64" fillId="0" borderId="0" xfId="124" applyFont="1" applyAlignment="1">
      <alignment horizontal="left"/>
    </xf>
    <xf numFmtId="0" fontId="60" fillId="0" borderId="86" xfId="73" applyFont="1" applyBorder="1" applyAlignment="1">
      <alignment horizontal="center" wrapText="1"/>
    </xf>
    <xf numFmtId="0" fontId="60" fillId="0" borderId="85" xfId="73" applyFont="1" applyBorder="1" applyAlignment="1">
      <alignment horizontal="center" wrapText="1"/>
    </xf>
    <xf numFmtId="0" fontId="62" fillId="0" borderId="0" xfId="73" applyFont="1" applyAlignment="1">
      <alignment horizontal="left"/>
    </xf>
    <xf numFmtId="49" fontId="60" fillId="0" borderId="84" xfId="73" applyNumberFormat="1" applyFont="1" applyBorder="1" applyAlignment="1">
      <alignment horizontal="center" wrapText="1"/>
    </xf>
    <xf numFmtId="49" fontId="60" fillId="0" borderId="81" xfId="73" applyNumberFormat="1" applyFont="1" applyBorder="1" applyAlignment="1">
      <alignment horizontal="center" wrapText="1"/>
    </xf>
    <xf numFmtId="49" fontId="64" fillId="0" borderId="0" xfId="124" applyFont="1" applyAlignment="1">
      <alignment horizontal="center"/>
    </xf>
    <xf numFmtId="0" fontId="62" fillId="0" borderId="0" xfId="73" applyFont="1" applyAlignment="1">
      <alignment horizontal="left" wrapText="1"/>
    </xf>
    <xf numFmtId="0" fontId="60" fillId="0" borderId="86" xfId="73" applyFont="1" applyBorder="1" applyAlignment="1">
      <alignment horizontal="center"/>
    </xf>
    <xf numFmtId="0" fontId="60" fillId="0" borderId="85" xfId="73" applyFont="1" applyBorder="1" applyAlignment="1">
      <alignment horizontal="center"/>
    </xf>
    <xf numFmtId="49" fontId="62" fillId="0" borderId="0" xfId="124" applyFont="1" applyAlignment="1">
      <alignment horizontal="center"/>
    </xf>
    <xf numFmtId="49" fontId="62" fillId="0" borderId="7" xfId="124" applyFont="1" applyBorder="1" applyAlignment="1">
      <alignment horizontal="left"/>
    </xf>
  </cellXfs>
  <cellStyles count="14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2 4" xfId="146" xr:uid="{D9B2A47F-BB2B-43E3-8909-FD3D44D4FE5F}"/>
    <cellStyle name="Comma 2 3" xfId="45" xr:uid="{00000000-0005-0000-0000-000021000000}"/>
    <cellStyle name="Comma 2 4" xfId="148" xr:uid="{960CB32F-608F-492D-B631-D9AAEB87920A}"/>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omma 8" xfId="144" xr:uid="{D9D9768D-81DC-4D29-B652-7BFE8B974B1E}"/>
    <cellStyle name="Comma 9" xfId="147" xr:uid="{BD57B7D4-D7D1-4B4E-B3A2-226549AB33F6}"/>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2"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2 4 2" xfId="143" xr:uid="{F5768D26-2E3A-4EC3-A51B-2F90BA110C91}"/>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8 2" xfId="145" xr:uid="{235C2FB4-CEC8-49B9-BE85-55FB3B4838A3}"/>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1"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9">
    <dxf>
      <fill>
        <patternFill>
          <bgColor theme="0" tint="-0.14996795556505021"/>
        </patternFill>
      </fill>
    </dxf>
    <dxf>
      <fill>
        <patternFill>
          <bgColor theme="0" tint="-0.14996795556505021"/>
        </patternFill>
      </fill>
    </dxf>
    <dxf>
      <fill>
        <patternFill>
          <bgColor theme="0" tint="-0.14996795556505021"/>
        </patternFill>
      </fill>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bts.gov/content/number-us-aircraft-vehicles-vessels-and-other-conveya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1"/>
  <sheetViews>
    <sheetView topLeftCell="A115" workbookViewId="0">
      <selection activeCell="A132" sqref="A132"/>
    </sheetView>
  </sheetViews>
  <sheetFormatPr defaultRowHeight="15"/>
  <cols>
    <col min="2" max="2" width="73.140625" customWidth="1"/>
    <col min="3" max="3" width="9.7109375" bestFit="1" customWidth="1"/>
    <col min="7" max="7" width="14.85546875" customWidth="1"/>
  </cols>
  <sheetData>
    <row r="1" spans="1:7">
      <c r="A1" s="1" t="s">
        <v>0</v>
      </c>
      <c r="B1" s="66" t="s">
        <v>122</v>
      </c>
      <c r="C1" s="163">
        <v>45355</v>
      </c>
    </row>
    <row r="2" spans="1:7">
      <c r="B2" t="str">
        <f>INDEX(F:F,MATCH(B1,E:E,0))</f>
        <v>NM</v>
      </c>
    </row>
    <row r="3" spans="1:7">
      <c r="A3" s="1" t="s">
        <v>1</v>
      </c>
      <c r="B3" s="2" t="s">
        <v>70</v>
      </c>
      <c r="E3" s="65" t="s">
        <v>146</v>
      </c>
      <c r="F3" s="65" t="s">
        <v>146</v>
      </c>
      <c r="G3" s="1" t="s">
        <v>4937</v>
      </c>
    </row>
    <row r="4" spans="1:7">
      <c r="B4" t="s">
        <v>16</v>
      </c>
      <c r="E4" s="66" t="s">
        <v>91</v>
      </c>
      <c r="F4" s="66" t="s">
        <v>147</v>
      </c>
      <c r="G4" t="s">
        <v>4938</v>
      </c>
    </row>
    <row r="5" spans="1:7">
      <c r="B5" s="3">
        <v>2020</v>
      </c>
      <c r="E5" s="66" t="s">
        <v>148</v>
      </c>
      <c r="F5" s="66" t="s">
        <v>149</v>
      </c>
      <c r="G5" t="s">
        <v>4939</v>
      </c>
    </row>
    <row r="6" spans="1:7">
      <c r="B6" t="s">
        <v>61</v>
      </c>
      <c r="E6" s="66" t="s">
        <v>93</v>
      </c>
      <c r="F6" s="66" t="s">
        <v>150</v>
      </c>
      <c r="G6" t="s">
        <v>4940</v>
      </c>
    </row>
    <row r="7" spans="1:7">
      <c r="B7" t="s">
        <v>27</v>
      </c>
      <c r="E7" s="66" t="s">
        <v>94</v>
      </c>
      <c r="F7" s="66" t="s">
        <v>151</v>
      </c>
      <c r="G7" t="s">
        <v>4941</v>
      </c>
    </row>
    <row r="8" spans="1:7">
      <c r="B8" t="s">
        <v>73</v>
      </c>
      <c r="E8" s="66" t="s">
        <v>152</v>
      </c>
      <c r="F8" s="66" t="s">
        <v>153</v>
      </c>
      <c r="G8" t="s">
        <v>4942</v>
      </c>
    </row>
    <row r="9" spans="1:7">
      <c r="E9" s="66" t="s">
        <v>154</v>
      </c>
      <c r="F9" s="66" t="s">
        <v>155</v>
      </c>
      <c r="G9" t="s">
        <v>4943</v>
      </c>
    </row>
    <row r="10" spans="1:7">
      <c r="B10" s="2" t="s">
        <v>71</v>
      </c>
      <c r="E10" s="66" t="s">
        <v>156</v>
      </c>
      <c r="F10" s="66" t="s">
        <v>157</v>
      </c>
      <c r="G10" t="s">
        <v>4944</v>
      </c>
    </row>
    <row r="11" spans="1:7">
      <c r="B11" t="s">
        <v>16</v>
      </c>
      <c r="E11" s="66" t="s">
        <v>158</v>
      </c>
      <c r="F11" s="66" t="s">
        <v>159</v>
      </c>
      <c r="G11" t="s">
        <v>4945</v>
      </c>
    </row>
    <row r="12" spans="1:7">
      <c r="B12" s="3">
        <v>2020</v>
      </c>
      <c r="E12" s="66" t="s">
        <v>160</v>
      </c>
      <c r="F12" s="66" t="s">
        <v>161</v>
      </c>
      <c r="G12" t="s">
        <v>4946</v>
      </c>
    </row>
    <row r="13" spans="1:7">
      <c r="B13" t="s">
        <v>61</v>
      </c>
      <c r="E13" s="66" t="s">
        <v>162</v>
      </c>
      <c r="F13" s="66" t="s">
        <v>163</v>
      </c>
      <c r="G13" t="s">
        <v>4947</v>
      </c>
    </row>
    <row r="14" spans="1:7">
      <c r="B14" t="s">
        <v>27</v>
      </c>
      <c r="E14" s="66" t="s">
        <v>102</v>
      </c>
      <c r="F14" s="66" t="s">
        <v>164</v>
      </c>
      <c r="G14" t="s">
        <v>4948</v>
      </c>
    </row>
    <row r="15" spans="1:7">
      <c r="B15" t="s">
        <v>72</v>
      </c>
      <c r="E15" s="66" t="s">
        <v>103</v>
      </c>
      <c r="F15" s="66" t="s">
        <v>165</v>
      </c>
      <c r="G15" t="s">
        <v>4949</v>
      </c>
    </row>
    <row r="16" spans="1:7">
      <c r="E16" s="66" t="s">
        <v>166</v>
      </c>
      <c r="F16" s="66" t="s">
        <v>167</v>
      </c>
      <c r="G16" t="s">
        <v>4950</v>
      </c>
    </row>
    <row r="17" spans="2:7">
      <c r="B17" s="2" t="s">
        <v>54</v>
      </c>
      <c r="E17" s="66" t="s">
        <v>168</v>
      </c>
      <c r="F17" s="66" t="s">
        <v>169</v>
      </c>
      <c r="G17" t="s">
        <v>4951</v>
      </c>
    </row>
    <row r="18" spans="2:7">
      <c r="B18" t="s">
        <v>21</v>
      </c>
      <c r="E18" s="66" t="s">
        <v>170</v>
      </c>
      <c r="F18" s="66" t="s">
        <v>171</v>
      </c>
      <c r="G18" t="s">
        <v>4952</v>
      </c>
    </row>
    <row r="19" spans="2:7">
      <c r="B19" s="3">
        <v>2019</v>
      </c>
      <c r="E19" s="66" t="s">
        <v>172</v>
      </c>
      <c r="F19" s="66" t="s">
        <v>173</v>
      </c>
      <c r="G19" t="s">
        <v>4953</v>
      </c>
    </row>
    <row r="20" spans="2:7">
      <c r="B20" t="s">
        <v>50</v>
      </c>
      <c r="E20" s="66" t="s">
        <v>108</v>
      </c>
      <c r="F20" s="66" t="s">
        <v>174</v>
      </c>
      <c r="G20" t="s">
        <v>4954</v>
      </c>
    </row>
    <row r="21" spans="2:7">
      <c r="B21" s="8" t="s">
        <v>49</v>
      </c>
      <c r="E21" s="66" t="s">
        <v>109</v>
      </c>
      <c r="F21" s="66" t="s">
        <v>175</v>
      </c>
      <c r="G21" t="s">
        <v>4955</v>
      </c>
    </row>
    <row r="22" spans="2:7">
      <c r="B22" t="s">
        <v>22</v>
      </c>
      <c r="E22" s="66" t="s">
        <v>176</v>
      </c>
      <c r="F22" s="66" t="s">
        <v>177</v>
      </c>
      <c r="G22" t="s">
        <v>4956</v>
      </c>
    </row>
    <row r="23" spans="2:7">
      <c r="E23" s="66" t="s">
        <v>111</v>
      </c>
      <c r="F23" s="66" t="s">
        <v>178</v>
      </c>
      <c r="G23" t="s">
        <v>4957</v>
      </c>
    </row>
    <row r="24" spans="2:7">
      <c r="B24" s="2" t="s">
        <v>59</v>
      </c>
      <c r="E24" s="66" t="s">
        <v>179</v>
      </c>
      <c r="F24" s="66" t="s">
        <v>180</v>
      </c>
      <c r="G24" t="s">
        <v>4958</v>
      </c>
    </row>
    <row r="25" spans="2:7">
      <c r="B25" t="s">
        <v>55</v>
      </c>
      <c r="E25" s="66" t="s">
        <v>181</v>
      </c>
      <c r="F25" s="66" t="s">
        <v>182</v>
      </c>
      <c r="G25" t="s">
        <v>4959</v>
      </c>
    </row>
    <row r="26" spans="2:7">
      <c r="B26" s="3">
        <v>2013</v>
      </c>
      <c r="E26" s="66" t="s">
        <v>183</v>
      </c>
      <c r="F26" s="66" t="s">
        <v>184</v>
      </c>
      <c r="G26" t="s">
        <v>4960</v>
      </c>
    </row>
    <row r="27" spans="2:7">
      <c r="B27" t="s">
        <v>56</v>
      </c>
      <c r="E27" s="66" t="s">
        <v>185</v>
      </c>
      <c r="F27" s="66" t="s">
        <v>186</v>
      </c>
      <c r="G27" t="s">
        <v>4961</v>
      </c>
    </row>
    <row r="28" spans="2:7">
      <c r="B28" t="s">
        <v>57</v>
      </c>
      <c r="E28" s="66" t="s">
        <v>187</v>
      </c>
      <c r="F28" s="66" t="s">
        <v>188</v>
      </c>
      <c r="G28" t="s">
        <v>4962</v>
      </c>
    </row>
    <row r="29" spans="2:7">
      <c r="B29" t="s">
        <v>58</v>
      </c>
      <c r="E29" s="66" t="s">
        <v>189</v>
      </c>
      <c r="F29" s="66" t="s">
        <v>190</v>
      </c>
      <c r="G29" t="s">
        <v>4963</v>
      </c>
    </row>
    <row r="30" spans="2:7">
      <c r="E30" s="66" t="s">
        <v>118</v>
      </c>
      <c r="F30" s="66" t="s">
        <v>191</v>
      </c>
      <c r="G30" t="s">
        <v>4964</v>
      </c>
    </row>
    <row r="31" spans="2:7">
      <c r="B31" s="2" t="s">
        <v>35</v>
      </c>
      <c r="E31" s="66" t="s">
        <v>192</v>
      </c>
      <c r="F31" s="66" t="s">
        <v>193</v>
      </c>
      <c r="G31" t="s">
        <v>4965</v>
      </c>
    </row>
    <row r="32" spans="2:7">
      <c r="B32" t="s">
        <v>21</v>
      </c>
      <c r="E32" s="66" t="s">
        <v>120</v>
      </c>
      <c r="F32" s="66" t="s">
        <v>194</v>
      </c>
      <c r="G32" t="s">
        <v>4966</v>
      </c>
    </row>
    <row r="33" spans="2:7">
      <c r="B33" s="3">
        <v>2016</v>
      </c>
      <c r="E33" s="66" t="s">
        <v>195</v>
      </c>
      <c r="F33" s="66" t="s">
        <v>196</v>
      </c>
      <c r="G33" t="s">
        <v>4967</v>
      </c>
    </row>
    <row r="34" spans="2:7">
      <c r="B34" t="s">
        <v>36</v>
      </c>
      <c r="E34" s="66" t="s">
        <v>122</v>
      </c>
      <c r="F34" s="66" t="s">
        <v>197</v>
      </c>
      <c r="G34" t="s">
        <v>4968</v>
      </c>
    </row>
    <row r="35" spans="2:7">
      <c r="B35" t="s">
        <v>37</v>
      </c>
      <c r="E35" s="66" t="s">
        <v>198</v>
      </c>
      <c r="F35" s="66" t="s">
        <v>199</v>
      </c>
      <c r="G35" t="s">
        <v>4969</v>
      </c>
    </row>
    <row r="36" spans="2:7">
      <c r="B36" t="s">
        <v>38</v>
      </c>
      <c r="E36" s="66" t="s">
        <v>124</v>
      </c>
      <c r="F36" s="66" t="s">
        <v>200</v>
      </c>
      <c r="G36" t="s">
        <v>4970</v>
      </c>
    </row>
    <row r="37" spans="2:7">
      <c r="E37" s="66" t="s">
        <v>125</v>
      </c>
      <c r="F37" s="66" t="s">
        <v>201</v>
      </c>
      <c r="G37" t="s">
        <v>4971</v>
      </c>
    </row>
    <row r="38" spans="2:7">
      <c r="B38" s="2" t="s">
        <v>19</v>
      </c>
      <c r="E38" s="66" t="s">
        <v>126</v>
      </c>
      <c r="F38" s="66" t="s">
        <v>202</v>
      </c>
      <c r="G38" t="s">
        <v>4972</v>
      </c>
    </row>
    <row r="39" spans="2:7">
      <c r="B39" t="s">
        <v>16</v>
      </c>
      <c r="E39" s="66" t="s">
        <v>203</v>
      </c>
      <c r="F39" s="66" t="s">
        <v>204</v>
      </c>
      <c r="G39" t="s">
        <v>4973</v>
      </c>
    </row>
    <row r="40" spans="2:7">
      <c r="B40" s="3">
        <v>2020</v>
      </c>
      <c r="E40" s="66" t="s">
        <v>205</v>
      </c>
      <c r="F40" s="66" t="s">
        <v>206</v>
      </c>
      <c r="G40" t="s">
        <v>4974</v>
      </c>
    </row>
    <row r="41" spans="2:7">
      <c r="B41" t="s">
        <v>61</v>
      </c>
      <c r="E41" s="66" t="s">
        <v>129</v>
      </c>
      <c r="F41" s="66" t="s">
        <v>207</v>
      </c>
      <c r="G41" t="s">
        <v>4975</v>
      </c>
    </row>
    <row r="42" spans="2:7">
      <c r="B42" t="s">
        <v>20</v>
      </c>
      <c r="E42" s="66" t="s">
        <v>208</v>
      </c>
      <c r="F42" s="66" t="s">
        <v>209</v>
      </c>
      <c r="G42" t="s">
        <v>4976</v>
      </c>
    </row>
    <row r="43" spans="2:7">
      <c r="B43" t="s">
        <v>17</v>
      </c>
      <c r="E43" s="66" t="s">
        <v>131</v>
      </c>
      <c r="F43" s="66" t="s">
        <v>210</v>
      </c>
      <c r="G43" t="s">
        <v>4977</v>
      </c>
    </row>
    <row r="44" spans="2:7">
      <c r="E44" s="66" t="s">
        <v>211</v>
      </c>
      <c r="F44" s="66" t="s">
        <v>212</v>
      </c>
      <c r="G44" t="s">
        <v>4978</v>
      </c>
    </row>
    <row r="45" spans="2:7">
      <c r="B45" s="2" t="s">
        <v>28</v>
      </c>
      <c r="E45" s="66" t="s">
        <v>213</v>
      </c>
      <c r="F45" s="66" t="s">
        <v>214</v>
      </c>
      <c r="G45" t="s">
        <v>4979</v>
      </c>
    </row>
    <row r="46" spans="2:7">
      <c r="B46" t="s">
        <v>30</v>
      </c>
      <c r="E46" s="66" t="s">
        <v>215</v>
      </c>
      <c r="F46" s="66" t="s">
        <v>216</v>
      </c>
      <c r="G46" t="s">
        <v>4980</v>
      </c>
    </row>
    <row r="47" spans="2:7">
      <c r="B47" s="3">
        <v>2014</v>
      </c>
      <c r="E47" s="66" t="s">
        <v>135</v>
      </c>
      <c r="F47" s="66" t="s">
        <v>217</v>
      </c>
      <c r="G47" t="s">
        <v>4981</v>
      </c>
    </row>
    <row r="48" spans="2:7">
      <c r="B48" t="s">
        <v>31</v>
      </c>
      <c r="E48" s="66" t="s">
        <v>218</v>
      </c>
      <c r="F48" s="66" t="s">
        <v>219</v>
      </c>
      <c r="G48" t="s">
        <v>4982</v>
      </c>
    </row>
    <row r="49" spans="2:7">
      <c r="B49" t="s">
        <v>48</v>
      </c>
      <c r="E49" s="66" t="s">
        <v>137</v>
      </c>
      <c r="F49" s="66" t="s">
        <v>220</v>
      </c>
      <c r="G49" t="s">
        <v>4983</v>
      </c>
    </row>
    <row r="50" spans="2:7">
      <c r="B50" t="s">
        <v>29</v>
      </c>
      <c r="E50" s="66" t="s">
        <v>221</v>
      </c>
      <c r="F50" s="66" t="s">
        <v>222</v>
      </c>
      <c r="G50" t="s">
        <v>4984</v>
      </c>
    </row>
    <row r="51" spans="2:7">
      <c r="E51" s="66" t="s">
        <v>223</v>
      </c>
      <c r="F51" s="66" t="s">
        <v>224</v>
      </c>
      <c r="G51" t="s">
        <v>4985</v>
      </c>
    </row>
    <row r="52" spans="2:7">
      <c r="B52" s="2" t="s">
        <v>6</v>
      </c>
      <c r="E52" s="66" t="s">
        <v>225</v>
      </c>
      <c r="F52" s="66" t="s">
        <v>226</v>
      </c>
      <c r="G52" t="s">
        <v>4986</v>
      </c>
    </row>
    <row r="53" spans="2:7">
      <c r="B53" t="s">
        <v>16</v>
      </c>
      <c r="E53" s="66" t="s">
        <v>227</v>
      </c>
      <c r="F53" s="66" t="s">
        <v>228</v>
      </c>
      <c r="G53" t="s">
        <v>4987</v>
      </c>
    </row>
    <row r="54" spans="2:7">
      <c r="B54" s="3">
        <v>2020</v>
      </c>
    </row>
    <row r="55" spans="2:7">
      <c r="B55" t="s">
        <v>61</v>
      </c>
    </row>
    <row r="56" spans="2:7">
      <c r="B56" t="s">
        <v>18</v>
      </c>
    </row>
    <row r="57" spans="2:7">
      <c r="B57" t="s">
        <v>69</v>
      </c>
    </row>
    <row r="59" spans="2:7">
      <c r="B59" s="68" t="s">
        <v>4766</v>
      </c>
    </row>
    <row r="60" spans="2:7">
      <c r="B60" s="3" t="s">
        <v>230</v>
      </c>
    </row>
    <row r="61" spans="2:7">
      <c r="B61" s="3" t="s">
        <v>231</v>
      </c>
    </row>
    <row r="62" spans="2:7">
      <c r="B62" s="3">
        <v>2020</v>
      </c>
    </row>
    <row r="63" spans="2:7">
      <c r="B63" s="3" t="s">
        <v>232</v>
      </c>
    </row>
    <row r="65" spans="2:2">
      <c r="B65" s="67" t="s">
        <v>4767</v>
      </c>
    </row>
    <row r="66" spans="2:2">
      <c r="B66" s="3" t="s">
        <v>4991</v>
      </c>
    </row>
    <row r="67" spans="2:2">
      <c r="B67" s="3" t="s">
        <v>4992</v>
      </c>
    </row>
    <row r="68" spans="2:2">
      <c r="B68" s="3">
        <v>2020</v>
      </c>
    </row>
    <row r="69" spans="2:2">
      <c r="B69" s="223" t="s">
        <v>4762</v>
      </c>
    </row>
    <row r="72" spans="2:2">
      <c r="B72" s="67" t="s">
        <v>4768</v>
      </c>
    </row>
    <row r="73" spans="2:2">
      <c r="B73" t="s">
        <v>4763</v>
      </c>
    </row>
    <row r="74" spans="2:2">
      <c r="B74" s="3" t="s">
        <v>4764</v>
      </c>
    </row>
    <row r="75" spans="2:2">
      <c r="B75" s="3">
        <v>2019</v>
      </c>
    </row>
    <row r="76" spans="2:2">
      <c r="B76" t="s">
        <v>4765</v>
      </c>
    </row>
    <row r="78" spans="2:2">
      <c r="B78" s="67" t="s">
        <v>4822</v>
      </c>
    </row>
    <row r="79" spans="2:2">
      <c r="B79" s="3" t="s">
        <v>4823</v>
      </c>
    </row>
    <row r="80" spans="2:2">
      <c r="B80" s="3" t="s">
        <v>4824</v>
      </c>
    </row>
    <row r="81" spans="2:2">
      <c r="B81" s="3">
        <v>2021</v>
      </c>
    </row>
    <row r="82" spans="2:2">
      <c r="B82" s="3" t="s">
        <v>4825</v>
      </c>
    </row>
    <row r="83" spans="2:2">
      <c r="B83" s="3"/>
    </row>
    <row r="84" spans="2:2">
      <c r="B84" s="67" t="s">
        <v>4849</v>
      </c>
    </row>
    <row r="85" spans="2:2">
      <c r="B85" s="3" t="s">
        <v>4848</v>
      </c>
    </row>
    <row r="86" spans="2:2">
      <c r="B86" s="3" t="s">
        <v>4850</v>
      </c>
    </row>
    <row r="87" spans="2:2">
      <c r="B87" s="3">
        <v>2014</v>
      </c>
    </row>
    <row r="88" spans="2:2">
      <c r="B88" s="3" t="s">
        <v>4851</v>
      </c>
    </row>
    <row r="89" spans="2:2">
      <c r="B89" s="3"/>
    </row>
    <row r="90" spans="2:2">
      <c r="B90" s="67" t="s">
        <v>4852</v>
      </c>
    </row>
    <row r="91" spans="2:2">
      <c r="B91" s="3" t="s">
        <v>4853</v>
      </c>
    </row>
    <row r="92" spans="2:2">
      <c r="B92" s="3" t="s">
        <v>4854</v>
      </c>
    </row>
    <row r="93" spans="2:2">
      <c r="B93" s="3">
        <v>2022</v>
      </c>
    </row>
    <row r="94" spans="2:2">
      <c r="B94" s="3" t="s">
        <v>4855</v>
      </c>
    </row>
    <row r="97" spans="1:1">
      <c r="A97" s="1" t="s">
        <v>2</v>
      </c>
    </row>
    <row r="98" spans="1:1">
      <c r="A98" t="s">
        <v>3</v>
      </c>
    </row>
    <row r="99" spans="1:1">
      <c r="A99" t="s">
        <v>65</v>
      </c>
    </row>
    <row r="100" spans="1:1">
      <c r="A100" t="s">
        <v>66</v>
      </c>
    </row>
    <row r="102" spans="1:1">
      <c r="A102" t="s">
        <v>67</v>
      </c>
    </row>
    <row r="103" spans="1:1">
      <c r="A103" t="s">
        <v>68</v>
      </c>
    </row>
    <row r="105" spans="1:1">
      <c r="A105" t="s">
        <v>23</v>
      </c>
    </row>
    <row r="106" spans="1:1">
      <c r="A106" t="s">
        <v>39</v>
      </c>
    </row>
    <row r="107" spans="1:1">
      <c r="A107" t="s">
        <v>40</v>
      </c>
    </row>
    <row r="108" spans="1:1">
      <c r="A108" t="s">
        <v>41</v>
      </c>
    </row>
    <row r="110" spans="1:1">
      <c r="A110" t="s">
        <v>42</v>
      </c>
    </row>
    <row r="111" spans="1:1">
      <c r="A111" t="s">
        <v>43</v>
      </c>
    </row>
    <row r="113" spans="1:2">
      <c r="A113" t="s">
        <v>33</v>
      </c>
    </row>
    <row r="114" spans="1:2">
      <c r="A114" t="s">
        <v>34</v>
      </c>
    </row>
    <row r="115" spans="1:2">
      <c r="A115" t="s">
        <v>32</v>
      </c>
    </row>
    <row r="117" spans="1:2">
      <c r="A117" t="s">
        <v>44</v>
      </c>
    </row>
    <row r="118" spans="1:2">
      <c r="A118" t="s">
        <v>45</v>
      </c>
    </row>
    <row r="119" spans="1:2">
      <c r="A119" t="s">
        <v>46</v>
      </c>
    </row>
    <row r="120" spans="1:2">
      <c r="A120" t="s">
        <v>47</v>
      </c>
    </row>
    <row r="122" spans="1:2">
      <c r="A122" t="s">
        <v>24</v>
      </c>
    </row>
    <row r="123" spans="1:2">
      <c r="A123" t="s">
        <v>25</v>
      </c>
    </row>
    <row r="124" spans="1:2">
      <c r="A124" t="s">
        <v>26</v>
      </c>
    </row>
    <row r="126" spans="1:2">
      <c r="A126" t="s">
        <v>51</v>
      </c>
      <c r="B126">
        <v>2019</v>
      </c>
    </row>
    <row r="129" spans="1:1">
      <c r="A129" s="1" t="s">
        <v>4988</v>
      </c>
    </row>
    <row r="130" spans="1:1">
      <c r="A130" t="s">
        <v>4989</v>
      </c>
    </row>
    <row r="131" spans="1:1">
      <c r="A131" t="s">
        <v>5009</v>
      </c>
    </row>
  </sheetData>
  <hyperlinks>
    <hyperlink ref="B21" r:id="rId1" xr:uid="{00000000-0004-0000-0000-000000000000}"/>
    <hyperlink ref="B69" r:id="rId2" xr:uid="{763C835D-1845-40FB-8C57-708D62F1FAA7}"/>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9E68-E87B-4489-9AF7-11B5279129E8}">
  <sheetPr>
    <tabColor theme="6" tint="0.39997558519241921"/>
  </sheetPr>
  <dimension ref="A1:AI56"/>
  <sheetViews>
    <sheetView workbookViewId="0"/>
  </sheetViews>
  <sheetFormatPr defaultRowHeight="15"/>
  <cols>
    <col min="3" max="3" width="14.140625" bestFit="1" customWidth="1"/>
    <col min="4" max="5" width="12.140625" customWidth="1"/>
    <col min="6" max="6" width="13.7109375" customWidth="1"/>
    <col min="7" max="7" width="18.42578125" bestFit="1" customWidth="1"/>
    <col min="9" max="9" width="31.7109375" bestFit="1" customWidth="1"/>
    <col min="10" max="10" width="8.7109375" customWidth="1"/>
    <col min="12" max="12" width="10" bestFit="1" customWidth="1"/>
    <col min="16" max="17" width="9.140625" customWidth="1"/>
    <col min="18" max="18" width="9.140625" style="261" customWidth="1"/>
    <col min="19" max="19" width="9.140625" customWidth="1"/>
    <col min="20" max="20" width="12.28515625" customWidth="1"/>
    <col min="21" max="23" width="13.28515625" customWidth="1"/>
    <col min="31" max="31" width="11.5703125" bestFit="1" customWidth="1"/>
    <col min="35" max="35" width="10.5703125" bestFit="1" customWidth="1"/>
  </cols>
  <sheetData>
    <row r="1" spans="1:35">
      <c r="A1" s="1" t="s">
        <v>229</v>
      </c>
    </row>
    <row r="2" spans="1:35">
      <c r="E2" s="72"/>
    </row>
    <row r="3" spans="1:35">
      <c r="A3" s="73" t="s">
        <v>244</v>
      </c>
      <c r="B3" s="74"/>
      <c r="C3" s="74"/>
      <c r="D3" s="74"/>
      <c r="E3" s="74"/>
      <c r="F3" s="74"/>
      <c r="G3" s="74"/>
      <c r="I3" s="73" t="s">
        <v>4623</v>
      </c>
      <c r="J3" s="74"/>
      <c r="K3" s="74"/>
      <c r="L3" s="74"/>
      <c r="N3" s="2" t="s">
        <v>4769</v>
      </c>
      <c r="O3" s="105"/>
      <c r="P3" s="2" t="s">
        <v>4817</v>
      </c>
      <c r="Q3" s="2" t="s">
        <v>4816</v>
      </c>
      <c r="R3" s="262" t="s">
        <v>4818</v>
      </c>
      <c r="S3" s="105"/>
      <c r="T3" s="105"/>
      <c r="U3" s="105"/>
      <c r="V3" s="105"/>
      <c r="W3" s="105"/>
      <c r="Y3" s="2" t="s">
        <v>4836</v>
      </c>
      <c r="Z3" s="105"/>
      <c r="AA3" s="105"/>
      <c r="AC3" s="2" t="s">
        <v>4916</v>
      </c>
      <c r="AD3" s="105"/>
      <c r="AE3" s="105"/>
      <c r="AG3" s="2" t="s">
        <v>4918</v>
      </c>
      <c r="AH3" s="105"/>
      <c r="AI3" s="105"/>
    </row>
    <row r="4" spans="1:35" ht="30">
      <c r="A4" s="65" t="s">
        <v>146</v>
      </c>
      <c r="B4" s="65" t="s">
        <v>146</v>
      </c>
      <c r="C4" s="1" t="s">
        <v>238</v>
      </c>
      <c r="D4" s="1" t="s">
        <v>239</v>
      </c>
      <c r="E4" s="1" t="s">
        <v>4990</v>
      </c>
      <c r="F4" s="1" t="s">
        <v>240</v>
      </c>
      <c r="G4" s="1" t="s">
        <v>241</v>
      </c>
      <c r="I4" s="65" t="s">
        <v>146</v>
      </c>
      <c r="J4" s="65" t="s">
        <v>146</v>
      </c>
      <c r="K4" s="1" t="s">
        <v>4624</v>
      </c>
      <c r="L4" s="1" t="s">
        <v>4625</v>
      </c>
      <c r="N4" s="65" t="s">
        <v>146</v>
      </c>
      <c r="O4" s="65" t="s">
        <v>146</v>
      </c>
      <c r="P4" s="260"/>
      <c r="Q4" s="260"/>
      <c r="R4" s="263"/>
      <c r="S4" s="104" t="s">
        <v>4819</v>
      </c>
      <c r="T4" s="106" t="s">
        <v>4820</v>
      </c>
      <c r="U4" s="106" t="s">
        <v>4821</v>
      </c>
      <c r="V4" s="7" t="s">
        <v>4820</v>
      </c>
      <c r="W4" s="7" t="s">
        <v>4821</v>
      </c>
      <c r="Y4" s="65" t="s">
        <v>146</v>
      </c>
      <c r="Z4" s="65" t="s">
        <v>146</v>
      </c>
      <c r="AA4" s="1" t="s">
        <v>4835</v>
      </c>
      <c r="AC4" s="65" t="s">
        <v>146</v>
      </c>
      <c r="AD4" s="65" t="s">
        <v>146</v>
      </c>
      <c r="AE4" s="1" t="s">
        <v>4917</v>
      </c>
      <c r="AG4" s="65" t="s">
        <v>146</v>
      </c>
      <c r="AH4" s="65" t="s">
        <v>146</v>
      </c>
      <c r="AI4" s="1" t="s">
        <v>4919</v>
      </c>
    </row>
    <row r="5" spans="1:35">
      <c r="A5" s="66" t="s">
        <v>91</v>
      </c>
      <c r="B5" s="66" t="s">
        <v>147</v>
      </c>
      <c r="C5" s="9">
        <f>SUMIFS('2020 MV-1'!E:E,'2020 MV-1'!$A:$A,$A5)/SUMIFS('2020 MV-1'!E:E,'2020 MV-1'!$A:$A,"total")</f>
        <v>1.9359587122498342E-2</v>
      </c>
      <c r="D5" s="9">
        <f>SUMIFS('2020 MV-1'!H:H,'2020 MV-1'!$A:$A,$A5)/SUMIFS('2020 MV-1'!H:H,'2020 MV-1'!$A:$A,"total")</f>
        <v>5.5666413277587739E-3</v>
      </c>
      <c r="E5" s="9">
        <f>F5</f>
        <v>1.9600927701391289E-2</v>
      </c>
      <c r="F5" s="9">
        <f>SUMIFS('2020 MV-1'!K:K,'2020 MV-1'!$A:$A,$A5)/SUMIFS('2020 MV-1'!K:K,'2020 MV-1'!$A:$A,"total")</f>
        <v>1.9600927701391289E-2</v>
      </c>
      <c r="G5" s="9">
        <f>SUMIFS('2020 MV-1'!Q:Q,'2020 MV-1'!$A:$A,$A5)/SUMIFS('2020 MV-1'!Q:Q,'2020 MV-1'!$A:$A,"total")</f>
        <v>1.9281039530392889E-2</v>
      </c>
      <c r="I5" s="66" t="s">
        <v>91</v>
      </c>
      <c r="J5" s="66" t="s">
        <v>147</v>
      </c>
      <c r="K5" s="9">
        <f>SUMIFS('FAA-psgr'!I:I,'FAA-psgr'!C:C,J5)/SUM('FAA-psgr'!I:I)</f>
        <v>3.0236421761916208E-3</v>
      </c>
      <c r="L5" s="9">
        <f>SUMIFS('FAA-cargo'!J:J,'FAA-cargo'!D:D,J5)/SUM('FAA-cargo'!J:J)</f>
        <v>4.1757720260783785E-3</v>
      </c>
      <c r="N5" s="66" t="s">
        <v>91</v>
      </c>
      <c r="O5" s="66" t="s">
        <v>147</v>
      </c>
      <c r="P5" s="103">
        <f>SUMIFS('APTA Service Data_rail only'!N:N,'APTA Service Data_rail only'!C:C,O5)</f>
        <v>0</v>
      </c>
      <c r="Q5">
        <f>SUMIFS('APTA Fuel and Energy_rail only'!AD:AD,'APTA Fuel and Energy_rail only'!C:C,O5)</f>
        <v>0</v>
      </c>
      <c r="R5" s="261">
        <f>SUMIFS('APTA Fuel and Energy_rail only'!AN:AN,'APTA Fuel and Energy_rail only'!C:C,O5)</f>
        <v>0</v>
      </c>
      <c r="S5">
        <f t="shared" ref="S5:S36" si="0">SUM(P5:P5)</f>
        <v>0</v>
      </c>
      <c r="T5">
        <f t="shared" ref="T5:T36" si="1">IFERROR(IF($S5=0,0,ROUND($S5*SUM($Q5:$Q5)/SUM($Q5:$R5),0)),0)</f>
        <v>0</v>
      </c>
      <c r="U5">
        <f t="shared" ref="U5:U36" si="2">IFERROR(IF($S5=0,0,ROUND($S5*SUM($R5:$R5)/SUM($Q5:$R5),0)),0)</f>
        <v>0</v>
      </c>
      <c r="V5" s="9">
        <f>T5/'US-syvbt-psgr'!$E$5</f>
        <v>0</v>
      </c>
      <c r="W5" s="9">
        <f>U5/'US-syvbt-psgr'!$B$5</f>
        <v>0</v>
      </c>
      <c r="Y5" s="66" t="s">
        <v>91</v>
      </c>
      <c r="Z5" s="66" t="s">
        <v>147</v>
      </c>
      <c r="AA5" s="9">
        <f>SUM(SUMIFS('AAR freight rail data'!D:D,'AAR freight rail data'!C:C,Y5)+SUMIFS('AAR freight rail data'!G:G,'AAR freight rail data'!F:F,Y5))/SUM('AAR freight rail data'!$D$3:$D$53,'AAR freight rail data'!$G$3:$G$53)</f>
        <v>1.5105457114083143E-2</v>
      </c>
      <c r="AC5" s="66" t="s">
        <v>91</v>
      </c>
      <c r="AD5" s="66" t="s">
        <v>147</v>
      </c>
      <c r="AE5" s="9">
        <f>SUMIFS('BTS passenger ships'!B:B,'BTS passenger ships'!A:A,AC5)/SUM('BTS passenger ships'!$B$3:$B$53)</f>
        <v>2.1365724347645262E-2</v>
      </c>
      <c r="AG5" s="66" t="s">
        <v>91</v>
      </c>
      <c r="AH5" s="66" t="s">
        <v>147</v>
      </c>
      <c r="AI5" s="9">
        <f>SUMIFS('BTS freight ships'!R:R,'BTS freight ships'!O:O,'% by state 2019'!AH5)/SUM('BTS freight ships'!R:R)</f>
        <v>2.4571910021987397E-2</v>
      </c>
    </row>
    <row r="6" spans="1:35">
      <c r="A6" s="66" t="s">
        <v>148</v>
      </c>
      <c r="B6" s="66" t="s">
        <v>149</v>
      </c>
      <c r="C6" s="9">
        <f>SUMIFS('2020 MV-1'!E:E,'2020 MV-1'!$A:$A,$A6)/SUMIFS('2020 MV-1'!E:E,'2020 MV-1'!$A:$A,"total")</f>
        <v>1.6278452622477892E-3</v>
      </c>
      <c r="D6" s="9">
        <f>SUMIFS('2020 MV-1'!H:H,'2020 MV-1'!$A:$A,$A6)/SUMIFS('2020 MV-1'!H:H,'2020 MV-1'!$A:$A,"total")</f>
        <v>8.532085392119599E-3</v>
      </c>
      <c r="E6" s="9">
        <f t="shared" ref="E6:E54" si="3">F6</f>
        <v>3.6314972397001131E-3</v>
      </c>
      <c r="F6" s="9">
        <f>SUMIFS('2020 MV-1'!K:K,'2020 MV-1'!$A:$A,$A6)/SUMIFS('2020 MV-1'!K:K,'2020 MV-1'!$A:$A,"total")</f>
        <v>3.6314972397001131E-3</v>
      </c>
      <c r="G6" s="9">
        <f>SUMIFS('2020 MV-1'!Q:Q,'2020 MV-1'!$A:$A,$A6)/SUMIFS('2020 MV-1'!Q:Q,'2020 MV-1'!$A:$A,"total")</f>
        <v>2.8732204044710063E-3</v>
      </c>
      <c r="I6" s="66" t="s">
        <v>148</v>
      </c>
      <c r="J6" s="66" t="s">
        <v>149</v>
      </c>
      <c r="K6" s="9">
        <f>SUMIFS('FAA-psgr'!I:I,'FAA-psgr'!C:C,J6)/SUM('FAA-psgr'!I:I)</f>
        <v>5.7149773803734883E-3</v>
      </c>
      <c r="L6" s="9">
        <f>SUMIFS('FAA-cargo'!J:J,'FAA-cargo'!D:D,J6)/SUM('FAA-cargo'!J:J)</f>
        <v>0.10138057301022244</v>
      </c>
      <c r="N6" s="66" t="s">
        <v>148</v>
      </c>
      <c r="O6" s="66" t="s">
        <v>149</v>
      </c>
      <c r="P6" s="103">
        <f>SUMIFS('APTA Service Data_rail only'!N:N,'APTA Service Data_rail only'!C:C,O6)</f>
        <v>0</v>
      </c>
      <c r="Q6">
        <f>SUMIFS('APTA Fuel and Energy_rail only'!AD:AD,'APTA Fuel and Energy_rail only'!C:C,O6)</f>
        <v>0</v>
      </c>
      <c r="R6" s="261">
        <f>SUMIFS('APTA Fuel and Energy_rail only'!AN:AN,'APTA Fuel and Energy_rail only'!C:C,O6)</f>
        <v>0</v>
      </c>
      <c r="S6">
        <f t="shared" si="0"/>
        <v>0</v>
      </c>
      <c r="T6">
        <f t="shared" si="1"/>
        <v>0</v>
      </c>
      <c r="U6">
        <f t="shared" si="2"/>
        <v>0</v>
      </c>
      <c r="V6" s="9">
        <f>T6/'US-syvbt-psgr'!$E$5</f>
        <v>0</v>
      </c>
      <c r="W6" s="9">
        <f>U6/'US-syvbt-psgr'!$B$5</f>
        <v>0</v>
      </c>
      <c r="Y6" s="66" t="s">
        <v>148</v>
      </c>
      <c r="Z6" s="66" t="s">
        <v>149</v>
      </c>
      <c r="AA6" s="9">
        <f>SUM(SUMIFS('AAR freight rail data'!D:D,'AAR freight rail data'!C:C,Y6)+SUMIFS('AAR freight rail data'!G:G,'AAR freight rail data'!F:F,Y6))/SUM('AAR freight rail data'!$D$3:$D$53,'AAR freight rail data'!$G$3:$G$53)</f>
        <v>0</v>
      </c>
      <c r="AC6" s="66" t="s">
        <v>148</v>
      </c>
      <c r="AD6" s="66" t="s">
        <v>149</v>
      </c>
      <c r="AE6" s="9">
        <f>SUMIFS('BTS passenger ships'!B:B,'BTS passenger ships'!A:A,AC6)/SUM('BTS passenger ships'!$B$3:$B$53)</f>
        <v>4.4450299557348043E-3</v>
      </c>
      <c r="AG6" s="66" t="s">
        <v>148</v>
      </c>
      <c r="AH6" s="66" t="s">
        <v>149</v>
      </c>
      <c r="AI6" s="9">
        <f>SUMIFS('BTS freight ships'!R:R,'BTS freight ships'!O:O,'% by state 2019'!AH6)/SUM('BTS freight ships'!R:R)</f>
        <v>1.1597818782036759E-2</v>
      </c>
    </row>
    <row r="7" spans="1:35">
      <c r="A7" s="66" t="s">
        <v>93</v>
      </c>
      <c r="B7" s="66" t="s">
        <v>150</v>
      </c>
      <c r="C7" s="9">
        <f>SUMIFS('2020 MV-1'!E:E,'2020 MV-1'!$A:$A,$A7)/SUMIFS('2020 MV-1'!E:E,'2020 MV-1'!$A:$A,"total")</f>
        <v>2.2923014439488926E-2</v>
      </c>
      <c r="D7" s="9">
        <f>SUMIFS('2020 MV-1'!H:H,'2020 MV-1'!$A:$A,$A7)/SUMIFS('2020 MV-1'!H:H,'2020 MV-1'!$A:$A,"total")</f>
        <v>8.3994520461168117E-3</v>
      </c>
      <c r="E7" s="9">
        <f t="shared" si="3"/>
        <v>2.1767409304149131E-2</v>
      </c>
      <c r="F7" s="9">
        <f>SUMIFS('2020 MV-1'!K:K,'2020 MV-1'!$A:$A,$A7)/SUMIFS('2020 MV-1'!K:K,'2020 MV-1'!$A:$A,"total")</f>
        <v>2.1767409304149131E-2</v>
      </c>
      <c r="G7" s="9">
        <f>SUMIFS('2020 MV-1'!Q:Q,'2020 MV-1'!$A:$A,$A7)/SUMIFS('2020 MV-1'!Q:Q,'2020 MV-1'!$A:$A,"total")</f>
        <v>2.1939047273170774E-2</v>
      </c>
      <c r="I7" s="66" t="s">
        <v>93</v>
      </c>
      <c r="J7" s="66" t="s">
        <v>150</v>
      </c>
      <c r="K7" s="9">
        <f>SUMIFS('FAA-psgr'!I:I,'FAA-psgr'!C:C,J7)/SUM('FAA-psgr'!I:I)</f>
        <v>2.7747641771999402E-2</v>
      </c>
      <c r="L7" s="9">
        <f>SUMIFS('FAA-cargo'!J:J,'FAA-cargo'!D:D,J7)/SUM('FAA-cargo'!J:J)</f>
        <v>1.306331273367509E-2</v>
      </c>
      <c r="N7" s="66" t="s">
        <v>93</v>
      </c>
      <c r="O7" s="66" t="s">
        <v>150</v>
      </c>
      <c r="P7" s="103">
        <f>SUMIFS('APTA Service Data_rail only'!N:N,'APTA Service Data_rail only'!C:C,O7)</f>
        <v>17</v>
      </c>
      <c r="Q7">
        <f>SUMIFS('APTA Fuel and Energy_rail only'!AD:AD,'APTA Fuel and Energy_rail only'!C:C,O7)</f>
        <v>0</v>
      </c>
      <c r="R7" s="261">
        <f>SUMIFS('APTA Fuel and Energy_rail only'!AN:AN,'APTA Fuel and Energy_rail only'!C:C,O7)</f>
        <v>3452467</v>
      </c>
      <c r="S7">
        <f t="shared" si="0"/>
        <v>17</v>
      </c>
      <c r="T7">
        <f t="shared" si="1"/>
        <v>0</v>
      </c>
      <c r="U7">
        <f t="shared" si="2"/>
        <v>17</v>
      </c>
      <c r="V7" s="9">
        <f>T7/'US-syvbt-psgr'!$E$5</f>
        <v>0</v>
      </c>
      <c r="W7" s="9">
        <f>U7/'US-syvbt-psgr'!$B$5</f>
        <v>6.6312841212030436E-3</v>
      </c>
      <c r="Y7" s="66" t="s">
        <v>93</v>
      </c>
      <c r="Z7" s="66" t="s">
        <v>150</v>
      </c>
      <c r="AA7" s="9">
        <f>SUM(SUMIFS('AAR freight rail data'!D:D,'AAR freight rail data'!C:C,Y7)+SUMIFS('AAR freight rail data'!G:G,'AAR freight rail data'!F:F,Y7))/SUM('AAR freight rail data'!$D$3:$D$53,'AAR freight rail data'!$G$3:$G$53)</f>
        <v>7.7615350885098765E-3</v>
      </c>
      <c r="AC7" s="66" t="s">
        <v>93</v>
      </c>
      <c r="AD7" s="66" t="s">
        <v>150</v>
      </c>
      <c r="AE7" s="9">
        <f>SUMIFS('BTS passenger ships'!B:B,'BTS passenger ships'!A:A,AC7)/SUM('BTS passenger ships'!$B$3:$B$53)</f>
        <v>1.134291679672873E-2</v>
      </c>
      <c r="AG7" s="66" t="s">
        <v>93</v>
      </c>
      <c r="AH7" s="66" t="s">
        <v>150</v>
      </c>
      <c r="AI7" s="9">
        <f>SUMIFS('BTS freight ships'!R:R,'BTS freight ships'!O:O,'% by state 2019'!AH7)/SUM('BTS freight ships'!R:R)</f>
        <v>0</v>
      </c>
    </row>
    <row r="8" spans="1:35">
      <c r="A8" s="66" t="s">
        <v>94</v>
      </c>
      <c r="B8" s="66" t="s">
        <v>151</v>
      </c>
      <c r="C8" s="9">
        <f>SUMIFS('2020 MV-1'!E:E,'2020 MV-1'!$A:$A,$A8)/SUMIFS('2020 MV-1'!E:E,'2020 MV-1'!$A:$A,"total")</f>
        <v>8.298230946218824E-3</v>
      </c>
      <c r="D8" s="9">
        <f>SUMIFS('2020 MV-1'!H:H,'2020 MV-1'!$A:$A,$A8)/SUMIFS('2020 MV-1'!H:H,'2020 MV-1'!$A:$A,"total")</f>
        <v>1.1921164322817687E-2</v>
      </c>
      <c r="E8" s="9">
        <f t="shared" si="3"/>
        <v>1.1515440266444459E-2</v>
      </c>
      <c r="F8" s="9">
        <f>SUMIFS('2020 MV-1'!K:K,'2020 MV-1'!$A:$A,$A8)/SUMIFS('2020 MV-1'!K:K,'2020 MV-1'!$A:$A,"total")</f>
        <v>1.1515440266444459E-2</v>
      </c>
      <c r="G8" s="9">
        <f>SUMIFS('2020 MV-1'!Q:Q,'2020 MV-1'!$A:$A,$A8)/SUMIFS('2020 MV-1'!Q:Q,'2020 MV-1'!$A:$A,"total")</f>
        <v>1.0558119002849668E-2</v>
      </c>
      <c r="I8" s="66" t="s">
        <v>94</v>
      </c>
      <c r="J8" s="66" t="s">
        <v>151</v>
      </c>
      <c r="K8" s="9">
        <f>SUMIFS('FAA-psgr'!I:I,'FAA-psgr'!C:C,J8)/SUM('FAA-psgr'!I:I)</f>
        <v>2.2710347894970609E-3</v>
      </c>
      <c r="L8" s="9">
        <f>SUMIFS('FAA-cargo'!J:J,'FAA-cargo'!D:D,J8)/SUM('FAA-cargo'!J:J)</f>
        <v>8.4646075306704703E-4</v>
      </c>
      <c r="N8" s="66" t="s">
        <v>94</v>
      </c>
      <c r="O8" s="66" t="s">
        <v>151</v>
      </c>
      <c r="P8" s="103">
        <f>SUMIFS('APTA Service Data_rail only'!N:N,'APTA Service Data_rail only'!C:C,O8)</f>
        <v>0</v>
      </c>
      <c r="Q8">
        <f>SUMIFS('APTA Fuel and Energy_rail only'!AD:AD,'APTA Fuel and Energy_rail only'!C:C,O8)</f>
        <v>0</v>
      </c>
      <c r="R8" s="261">
        <f>SUMIFS('APTA Fuel and Energy_rail only'!AN:AN,'APTA Fuel and Energy_rail only'!C:C,O8)</f>
        <v>0</v>
      </c>
      <c r="S8">
        <f t="shared" si="0"/>
        <v>0</v>
      </c>
      <c r="T8">
        <f t="shared" si="1"/>
        <v>0</v>
      </c>
      <c r="U8">
        <f t="shared" si="2"/>
        <v>0</v>
      </c>
      <c r="V8" s="9">
        <f>T8/'US-syvbt-psgr'!$E$5</f>
        <v>0</v>
      </c>
      <c r="W8" s="9">
        <f>U8/'US-syvbt-psgr'!$B$5</f>
        <v>0</v>
      </c>
      <c r="Y8" s="66" t="s">
        <v>94</v>
      </c>
      <c r="Z8" s="66" t="s">
        <v>151</v>
      </c>
      <c r="AA8" s="9">
        <f>SUM(SUMIFS('AAR freight rail data'!D:D,'AAR freight rail data'!C:C,Y8)+SUMIFS('AAR freight rail data'!G:G,'AAR freight rail data'!F:F,Y8))/SUM('AAR freight rail data'!$D$3:$D$53,'AAR freight rail data'!$G$3:$G$53)</f>
        <v>1.0997143990664027E-2</v>
      </c>
      <c r="AC8" s="66" t="s">
        <v>94</v>
      </c>
      <c r="AD8" s="66" t="s">
        <v>151</v>
      </c>
      <c r="AE8" s="9">
        <f>SUMIFS('BTS passenger ships'!B:B,'BTS passenger ships'!A:A,AC8)/SUM('BTS passenger ships'!$B$3:$B$53)</f>
        <v>1.6922409992161512E-2</v>
      </c>
      <c r="AG8" s="66" t="s">
        <v>94</v>
      </c>
      <c r="AH8" s="66" t="s">
        <v>151</v>
      </c>
      <c r="AI8" s="9">
        <f>SUMIFS('BTS freight ships'!R:R,'BTS freight ships'!O:O,'% by state 2019'!AH8)/SUM('BTS freight ships'!R:R)</f>
        <v>0</v>
      </c>
    </row>
    <row r="9" spans="1:35">
      <c r="A9" s="66" t="s">
        <v>152</v>
      </c>
      <c r="B9" s="66" t="s">
        <v>153</v>
      </c>
      <c r="C9" s="9">
        <f>SUMIFS('2020 MV-1'!E:E,'2020 MV-1'!$A:$A,$A9)/SUMIFS('2020 MV-1'!E:E,'2020 MV-1'!$A:$A,"total")</f>
        <v>0.13507737172957132</v>
      </c>
      <c r="D9" s="9">
        <f>SUMIFS('2020 MV-1'!H:H,'2020 MV-1'!$A:$A,$A9)/SUMIFS('2020 MV-1'!H:H,'2020 MV-1'!$A:$A,"total")</f>
        <v>9.9799664259470414E-2</v>
      </c>
      <c r="E9" s="9">
        <f t="shared" si="3"/>
        <v>9.483573703336938E-2</v>
      </c>
      <c r="F9" s="9">
        <f>SUMIFS('2020 MV-1'!K:K,'2020 MV-1'!$A:$A,$A9)/SUMIFS('2020 MV-1'!K:K,'2020 MV-1'!$A:$A,"total")</f>
        <v>9.483573703336938E-2</v>
      </c>
      <c r="G9" s="9">
        <f>SUMIFS('2020 MV-1'!Q:Q,'2020 MV-1'!$A:$A,$A9)/SUMIFS('2020 MV-1'!Q:Q,'2020 MV-1'!$A:$A,"total")</f>
        <v>0.11016398211838456</v>
      </c>
      <c r="I9" s="66" t="s">
        <v>152</v>
      </c>
      <c r="J9" s="66" t="s">
        <v>153</v>
      </c>
      <c r="K9" s="9">
        <f>SUMIFS('FAA-psgr'!I:I,'FAA-psgr'!C:C,J9)/SUM('FAA-psgr'!I:I)</f>
        <v>0.12887428113393193</v>
      </c>
      <c r="L9" s="9">
        <f>SUMIFS('FAA-cargo'!J:J,'FAA-cargo'!D:D,J9)/SUM('FAA-cargo'!J:J)</f>
        <v>0.11098190385904912</v>
      </c>
      <c r="N9" s="66" t="s">
        <v>152</v>
      </c>
      <c r="O9" s="66" t="s">
        <v>153</v>
      </c>
      <c r="P9" s="103">
        <f>SUMIFS('APTA Service Data_rail only'!N:N,'APTA Service Data_rail only'!C:C,O9)</f>
        <v>441</v>
      </c>
      <c r="Q9">
        <f>SUMIFS('APTA Fuel and Energy_rail only'!AD:AD,'APTA Fuel and Energy_rail only'!C:C,O9)</f>
        <v>5034854</v>
      </c>
      <c r="R9" s="261">
        <f>SUMIFS('APTA Fuel and Energy_rail only'!AN:AN,'APTA Fuel and Energy_rail only'!C:C,O9)</f>
        <v>106204511</v>
      </c>
      <c r="S9">
        <f t="shared" si="0"/>
        <v>441</v>
      </c>
      <c r="T9">
        <f t="shared" si="1"/>
        <v>20</v>
      </c>
      <c r="U9">
        <f t="shared" si="2"/>
        <v>421</v>
      </c>
      <c r="V9" s="9">
        <f>T9/'US-syvbt-psgr'!$E$5</f>
        <v>0.11534426889207151</v>
      </c>
      <c r="W9" s="9">
        <f>U9/'US-syvbt-psgr'!$B$5</f>
        <v>0.16422180088391067</v>
      </c>
      <c r="Y9" s="66" t="s">
        <v>152</v>
      </c>
      <c r="Z9" s="66" t="s">
        <v>153</v>
      </c>
      <c r="AA9" s="9">
        <f>SUM(SUMIFS('AAR freight rail data'!D:D,'AAR freight rail data'!C:C,Y9)+SUMIFS('AAR freight rail data'!G:G,'AAR freight rail data'!F:F,Y9))/SUM('AAR freight rail data'!$D$3:$D$53,'AAR freight rail data'!$G$3:$G$53)</f>
        <v>0.12668488578015027</v>
      </c>
      <c r="AC9" s="66" t="s">
        <v>152</v>
      </c>
      <c r="AD9" s="66" t="s">
        <v>153</v>
      </c>
      <c r="AE9" s="9">
        <f>SUMIFS('BTS passenger ships'!B:B,'BTS passenger ships'!A:A,AC9)/SUM('BTS passenger ships'!$B$3:$B$53)</f>
        <v>6.8630511264224925E-2</v>
      </c>
      <c r="AG9" s="66" t="s">
        <v>152</v>
      </c>
      <c r="AH9" s="66" t="s">
        <v>153</v>
      </c>
      <c r="AI9" s="9">
        <f>SUMIFS('BTS freight ships'!R:R,'BTS freight ships'!O:O,'% by state 2019'!AH9)/SUM('BTS freight ships'!R:R)</f>
        <v>8.2721723662252625E-2</v>
      </c>
    </row>
    <row r="10" spans="1:35">
      <c r="A10" s="66" t="s">
        <v>154</v>
      </c>
      <c r="B10" s="66" t="s">
        <v>155</v>
      </c>
      <c r="C10" s="9">
        <f>SUMIFS('2020 MV-1'!E:E,'2020 MV-1'!$A:$A,$A10)/SUMIFS('2020 MV-1'!E:E,'2020 MV-1'!$A:$A,"total")</f>
        <v>1.5589702031572649E-2</v>
      </c>
      <c r="D10" s="9">
        <f>SUMIFS('2020 MV-1'!H:H,'2020 MV-1'!$A:$A,$A10)/SUMIFS('2020 MV-1'!H:H,'2020 MV-1'!$A:$A,"total")</f>
        <v>1.35800709489421E-2</v>
      </c>
      <c r="E10" s="9">
        <f t="shared" si="3"/>
        <v>2.17963420575671E-2</v>
      </c>
      <c r="F10" s="9">
        <f>SUMIFS('2020 MV-1'!K:K,'2020 MV-1'!$A:$A,$A10)/SUMIFS('2020 MV-1'!K:K,'2020 MV-1'!$A:$A,"total")</f>
        <v>2.17963420575671E-2</v>
      </c>
      <c r="G10" s="9">
        <f>SUMIFS('2020 MV-1'!Q:Q,'2020 MV-1'!$A:$A,$A10)/SUMIFS('2020 MV-1'!Q:Q,'2020 MV-1'!$A:$A,"total")</f>
        <v>1.9391093889411105E-2</v>
      </c>
      <c r="I10" s="66" t="s">
        <v>154</v>
      </c>
      <c r="J10" s="66" t="s">
        <v>155</v>
      </c>
      <c r="K10" s="9">
        <f>SUMIFS('FAA-psgr'!I:I,'FAA-psgr'!C:C,J10)/SUM('FAA-psgr'!I:I)</f>
        <v>3.812463805269601E-2</v>
      </c>
      <c r="L10" s="9">
        <f>SUMIFS('FAA-cargo'!J:J,'FAA-cargo'!D:D,J10)/SUM('FAA-cargo'!J:J)</f>
        <v>9.6422166952896543E-3</v>
      </c>
      <c r="N10" s="66" t="s">
        <v>154</v>
      </c>
      <c r="O10" s="66" t="s">
        <v>155</v>
      </c>
      <c r="P10" s="103">
        <f>SUMIFS('APTA Service Data_rail only'!N:N,'APTA Service Data_rail only'!C:C,O10)</f>
        <v>56</v>
      </c>
      <c r="Q10">
        <f>SUMIFS('APTA Fuel and Energy_rail only'!AD:AD,'APTA Fuel and Energy_rail only'!C:C,O10)</f>
        <v>0</v>
      </c>
      <c r="R10" s="261">
        <f>SUMIFS('APTA Fuel and Energy_rail only'!AN:AN,'APTA Fuel and Energy_rail only'!C:C,O10)</f>
        <v>15639401</v>
      </c>
      <c r="S10">
        <f t="shared" si="0"/>
        <v>56</v>
      </c>
      <c r="T10">
        <f t="shared" si="1"/>
        <v>0</v>
      </c>
      <c r="U10">
        <f t="shared" si="2"/>
        <v>56</v>
      </c>
      <c r="V10" s="9">
        <f>T10/'US-syvbt-psgr'!$E$5</f>
        <v>0</v>
      </c>
      <c r="W10" s="9">
        <f>U10/'US-syvbt-psgr'!$B$5</f>
        <v>2.1844230046315909E-2</v>
      </c>
      <c r="Y10" s="66" t="s">
        <v>154</v>
      </c>
      <c r="Z10" s="66" t="s">
        <v>155</v>
      </c>
      <c r="AA10" s="9">
        <f>SUM(SUMIFS('AAR freight rail data'!D:D,'AAR freight rail data'!C:C,Y10)+SUMIFS('AAR freight rail data'!G:G,'AAR freight rail data'!F:F,Y10))/SUM('AAR freight rail data'!$D$3:$D$53,'AAR freight rail data'!$G$3:$G$53)</f>
        <v>1.1809169390818545E-2</v>
      </c>
      <c r="AC10" s="66" t="s">
        <v>154</v>
      </c>
      <c r="AD10" s="66" t="s">
        <v>155</v>
      </c>
      <c r="AE10" s="9">
        <f>SUMIFS('BTS passenger ships'!B:B,'BTS passenger ships'!A:A,AC10)/SUM('BTS passenger ships'!$B$3:$B$53)</f>
        <v>7.1083639033734207E-3</v>
      </c>
      <c r="AG10" s="66" t="s">
        <v>154</v>
      </c>
      <c r="AH10" s="66" t="s">
        <v>155</v>
      </c>
      <c r="AI10" s="9">
        <f>SUMIFS('BTS freight ships'!R:R,'BTS freight ships'!O:O,'% by state 2019'!AH10)/SUM('BTS freight ships'!R:R)</f>
        <v>0</v>
      </c>
    </row>
    <row r="11" spans="1:35">
      <c r="A11" s="66" t="s">
        <v>156</v>
      </c>
      <c r="B11" s="66" t="s">
        <v>157</v>
      </c>
      <c r="C11" s="9">
        <f>SUMIFS('2020 MV-1'!E:E,'2020 MV-1'!$A:$A,$A11)/SUMIFS('2020 MV-1'!E:E,'2020 MV-1'!$A:$A,"total")</f>
        <v>1.1520117410612801E-2</v>
      </c>
      <c r="D11" s="9">
        <f>SUMIFS('2020 MV-1'!H:H,'2020 MV-1'!$A:$A,$A11)/SUMIFS('2020 MV-1'!H:H,'2020 MV-1'!$A:$A,"total")</f>
        <v>1.1652928227543394E-2</v>
      </c>
      <c r="E11" s="9">
        <f t="shared" si="3"/>
        <v>9.6855101995915252E-3</v>
      </c>
      <c r="F11" s="9">
        <f>SUMIFS('2020 MV-1'!K:K,'2020 MV-1'!$A:$A,$A11)/SUMIFS('2020 MV-1'!K:K,'2020 MV-1'!$A:$A,"total")</f>
        <v>9.6855101995915252E-3</v>
      </c>
      <c r="G11" s="9">
        <f>SUMIFS('2020 MV-1'!Q:Q,'2020 MV-1'!$A:$A,$A11)/SUMIFS('2020 MV-1'!Q:Q,'2020 MV-1'!$A:$A,"total")</f>
        <v>1.0392084346026053E-2</v>
      </c>
      <c r="I11" s="66" t="s">
        <v>156</v>
      </c>
      <c r="J11" s="66" t="s">
        <v>157</v>
      </c>
      <c r="K11" s="9">
        <f>SUMIFS('FAA-psgr'!I:I,'FAA-psgr'!C:C,J11)/SUM('FAA-psgr'!I:I)</f>
        <v>3.6011830239243018E-3</v>
      </c>
      <c r="L11" s="9">
        <f>SUMIFS('FAA-cargo'!J:J,'FAA-cargo'!D:D,J11)/SUM('FAA-cargo'!J:J)</f>
        <v>6.9469367309794063E-3</v>
      </c>
      <c r="N11" s="66" t="s">
        <v>156</v>
      </c>
      <c r="O11" s="66" t="s">
        <v>157</v>
      </c>
      <c r="P11" s="103">
        <f>SUMIFS('APTA Service Data_rail only'!N:N,'APTA Service Data_rail only'!C:C,O11)</f>
        <v>5</v>
      </c>
      <c r="Q11">
        <f>SUMIFS('APTA Fuel and Energy_rail only'!AD:AD,'APTA Fuel and Energy_rail only'!C:C,O11)</f>
        <v>724004</v>
      </c>
      <c r="R11" s="261">
        <f>SUMIFS('APTA Fuel and Energy_rail only'!AN:AN,'APTA Fuel and Energy_rail only'!C:C,O11)</f>
        <v>0</v>
      </c>
      <c r="S11">
        <f t="shared" si="0"/>
        <v>5</v>
      </c>
      <c r="T11">
        <f t="shared" si="1"/>
        <v>5</v>
      </c>
      <c r="U11">
        <f t="shared" si="2"/>
        <v>0</v>
      </c>
      <c r="V11" s="9">
        <f>T11/'US-syvbt-psgr'!$E$5</f>
        <v>2.8836067223017878E-2</v>
      </c>
      <c r="W11" s="9">
        <f>U11/'US-syvbt-psgr'!$B$5</f>
        <v>0</v>
      </c>
      <c r="Y11" s="66" t="s">
        <v>156</v>
      </c>
      <c r="Z11" s="66" t="s">
        <v>157</v>
      </c>
      <c r="AA11" s="9">
        <f>SUM(SUMIFS('AAR freight rail data'!D:D,'AAR freight rail data'!C:C,Y11)+SUMIFS('AAR freight rail data'!G:G,'AAR freight rail data'!F:F,Y11))/SUM('AAR freight rail data'!$D$3:$D$53,'AAR freight rail data'!$G$3:$G$53)</f>
        <v>5.2647800669358789E-4</v>
      </c>
      <c r="AC11" s="66" t="s">
        <v>156</v>
      </c>
      <c r="AD11" s="66" t="s">
        <v>157</v>
      </c>
      <c r="AE11" s="9">
        <f>SUMIFS('BTS passenger ships'!B:B,'BTS passenger ships'!A:A,AC11)/SUM('BTS passenger ships'!$B$3:$B$53)</f>
        <v>9.1612150458864373E-3</v>
      </c>
      <c r="AG11" s="66" t="s">
        <v>156</v>
      </c>
      <c r="AH11" s="66" t="s">
        <v>157</v>
      </c>
      <c r="AI11" s="9">
        <f>SUMIFS('BTS freight ships'!R:R,'BTS freight ships'!O:O,'% by state 2019'!AH11)/SUM('BTS freight ships'!R:R)</f>
        <v>0</v>
      </c>
    </row>
    <row r="12" spans="1:35">
      <c r="A12" s="66" t="s">
        <v>158</v>
      </c>
      <c r="B12" s="66" t="s">
        <v>159</v>
      </c>
      <c r="C12" s="9">
        <f>SUMIFS('2020 MV-1'!E:E,'2020 MV-1'!$A:$A,$A12)/SUMIFS('2020 MV-1'!E:E,'2020 MV-1'!$A:$A,"total")</f>
        <v>3.955997652548668E-3</v>
      </c>
      <c r="D12" s="9">
        <f>SUMIFS('2020 MV-1'!H:H,'2020 MV-1'!$A:$A,$A12)/SUMIFS('2020 MV-1'!H:H,'2020 MV-1'!$A:$A,"total")</f>
        <v>3.819642404662359E-3</v>
      </c>
      <c r="E12" s="9">
        <f t="shared" si="3"/>
        <v>3.607073808587494E-3</v>
      </c>
      <c r="F12" s="9">
        <f>SUMIFS('2020 MV-1'!K:K,'2020 MV-1'!$A:$A,$A12)/SUMIFS('2020 MV-1'!K:K,'2020 MV-1'!$A:$A,"total")</f>
        <v>3.607073808587494E-3</v>
      </c>
      <c r="G12" s="9">
        <f>SUMIFS('2020 MV-1'!Q:Q,'2020 MV-1'!$A:$A,$A12)/SUMIFS('2020 MV-1'!Q:Q,'2020 MV-1'!$A:$A,"total")</f>
        <v>3.7161828690743036E-3</v>
      </c>
      <c r="I12" s="66" t="s">
        <v>158</v>
      </c>
      <c r="J12" s="66" t="s">
        <v>159</v>
      </c>
      <c r="K12" s="9">
        <f>SUMIFS('FAA-psgr'!I:I,'FAA-psgr'!C:C,J12)/SUM('FAA-psgr'!I:I)</f>
        <v>1.0281827979867374E-6</v>
      </c>
      <c r="L12" s="9">
        <f>SUMIFS('FAA-cargo'!J:J,'FAA-cargo'!D:D,J12)/SUM('FAA-cargo'!J:J)</f>
        <v>0</v>
      </c>
      <c r="N12" s="66" t="s">
        <v>158</v>
      </c>
      <c r="O12" s="66" t="s">
        <v>159</v>
      </c>
      <c r="P12" s="103">
        <f>SUMIFS('APTA Service Data_rail only'!N:N,'APTA Service Data_rail only'!C:C,O12)</f>
        <v>0</v>
      </c>
      <c r="Q12">
        <f>SUMIFS('APTA Fuel and Energy_rail only'!AD:AD,'APTA Fuel and Energy_rail only'!C:C,O12)</f>
        <v>0</v>
      </c>
      <c r="R12" s="261">
        <f>SUMIFS('APTA Fuel and Energy_rail only'!AN:AN,'APTA Fuel and Energy_rail only'!C:C,O12)</f>
        <v>0</v>
      </c>
      <c r="S12">
        <f t="shared" si="0"/>
        <v>0</v>
      </c>
      <c r="T12">
        <f t="shared" si="1"/>
        <v>0</v>
      </c>
      <c r="U12">
        <f t="shared" si="2"/>
        <v>0</v>
      </c>
      <c r="V12" s="9">
        <f>T12/'US-syvbt-psgr'!$E$5</f>
        <v>0</v>
      </c>
      <c r="W12" s="9">
        <f>U12/'US-syvbt-psgr'!$B$5</f>
        <v>0</v>
      </c>
      <c r="Y12" s="66" t="s">
        <v>158</v>
      </c>
      <c r="Z12" s="66" t="s">
        <v>159</v>
      </c>
      <c r="AA12" s="9">
        <f>SUM(SUMIFS('AAR freight rail data'!D:D,'AAR freight rail data'!C:C,Y12)+SUMIFS('AAR freight rail data'!G:G,'AAR freight rail data'!F:F,Y12))/SUM('AAR freight rail data'!$D$3:$D$53,'AAR freight rail data'!$G$3:$G$53)</f>
        <v>7.9774803048147035E-4</v>
      </c>
      <c r="AC12" s="66" t="s">
        <v>158</v>
      </c>
      <c r="AD12" s="66" t="s">
        <v>159</v>
      </c>
      <c r="AE12" s="9">
        <f>SUMIFS('BTS passenger ships'!B:B,'BTS passenger ships'!A:A,AC12)/SUM('BTS passenger ships'!$B$3:$B$53)</f>
        <v>5.1468910479166245E-3</v>
      </c>
      <c r="AG12" s="66" t="s">
        <v>158</v>
      </c>
      <c r="AH12" s="66" t="s">
        <v>159</v>
      </c>
      <c r="AI12" s="9">
        <f>SUMIFS('BTS freight ships'!R:R,'BTS freight ships'!O:O,'% by state 2019'!AH12)/SUM('BTS freight ships'!R:R)</f>
        <v>0</v>
      </c>
    </row>
    <row r="13" spans="1:35">
      <c r="A13" s="66" t="s">
        <v>160</v>
      </c>
      <c r="B13" s="66" t="s">
        <v>161</v>
      </c>
      <c r="C13" s="9">
        <f>SUMIFS('2020 MV-1'!E:E,'2020 MV-1'!$A:$A,$A13)/SUMIFS('2020 MV-1'!E:E,'2020 MV-1'!$A:$A,"total")</f>
        <v>7.4585348593669304E-2</v>
      </c>
      <c r="D13" s="9">
        <f>SUMIFS('2020 MV-1'!H:H,'2020 MV-1'!$A:$A,$A13)/SUMIFS('2020 MV-1'!H:H,'2020 MV-1'!$A:$A,"total")</f>
        <v>5.9559300962878502E-2</v>
      </c>
      <c r="E13" s="9">
        <f t="shared" si="3"/>
        <v>6.1586335732623156E-2</v>
      </c>
      <c r="F13" s="9">
        <f>SUMIFS('2020 MV-1'!K:K,'2020 MV-1'!$A:$A,$A13)/SUMIFS('2020 MV-1'!K:K,'2020 MV-1'!$A:$A,"total")</f>
        <v>6.1586335732623156E-2</v>
      </c>
      <c r="G13" s="9">
        <f>SUMIFS('2020 MV-1'!Q:Q,'2020 MV-1'!$A:$A,$A13)/SUMIFS('2020 MV-1'!Q:Q,'2020 MV-1'!$A:$A,"total")</f>
        <v>6.6915811789317353E-2</v>
      </c>
      <c r="I13" s="66" t="s">
        <v>160</v>
      </c>
      <c r="J13" s="66" t="s">
        <v>161</v>
      </c>
      <c r="K13" s="9">
        <f>SUMIFS('FAA-psgr'!I:I,'FAA-psgr'!C:C,J13)/SUM('FAA-psgr'!I:I)</f>
        <v>0.10226599615994331</v>
      </c>
      <c r="L13" s="9">
        <f>SUMIFS('FAA-cargo'!J:J,'FAA-cargo'!D:D,J13)/SUM('FAA-cargo'!J:J)</f>
        <v>7.2153218323429247E-2</v>
      </c>
      <c r="N13" s="66" t="s">
        <v>160</v>
      </c>
      <c r="O13" s="66" t="s">
        <v>161</v>
      </c>
      <c r="P13" s="103">
        <f>SUMIFS('APTA Service Data_rail only'!N:N,'APTA Service Data_rail only'!C:C,O13)</f>
        <v>35</v>
      </c>
      <c r="Q13">
        <f>SUMIFS('APTA Fuel and Energy_rail only'!AD:AD,'APTA Fuel and Energy_rail only'!C:C,O13)</f>
        <v>1504489</v>
      </c>
      <c r="R13" s="261">
        <f>SUMIFS('APTA Fuel and Energy_rail only'!AN:AN,'APTA Fuel and Energy_rail only'!C:C,O13)</f>
        <v>559892</v>
      </c>
      <c r="S13">
        <f t="shared" si="0"/>
        <v>35</v>
      </c>
      <c r="T13">
        <f t="shared" si="1"/>
        <v>26</v>
      </c>
      <c r="U13">
        <f t="shared" si="2"/>
        <v>9</v>
      </c>
      <c r="V13" s="9">
        <f>T13/'US-syvbt-psgr'!$E$5</f>
        <v>0.14994754955969297</v>
      </c>
      <c r="W13" s="9">
        <f>U13/'US-syvbt-psgr'!$B$5</f>
        <v>3.5106798288721992E-3</v>
      </c>
      <c r="Y13" s="66" t="s">
        <v>160</v>
      </c>
      <c r="Z13" s="66" t="s">
        <v>161</v>
      </c>
      <c r="AA13" s="9">
        <f>SUM(SUMIFS('AAR freight rail data'!D:D,'AAR freight rail data'!C:C,Y13)+SUMIFS('AAR freight rail data'!G:G,'AAR freight rail data'!F:F,Y13))/SUM('AAR freight rail data'!$D$3:$D$53,'AAR freight rail data'!$G$3:$G$53)</f>
        <v>2.908657136641388E-2</v>
      </c>
      <c r="AC13" s="66" t="s">
        <v>160</v>
      </c>
      <c r="AD13" s="66" t="s">
        <v>161</v>
      </c>
      <c r="AE13" s="9">
        <f>SUMIFS('BTS passenger ships'!B:B,'BTS passenger ships'!A:A,AC13)/SUM('BTS passenger ships'!$B$3:$B$53)</f>
        <v>7.4305084831466209E-2</v>
      </c>
      <c r="AG13" s="66" t="s">
        <v>160</v>
      </c>
      <c r="AH13" s="66" t="s">
        <v>161</v>
      </c>
      <c r="AI13" s="9">
        <f>SUMIFS('BTS freight ships'!R:R,'BTS freight ships'!O:O,'% by state 2019'!AH13)/SUM('BTS freight ships'!R:R)</f>
        <v>3.0320262245971577E-2</v>
      </c>
    </row>
    <row r="14" spans="1:35">
      <c r="A14" s="66" t="s">
        <v>162</v>
      </c>
      <c r="B14" s="66" t="s">
        <v>163</v>
      </c>
      <c r="C14" s="9">
        <f>SUMIFS('2020 MV-1'!E:E,'2020 MV-1'!$A:$A,$A14)/SUMIFS('2020 MV-1'!E:E,'2020 MV-1'!$A:$A,"total")</f>
        <v>3.3246882826224872E-2</v>
      </c>
      <c r="D14" s="9">
        <f>SUMIFS('2020 MV-1'!H:H,'2020 MV-1'!$A:$A,$A14)/SUMIFS('2020 MV-1'!H:H,'2020 MV-1'!$A:$A,"total")</f>
        <v>3.65256398074243E-2</v>
      </c>
      <c r="E14" s="9">
        <f t="shared" si="3"/>
        <v>3.1525712849526988E-2</v>
      </c>
      <c r="F14" s="9">
        <f>SUMIFS('2020 MV-1'!K:K,'2020 MV-1'!$A:$A,$A14)/SUMIFS('2020 MV-1'!K:K,'2020 MV-1'!$A:$A,"total")</f>
        <v>3.1525712849526988E-2</v>
      </c>
      <c r="G14" s="9">
        <f>SUMIFS('2020 MV-1'!Q:Q,'2020 MV-1'!$A:$A,$A14)/SUMIFS('2020 MV-1'!Q:Q,'2020 MV-1'!$A:$A,"total")</f>
        <v>3.1998667286940105E-2</v>
      </c>
      <c r="I14" s="66" t="s">
        <v>162</v>
      </c>
      <c r="J14" s="66" t="s">
        <v>163</v>
      </c>
      <c r="K14" s="9">
        <f>SUMIFS('FAA-psgr'!I:I,'FAA-psgr'!C:C,J14)/SUM('FAA-psgr'!I:I)</f>
        <v>5.9270969368030016E-2</v>
      </c>
      <c r="L14" s="9">
        <f>SUMIFS('FAA-cargo'!J:J,'FAA-cargo'!D:D,J14)/SUM('FAA-cargo'!J:J)</f>
        <v>1.8247692323770392E-2</v>
      </c>
      <c r="N14" s="66" t="s">
        <v>162</v>
      </c>
      <c r="O14" s="66" t="s">
        <v>163</v>
      </c>
      <c r="P14" s="103">
        <f>SUMIFS('APTA Service Data_rail only'!N:N,'APTA Service Data_rail only'!C:C,O14)</f>
        <v>39</v>
      </c>
      <c r="Q14">
        <f>SUMIFS('APTA Fuel and Energy_rail only'!AD:AD,'APTA Fuel and Energy_rail only'!C:C,O14)</f>
        <v>0</v>
      </c>
      <c r="R14" s="261">
        <f>SUMIFS('APTA Fuel and Energy_rail only'!AN:AN,'APTA Fuel and Energy_rail only'!C:C,O14)</f>
        <v>19692749</v>
      </c>
      <c r="S14">
        <f t="shared" si="0"/>
        <v>39</v>
      </c>
      <c r="T14">
        <f t="shared" si="1"/>
        <v>0</v>
      </c>
      <c r="U14">
        <f t="shared" si="2"/>
        <v>39</v>
      </c>
      <c r="V14" s="9">
        <f>T14/'US-syvbt-psgr'!$E$5</f>
        <v>0</v>
      </c>
      <c r="W14" s="9">
        <f>U14/'US-syvbt-psgr'!$B$5</f>
        <v>1.5212945925112863E-2</v>
      </c>
      <c r="Y14" s="66" t="s">
        <v>162</v>
      </c>
      <c r="Z14" s="66" t="s">
        <v>163</v>
      </c>
      <c r="AA14" s="9">
        <f>SUM(SUMIFS('AAR freight rail data'!D:D,'AAR freight rail data'!C:C,Y14)+SUMIFS('AAR freight rail data'!G:G,'AAR freight rail data'!F:F,Y14))/SUM('AAR freight rail data'!$D$3:$D$53,'AAR freight rail data'!$G$3:$G$53)</f>
        <v>4.3676258501058218E-2</v>
      </c>
      <c r="AC14" s="66" t="s">
        <v>162</v>
      </c>
      <c r="AD14" s="66" t="s">
        <v>163</v>
      </c>
      <c r="AE14" s="9">
        <f>SUMIFS('BTS passenger ships'!B:B,'BTS passenger ships'!A:A,AC14)/SUM('BTS passenger ships'!$B$3:$B$53)</f>
        <v>2.7618996967992589E-2</v>
      </c>
      <c r="AG14" s="66" t="s">
        <v>162</v>
      </c>
      <c r="AH14" s="66" t="s">
        <v>163</v>
      </c>
      <c r="AI14" s="9">
        <f>SUMIFS('BTS freight ships'!R:R,'BTS freight ships'!O:O,'% by state 2019'!AH14)/SUM('BTS freight ships'!R:R)</f>
        <v>2.0067530531609801E-2</v>
      </c>
    </row>
    <row r="15" spans="1:35">
      <c r="A15" s="66" t="s">
        <v>102</v>
      </c>
      <c r="B15" s="66" t="s">
        <v>164</v>
      </c>
      <c r="C15" s="9">
        <f>SUMIFS('2020 MV-1'!E:E,'2020 MV-1'!$A:$A,$A15)/SUMIFS('2020 MV-1'!E:E,'2020 MV-1'!$A:$A,"total")</f>
        <v>4.5177880312321358E-3</v>
      </c>
      <c r="D15" s="9">
        <f>SUMIFS('2020 MV-1'!H:H,'2020 MV-1'!$A:$A,$A15)/SUMIFS('2020 MV-1'!H:H,'2020 MV-1'!$A:$A,"total")</f>
        <v>2.8555761434182186E-3</v>
      </c>
      <c r="E15" s="9">
        <f t="shared" si="3"/>
        <v>4.5222742187277015E-3</v>
      </c>
      <c r="F15" s="9">
        <f>SUMIFS('2020 MV-1'!K:K,'2020 MV-1'!$A:$A,$A15)/SUMIFS('2020 MV-1'!K:K,'2020 MV-1'!$A:$A,"total")</f>
        <v>4.5222742187277015E-3</v>
      </c>
      <c r="G15" s="9">
        <f>SUMIFS('2020 MV-1'!Q:Q,'2020 MV-1'!$A:$A,$A15)/SUMIFS('2020 MV-1'!Q:Q,'2020 MV-1'!$A:$A,"total")</f>
        <v>4.5116742440839634E-3</v>
      </c>
      <c r="I15" s="66" t="s">
        <v>102</v>
      </c>
      <c r="J15" s="66" t="s">
        <v>164</v>
      </c>
      <c r="K15" s="9">
        <f>SUMIFS('FAA-psgr'!I:I,'FAA-psgr'!C:C,J15)/SUM('FAA-psgr'!I:I)</f>
        <v>1.9313574658021759E-2</v>
      </c>
      <c r="L15" s="9">
        <f>SUMIFS('FAA-cargo'!J:J,'FAA-cargo'!D:D,J15)/SUM('FAA-cargo'!J:J)</f>
        <v>2.1057471151918757E-2</v>
      </c>
      <c r="N15" s="66" t="s">
        <v>102</v>
      </c>
      <c r="O15" s="66" t="s">
        <v>164</v>
      </c>
      <c r="P15" s="103">
        <f>SUMIFS('APTA Service Data_rail only'!N:N,'APTA Service Data_rail only'!C:C,O15)</f>
        <v>0</v>
      </c>
      <c r="Q15">
        <f>SUMIFS('APTA Fuel and Energy_rail only'!AD:AD,'APTA Fuel and Energy_rail only'!C:C,O15)</f>
        <v>0</v>
      </c>
      <c r="R15" s="261">
        <f>SUMIFS('APTA Fuel and Energy_rail only'!AN:AN,'APTA Fuel and Energy_rail only'!C:C,O15)</f>
        <v>0</v>
      </c>
      <c r="S15">
        <f t="shared" si="0"/>
        <v>0</v>
      </c>
      <c r="T15">
        <f t="shared" si="1"/>
        <v>0</v>
      </c>
      <c r="U15">
        <f t="shared" si="2"/>
        <v>0</v>
      </c>
      <c r="V15" s="9">
        <f>T15/'US-syvbt-psgr'!$E$5</f>
        <v>0</v>
      </c>
      <c r="W15" s="9">
        <f>U15/'US-syvbt-psgr'!$B$5</f>
        <v>0</v>
      </c>
      <c r="Y15" s="66" t="s">
        <v>102</v>
      </c>
      <c r="Z15" s="66" t="s">
        <v>164</v>
      </c>
      <c r="AA15" s="9">
        <f>SUM(SUMIFS('AAR freight rail data'!D:D,'AAR freight rail data'!C:C,Y15)+SUMIFS('AAR freight rail data'!G:G,'AAR freight rail data'!F:F,Y15))/SUM('AAR freight rail data'!$D$3:$D$53,'AAR freight rail data'!$G$3:$G$53)</f>
        <v>0</v>
      </c>
      <c r="AC15" s="66" t="s">
        <v>102</v>
      </c>
      <c r="AD15" s="66" t="s">
        <v>164</v>
      </c>
      <c r="AE15" s="9">
        <f>SUMIFS('BTS passenger ships'!B:B,'BTS passenger ships'!A:A,AC15)/SUM('BTS passenger ships'!$B$3:$B$53)</f>
        <v>1.1499036419574781E-3</v>
      </c>
      <c r="AG15" s="66" t="s">
        <v>102</v>
      </c>
      <c r="AH15" s="66" t="s">
        <v>164</v>
      </c>
      <c r="AI15" s="9">
        <f>SUMIFS('BTS freight ships'!R:R,'BTS freight ships'!O:O,'% by state 2019'!AH15)/SUM('BTS freight ships'!R:R)</f>
        <v>5.6626216110088117E-3</v>
      </c>
    </row>
    <row r="16" spans="1:35">
      <c r="A16" s="66" t="s">
        <v>103</v>
      </c>
      <c r="B16" s="66" t="s">
        <v>165</v>
      </c>
      <c r="C16" s="9">
        <f>SUMIFS('2020 MV-1'!E:E,'2020 MV-1'!$A:$A,$A16)/SUMIFS('2020 MV-1'!E:E,'2020 MV-1'!$A:$A,"total")</f>
        <v>5.5962364686266176E-3</v>
      </c>
      <c r="D16" s="9">
        <f>SUMIFS('2020 MV-1'!H:H,'2020 MV-1'!$A:$A,$A16)/SUMIFS('2020 MV-1'!H:H,'2020 MV-1'!$A:$A,"total")</f>
        <v>3.8978366907386291E-3</v>
      </c>
      <c r="E16" s="9">
        <f t="shared" si="3"/>
        <v>7.8435139790973586E-3</v>
      </c>
      <c r="F16" s="9">
        <f>SUMIFS('2020 MV-1'!K:K,'2020 MV-1'!$A:$A,$A16)/SUMIFS('2020 MV-1'!K:K,'2020 MV-1'!$A:$A,"total")</f>
        <v>7.8435139790973586E-3</v>
      </c>
      <c r="G16" s="9">
        <f>SUMIFS('2020 MV-1'!Q:Q,'2020 MV-1'!$A:$A,$A16)/SUMIFS('2020 MV-1'!Q:Q,'2020 MV-1'!$A:$A,"total")</f>
        <v>6.9501821048473834E-3</v>
      </c>
      <c r="I16" s="66" t="s">
        <v>103</v>
      </c>
      <c r="J16" s="66" t="s">
        <v>165</v>
      </c>
      <c r="K16" s="9">
        <f>SUMIFS('FAA-psgr'!I:I,'FAA-psgr'!C:C,J16)/SUM('FAA-psgr'!I:I)</f>
        <v>2.6256126493398413E-3</v>
      </c>
      <c r="L16" s="9">
        <f>SUMIFS('FAA-cargo'!J:J,'FAA-cargo'!D:D,J16)/SUM('FAA-cargo'!J:J)</f>
        <v>2.0019336137222341E-3</v>
      </c>
      <c r="N16" s="66" t="s">
        <v>103</v>
      </c>
      <c r="O16" s="66" t="s">
        <v>165</v>
      </c>
      <c r="P16" s="103">
        <f>SUMIFS('APTA Service Data_rail only'!N:N,'APTA Service Data_rail only'!C:C,O16)</f>
        <v>0</v>
      </c>
      <c r="Q16">
        <f>SUMIFS('APTA Fuel and Energy_rail only'!AD:AD,'APTA Fuel and Energy_rail only'!C:C,O16)</f>
        <v>0</v>
      </c>
      <c r="R16" s="261">
        <f>SUMIFS('APTA Fuel and Energy_rail only'!AN:AN,'APTA Fuel and Energy_rail only'!C:C,O16)</f>
        <v>0</v>
      </c>
      <c r="S16">
        <f t="shared" si="0"/>
        <v>0</v>
      </c>
      <c r="T16">
        <f t="shared" si="1"/>
        <v>0</v>
      </c>
      <c r="U16">
        <f t="shared" si="2"/>
        <v>0</v>
      </c>
      <c r="V16" s="9">
        <f>T16/'US-syvbt-psgr'!$E$5</f>
        <v>0</v>
      </c>
      <c r="W16" s="9">
        <f>U16/'US-syvbt-psgr'!$B$5</f>
        <v>0</v>
      </c>
      <c r="Y16" s="66" t="s">
        <v>103</v>
      </c>
      <c r="Z16" s="66" t="s">
        <v>165</v>
      </c>
      <c r="AA16" s="9">
        <f>SUM(SUMIFS('AAR freight rail data'!D:D,'AAR freight rail data'!C:C,Y16)+SUMIFS('AAR freight rail data'!G:G,'AAR freight rail data'!F:F,Y16))/SUM('AAR freight rail data'!$D$3:$D$53,'AAR freight rail data'!$G$3:$G$53)</f>
        <v>3.4872475426415955E-3</v>
      </c>
      <c r="AC16" s="66" t="s">
        <v>103</v>
      </c>
      <c r="AD16" s="66" t="s">
        <v>165</v>
      </c>
      <c r="AE16" s="9">
        <f>SUMIFS('BTS passenger ships'!B:B,'BTS passenger ships'!A:A,AC16)/SUM('BTS passenger ships'!$B$3:$B$53)</f>
        <v>7.4801073893521362E-3</v>
      </c>
      <c r="AG16" s="66" t="s">
        <v>103</v>
      </c>
      <c r="AH16" s="66" t="s">
        <v>165</v>
      </c>
      <c r="AI16" s="9">
        <f>SUMIFS('BTS freight ships'!R:R,'BTS freight ships'!O:O,'% by state 2019'!AH16)/SUM('BTS freight ships'!R:R)</f>
        <v>0</v>
      </c>
    </row>
    <row r="17" spans="1:35">
      <c r="A17" s="66" t="s">
        <v>166</v>
      </c>
      <c r="B17" s="66" t="s">
        <v>167</v>
      </c>
      <c r="C17" s="9">
        <f>SUMIFS('2020 MV-1'!E:E,'2020 MV-1'!$A:$A,$A17)/SUMIFS('2020 MV-1'!E:E,'2020 MV-1'!$A:$A,"total")</f>
        <v>3.9583802966272987E-2</v>
      </c>
      <c r="D17" s="9">
        <f>SUMIFS('2020 MV-1'!H:H,'2020 MV-1'!$A:$A,$A17)/SUMIFS('2020 MV-1'!H:H,'2020 MV-1'!$A:$A,"total")</f>
        <v>3.3972942797415431E-2</v>
      </c>
      <c r="E17" s="9">
        <f t="shared" si="3"/>
        <v>3.7864302450454933E-2</v>
      </c>
      <c r="F17" s="9">
        <f>SUMIFS('2020 MV-1'!K:K,'2020 MV-1'!$A:$A,$A17)/SUMIFS('2020 MV-1'!K:K,'2020 MV-1'!$A:$A,"total")</f>
        <v>3.7864302450454933E-2</v>
      </c>
      <c r="G17" s="9">
        <f>SUMIFS('2020 MV-1'!Q:Q,'2020 MV-1'!$A:$A,$A17)/SUMIFS('2020 MV-1'!Q:Q,'2020 MV-1'!$A:$A,"total")</f>
        <v>3.837565564527419E-2</v>
      </c>
      <c r="I17" s="66" t="s">
        <v>166</v>
      </c>
      <c r="J17" s="66" t="s">
        <v>167</v>
      </c>
      <c r="K17" s="9">
        <f>SUMIFS('FAA-psgr'!I:I,'FAA-psgr'!C:C,J17)/SUM('FAA-psgr'!I:I)</f>
        <v>5.5888845867499828E-2</v>
      </c>
      <c r="L17" s="9">
        <f>SUMIFS('FAA-cargo'!J:J,'FAA-cargo'!D:D,J17)/SUM('FAA-cargo'!J:J)</f>
        <v>4.9804339652727209E-2</v>
      </c>
      <c r="N17" s="66" t="s">
        <v>166</v>
      </c>
      <c r="O17" s="66" t="s">
        <v>167</v>
      </c>
      <c r="P17" s="103">
        <f>SUMIFS('APTA Service Data_rail only'!N:N,'APTA Service Data_rail only'!C:C,O17)</f>
        <v>251</v>
      </c>
      <c r="Q17">
        <f>SUMIFS('APTA Fuel and Energy_rail only'!AD:AD,'APTA Fuel and Energy_rail only'!C:C,O17)</f>
        <v>5202961</v>
      </c>
      <c r="R17" s="261">
        <f>SUMIFS('APTA Fuel and Energy_rail only'!AN:AN,'APTA Fuel and Energy_rail only'!C:C,O17)</f>
        <v>66917044</v>
      </c>
      <c r="S17">
        <f t="shared" si="0"/>
        <v>251</v>
      </c>
      <c r="T17">
        <f t="shared" si="1"/>
        <v>18</v>
      </c>
      <c r="U17">
        <f t="shared" si="2"/>
        <v>233</v>
      </c>
      <c r="V17" s="9">
        <f>T17/'US-syvbt-psgr'!$E$5</f>
        <v>0.10380984200286436</v>
      </c>
      <c r="W17" s="9">
        <f>U17/'US-syvbt-psgr'!$B$5</f>
        <v>9.088760001413583E-2</v>
      </c>
      <c r="Y17" s="66" t="s">
        <v>166</v>
      </c>
      <c r="Z17" s="66" t="s">
        <v>167</v>
      </c>
      <c r="AA17" s="9">
        <f>SUM(SUMIFS('AAR freight rail data'!D:D,'AAR freight rail data'!C:C,Y17)+SUMIFS('AAR freight rail data'!G:G,'AAR freight rail data'!F:F,Y17))/SUM('AAR freight rail data'!$D$3:$D$53,'AAR freight rail data'!$G$3:$G$53)</f>
        <v>0.13996462424729261</v>
      </c>
      <c r="AC17" s="66" t="s">
        <v>166</v>
      </c>
      <c r="AD17" s="66" t="s">
        <v>167</v>
      </c>
      <c r="AE17" s="9">
        <f>SUMIFS('BTS passenger ships'!B:B,'BTS passenger ships'!A:A,AC17)/SUM('BTS passenger ships'!$B$3:$B$53)</f>
        <v>2.2380276159269463E-2</v>
      </c>
      <c r="AG17" s="66" t="s">
        <v>166</v>
      </c>
      <c r="AH17" s="66" t="s">
        <v>167</v>
      </c>
      <c r="AI17" s="9">
        <f>SUMIFS('BTS freight ships'!R:R,'BTS freight ships'!O:O,'% by state 2019'!AH17)/SUM('BTS freight ships'!R:R)</f>
        <v>2.0847652970614115E-2</v>
      </c>
    </row>
    <row r="18" spans="1:35">
      <c r="A18" s="66" t="s">
        <v>168</v>
      </c>
      <c r="B18" s="66" t="s">
        <v>169</v>
      </c>
      <c r="C18" s="9">
        <f>SUMIFS('2020 MV-1'!E:E,'2020 MV-1'!$A:$A,$A18)/SUMIFS('2020 MV-1'!E:E,'2020 MV-1'!$A:$A,"total")</f>
        <v>2.0200142102604929E-2</v>
      </c>
      <c r="D18" s="9">
        <f>SUMIFS('2020 MV-1'!H:H,'2020 MV-1'!$A:$A,$A18)/SUMIFS('2020 MV-1'!H:H,'2020 MV-1'!$A:$A,"total")</f>
        <v>2.0657148739389331E-2</v>
      </c>
      <c r="E18" s="9">
        <f t="shared" si="3"/>
        <v>2.3819250059067168E-2</v>
      </c>
      <c r="F18" s="9">
        <f>SUMIFS('2020 MV-1'!K:K,'2020 MV-1'!$A:$A,$A18)/SUMIFS('2020 MV-1'!K:K,'2020 MV-1'!$A:$A,"total")</f>
        <v>2.3819250059067168E-2</v>
      </c>
      <c r="G18" s="9">
        <f>SUMIFS('2020 MV-1'!Q:Q,'2020 MV-1'!$A:$A,$A18)/SUMIFS('2020 MV-1'!Q:Q,'2020 MV-1'!$A:$A,"total")</f>
        <v>2.2468589651323489E-2</v>
      </c>
      <c r="I18" s="66" t="s">
        <v>168</v>
      </c>
      <c r="J18" s="66" t="s">
        <v>169</v>
      </c>
      <c r="K18" s="9">
        <f>SUMIFS('FAA-psgr'!I:I,'FAA-psgr'!C:C,J18)/SUM('FAA-psgr'!I:I)</f>
        <v>6.1674461434700735E-3</v>
      </c>
      <c r="L18" s="9">
        <f>SUMIFS('FAA-cargo'!J:J,'FAA-cargo'!D:D,J18)/SUM('FAA-cargo'!J:J)</f>
        <v>3.0825844729679218E-2</v>
      </c>
      <c r="N18" s="66" t="s">
        <v>168</v>
      </c>
      <c r="O18" s="66" t="s">
        <v>169</v>
      </c>
      <c r="P18" s="103">
        <f>SUMIFS('APTA Service Data_rail only'!N:N,'APTA Service Data_rail only'!C:C,O18)</f>
        <v>17</v>
      </c>
      <c r="Q18">
        <f>SUMIFS('APTA Fuel and Energy_rail only'!AD:AD,'APTA Fuel and Energy_rail only'!C:C,O18)</f>
        <v>0</v>
      </c>
      <c r="R18" s="261">
        <f>SUMIFS('APTA Fuel and Energy_rail only'!AN:AN,'APTA Fuel and Energy_rail only'!C:C,O18)</f>
        <v>3510093</v>
      </c>
      <c r="S18">
        <f t="shared" si="0"/>
        <v>17</v>
      </c>
      <c r="T18">
        <f t="shared" si="1"/>
        <v>0</v>
      </c>
      <c r="U18">
        <f t="shared" si="2"/>
        <v>17</v>
      </c>
      <c r="V18" s="9">
        <f>T18/'US-syvbt-psgr'!$E$5</f>
        <v>0</v>
      </c>
      <c r="W18" s="9">
        <f>U18/'US-syvbt-psgr'!$B$5</f>
        <v>6.6312841212030436E-3</v>
      </c>
      <c r="Y18" s="66" t="s">
        <v>168</v>
      </c>
      <c r="Z18" s="66" t="s">
        <v>169</v>
      </c>
      <c r="AA18" s="9">
        <f>SUM(SUMIFS('AAR freight rail data'!D:D,'AAR freight rail data'!C:C,Y18)+SUMIFS('AAR freight rail data'!G:G,'AAR freight rail data'!F:F,Y18))/SUM('AAR freight rail data'!$D$3:$D$53,'AAR freight rail data'!$G$3:$G$53)</f>
        <v>2.1901485078453253E-2</v>
      </c>
      <c r="AC18" s="66" t="s">
        <v>168</v>
      </c>
      <c r="AD18" s="66" t="s">
        <v>169</v>
      </c>
      <c r="AE18" s="9">
        <f>SUMIFS('BTS passenger ships'!B:B,'BTS passenger ships'!A:A,AC18)/SUM('BTS passenger ships'!$B$3:$B$53)</f>
        <v>1.9279102968611468E-2</v>
      </c>
      <c r="AG18" s="66" t="s">
        <v>168</v>
      </c>
      <c r="AH18" s="66" t="s">
        <v>169</v>
      </c>
      <c r="AI18" s="9">
        <f>SUMIFS('BTS freight ships'!R:R,'BTS freight ships'!O:O,'% by state 2019'!AH18)/SUM('BTS freight ships'!R:R)</f>
        <v>1.1399618578944393E-2</v>
      </c>
    </row>
    <row r="19" spans="1:35">
      <c r="A19" s="66" t="s">
        <v>170</v>
      </c>
      <c r="B19" s="66" t="s">
        <v>171</v>
      </c>
      <c r="C19" s="9">
        <f>SUMIFS('2020 MV-1'!E:E,'2020 MV-1'!$A:$A,$A19)/SUMIFS('2020 MV-1'!E:E,'2020 MV-1'!$A:$A,"total")</f>
        <v>1.1069079557484499E-2</v>
      </c>
      <c r="D19" s="9">
        <f>SUMIFS('2020 MV-1'!H:H,'2020 MV-1'!$A:$A,$A19)/SUMIFS('2020 MV-1'!H:H,'2020 MV-1'!$A:$A,"total")</f>
        <v>9.0794453946534907E-3</v>
      </c>
      <c r="E19" s="9">
        <f t="shared" si="3"/>
        <v>1.5005240724472678E-2</v>
      </c>
      <c r="F19" s="9">
        <f>SUMIFS('2020 MV-1'!K:K,'2020 MV-1'!$A:$A,$A19)/SUMIFS('2020 MV-1'!K:K,'2020 MV-1'!$A:$A,"total")</f>
        <v>1.5005240724472678E-2</v>
      </c>
      <c r="G19" s="9">
        <f>SUMIFS('2020 MV-1'!Q:Q,'2020 MV-1'!$A:$A,$A19)/SUMIFS('2020 MV-1'!Q:Q,'2020 MV-1'!$A:$A,"total")</f>
        <v>1.3724990443177067E-2</v>
      </c>
      <c r="I19" s="66" t="s">
        <v>170</v>
      </c>
      <c r="J19" s="66" t="s">
        <v>171</v>
      </c>
      <c r="K19" s="9">
        <f>SUMIFS('FAA-psgr'!I:I,'FAA-psgr'!C:C,J19)/SUM('FAA-psgr'!I:I)</f>
        <v>2.3843388255356387E-3</v>
      </c>
      <c r="L19" s="9">
        <f>SUMIFS('FAA-cargo'!J:J,'FAA-cargo'!D:D,J19)/SUM('FAA-cargo'!J:J)</f>
        <v>3.5426238348524085E-3</v>
      </c>
      <c r="N19" s="66" t="s">
        <v>170</v>
      </c>
      <c r="O19" s="66" t="s">
        <v>171</v>
      </c>
      <c r="P19" s="103">
        <f>SUMIFS('APTA Service Data_rail only'!N:N,'APTA Service Data_rail only'!C:C,O19)</f>
        <v>0</v>
      </c>
      <c r="Q19">
        <f>SUMIFS('APTA Fuel and Energy_rail only'!AD:AD,'APTA Fuel and Energy_rail only'!C:C,O19)</f>
        <v>0</v>
      </c>
      <c r="R19" s="261">
        <f>SUMIFS('APTA Fuel and Energy_rail only'!AN:AN,'APTA Fuel and Energy_rail only'!C:C,O19)</f>
        <v>0</v>
      </c>
      <c r="S19">
        <f t="shared" si="0"/>
        <v>0</v>
      </c>
      <c r="T19">
        <f t="shared" si="1"/>
        <v>0</v>
      </c>
      <c r="U19">
        <f t="shared" si="2"/>
        <v>0</v>
      </c>
      <c r="V19" s="9">
        <f>T19/'US-syvbt-psgr'!$E$5</f>
        <v>0</v>
      </c>
      <c r="W19" s="9">
        <f>U19/'US-syvbt-psgr'!$B$5</f>
        <v>0</v>
      </c>
      <c r="Y19" s="66" t="s">
        <v>170</v>
      </c>
      <c r="Z19" s="66" t="s">
        <v>171</v>
      </c>
      <c r="AA19" s="9">
        <f>SUM(SUMIFS('AAR freight rail data'!D:D,'AAR freight rail data'!C:C,Y19)+SUMIFS('AAR freight rail data'!G:G,'AAR freight rail data'!F:F,Y19))/SUM('AAR freight rail data'!$D$3:$D$53,'AAR freight rail data'!$G$3:$G$53)</f>
        <v>1.3820493843508964E-2</v>
      </c>
      <c r="AC19" s="66" t="s">
        <v>170</v>
      </c>
      <c r="AD19" s="66" t="s">
        <v>171</v>
      </c>
      <c r="AE19" s="9">
        <f>SUMIFS('BTS passenger ships'!B:B,'BTS passenger ships'!A:A,AC19)/SUM('BTS passenger ships'!$B$3:$B$53)</f>
        <v>1.4828926212123497E-2</v>
      </c>
      <c r="AG19" s="66" t="s">
        <v>170</v>
      </c>
      <c r="AH19" s="66" t="s">
        <v>171</v>
      </c>
      <c r="AI19" s="9">
        <f>SUMIFS('BTS freight ships'!R:R,'BTS freight ships'!O:O,'% by state 2019'!AH19)/SUM('BTS freight ships'!R:R)</f>
        <v>0</v>
      </c>
    </row>
    <row r="20" spans="1:35">
      <c r="A20" s="66" t="s">
        <v>172</v>
      </c>
      <c r="B20" s="66" t="s">
        <v>173</v>
      </c>
      <c r="C20" s="9">
        <f>SUMIFS('2020 MV-1'!E:E,'2020 MV-1'!$A:$A,$A20)/SUMIFS('2020 MV-1'!E:E,'2020 MV-1'!$A:$A,"total")</f>
        <v>8.4565602609209273E-3</v>
      </c>
      <c r="D20" s="9">
        <f>SUMIFS('2020 MV-1'!H:H,'2020 MV-1'!$A:$A,$A20)/SUMIFS('2020 MV-1'!H:H,'2020 MV-1'!$A:$A,"total")</f>
        <v>6.5336769922716333E-3</v>
      </c>
      <c r="E20" s="9">
        <f t="shared" si="3"/>
        <v>1.0017236512864749E-2</v>
      </c>
      <c r="F20" s="9">
        <f>SUMIFS('2020 MV-1'!K:K,'2020 MV-1'!$A:$A,$A20)/SUMIFS('2020 MV-1'!K:K,'2020 MV-1'!$A:$A,"total")</f>
        <v>1.0017236512864749E-2</v>
      </c>
      <c r="G20" s="9">
        <f>SUMIFS('2020 MV-1'!Q:Q,'2020 MV-1'!$A:$A,$A20)/SUMIFS('2020 MV-1'!Q:Q,'2020 MV-1'!$A:$A,"total")</f>
        <v>9.4353021615305975E-3</v>
      </c>
      <c r="I20" s="66" t="s">
        <v>172</v>
      </c>
      <c r="J20" s="66" t="s">
        <v>173</v>
      </c>
      <c r="K20" s="9">
        <f>SUMIFS('FAA-psgr'!I:I,'FAA-psgr'!C:C,J20)/SUM('FAA-psgr'!I:I)</f>
        <v>1.0897146804693684E-3</v>
      </c>
      <c r="L20" s="9">
        <f>SUMIFS('FAA-cargo'!J:J,'FAA-cargo'!D:D,J20)/SUM('FAA-cargo'!J:J)</f>
        <v>1.4188650378054058E-3</v>
      </c>
      <c r="N20" s="66" t="s">
        <v>172</v>
      </c>
      <c r="O20" s="66" t="s">
        <v>173</v>
      </c>
      <c r="P20" s="103">
        <f>SUMIFS('APTA Service Data_rail only'!N:N,'APTA Service Data_rail only'!C:C,O20)</f>
        <v>0</v>
      </c>
      <c r="Q20">
        <f>SUMIFS('APTA Fuel and Energy_rail only'!AD:AD,'APTA Fuel and Energy_rail only'!C:C,O20)</f>
        <v>0</v>
      </c>
      <c r="R20" s="261">
        <f>SUMIFS('APTA Fuel and Energy_rail only'!AN:AN,'APTA Fuel and Energy_rail only'!C:C,O20)</f>
        <v>0</v>
      </c>
      <c r="S20">
        <f t="shared" si="0"/>
        <v>0</v>
      </c>
      <c r="T20">
        <f t="shared" si="1"/>
        <v>0</v>
      </c>
      <c r="U20">
        <f t="shared" si="2"/>
        <v>0</v>
      </c>
      <c r="V20" s="9">
        <f>T20/'US-syvbt-psgr'!$E$5</f>
        <v>0</v>
      </c>
      <c r="W20" s="9">
        <f>U20/'US-syvbt-psgr'!$B$5</f>
        <v>0</v>
      </c>
      <c r="Y20" s="66" t="s">
        <v>172</v>
      </c>
      <c r="Z20" s="66" t="s">
        <v>173</v>
      </c>
      <c r="AA20" s="9">
        <f>SUM(SUMIFS('AAR freight rail data'!D:D,'AAR freight rail data'!C:C,Y20)+SUMIFS('AAR freight rail data'!G:G,'AAR freight rail data'!F:F,Y20))/SUM('AAR freight rail data'!$D$3:$D$53,'AAR freight rail data'!$G$3:$G$53)</f>
        <v>1.4761015570720898E-2</v>
      </c>
      <c r="AC20" s="66" t="s">
        <v>172</v>
      </c>
      <c r="AD20" s="66" t="s">
        <v>173</v>
      </c>
      <c r="AE20" s="9">
        <f>SUMIFS('BTS passenger ships'!B:B,'BTS passenger ships'!A:A,AC20)/SUM('BTS passenger ships'!$B$3:$B$53)</f>
        <v>7.2084104864349749E-3</v>
      </c>
      <c r="AG20" s="66" t="s">
        <v>172</v>
      </c>
      <c r="AH20" s="66" t="s">
        <v>173</v>
      </c>
      <c r="AI20" s="9">
        <f>SUMIFS('BTS freight ships'!R:R,'BTS freight ships'!O:O,'% by state 2019'!AH20)/SUM('BTS freight ships'!R:R)</f>
        <v>0</v>
      </c>
    </row>
    <row r="21" spans="1:35">
      <c r="A21" s="66" t="s">
        <v>108</v>
      </c>
      <c r="B21" s="66" t="s">
        <v>174</v>
      </c>
      <c r="C21" s="9">
        <f>SUMIFS('2020 MV-1'!E:E,'2020 MV-1'!$A:$A,$A21)/SUMIFS('2020 MV-1'!E:E,'2020 MV-1'!$A:$A,"total")</f>
        <v>1.5641720716067772E-2</v>
      </c>
      <c r="D21" s="9">
        <f>SUMIFS('2020 MV-1'!H:H,'2020 MV-1'!$A:$A,$A21)/SUMIFS('2020 MV-1'!H:H,'2020 MV-1'!$A:$A,"total")</f>
        <v>1.0875934372228557E-2</v>
      </c>
      <c r="E21" s="9">
        <f t="shared" si="3"/>
        <v>1.6767766333459132E-2</v>
      </c>
      <c r="F21" s="9">
        <f>SUMIFS('2020 MV-1'!K:K,'2020 MV-1'!$A:$A,$A21)/SUMIFS('2020 MV-1'!K:K,'2020 MV-1'!$A:$A,"total")</f>
        <v>1.6767766333459132E-2</v>
      </c>
      <c r="G21" s="9">
        <f>SUMIFS('2020 MV-1'!Q:Q,'2020 MV-1'!$A:$A,$A21)/SUMIFS('2020 MV-1'!Q:Q,'2020 MV-1'!$A:$A,"total")</f>
        <v>1.6162005206077096E-2</v>
      </c>
      <c r="I21" s="66" t="s">
        <v>108</v>
      </c>
      <c r="J21" s="66" t="s">
        <v>174</v>
      </c>
      <c r="K21" s="9">
        <f>SUMIFS('FAA-psgr'!I:I,'FAA-psgr'!C:C,J21)/SUM('FAA-psgr'!I:I)</f>
        <v>7.6947994114762806E-3</v>
      </c>
      <c r="L21" s="9">
        <f>SUMIFS('FAA-cargo'!J:J,'FAA-cargo'!D:D,J21)/SUM('FAA-cargo'!J:J)</f>
        <v>0.1257765299227033</v>
      </c>
      <c r="N21" s="66" t="s">
        <v>108</v>
      </c>
      <c r="O21" s="66" t="s">
        <v>174</v>
      </c>
      <c r="P21" s="103">
        <f>SUMIFS('APTA Service Data_rail only'!N:N,'APTA Service Data_rail only'!C:C,O21)</f>
        <v>0</v>
      </c>
      <c r="Q21">
        <f>SUMIFS('APTA Fuel and Energy_rail only'!AD:AD,'APTA Fuel and Energy_rail only'!C:C,O21)</f>
        <v>0</v>
      </c>
      <c r="R21" s="261">
        <f>SUMIFS('APTA Fuel and Energy_rail only'!AN:AN,'APTA Fuel and Energy_rail only'!C:C,O21)</f>
        <v>0</v>
      </c>
      <c r="S21">
        <f t="shared" si="0"/>
        <v>0</v>
      </c>
      <c r="T21">
        <f t="shared" si="1"/>
        <v>0</v>
      </c>
      <c r="U21">
        <f t="shared" si="2"/>
        <v>0</v>
      </c>
      <c r="V21" s="9">
        <f>T21/'US-syvbt-psgr'!$E$5</f>
        <v>0</v>
      </c>
      <c r="W21" s="9">
        <f>U21/'US-syvbt-psgr'!$B$5</f>
        <v>0</v>
      </c>
      <c r="Y21" s="66" t="s">
        <v>108</v>
      </c>
      <c r="Z21" s="66" t="s">
        <v>174</v>
      </c>
      <c r="AA21" s="9">
        <f>SUM(SUMIFS('AAR freight rail data'!D:D,'AAR freight rail data'!C:C,Y21)+SUMIFS('AAR freight rail data'!G:G,'AAR freight rail data'!F:F,Y21))/SUM('AAR freight rail data'!$D$3:$D$53,'AAR freight rail data'!$G$3:$G$53)</f>
        <v>1.1346939547653666E-2</v>
      </c>
      <c r="AC21" s="66" t="s">
        <v>108</v>
      </c>
      <c r="AD21" s="66" t="s">
        <v>174</v>
      </c>
      <c r="AE21" s="9">
        <f>SUMIFS('BTS passenger ships'!B:B,'BTS passenger ships'!A:A,AC21)/SUM('BTS passenger ships'!$B$3:$B$53)</f>
        <v>1.447569314990617E-2</v>
      </c>
      <c r="AG21" s="66" t="s">
        <v>108</v>
      </c>
      <c r="AH21" s="66" t="s">
        <v>174</v>
      </c>
      <c r="AI21" s="9">
        <f>SUMIFS('BTS freight ships'!R:R,'BTS freight ships'!O:O,'% by state 2019'!AH21)/SUM('BTS freight ships'!R:R)</f>
        <v>1.5921899638795391E-2</v>
      </c>
    </row>
    <row r="22" spans="1:35">
      <c r="A22" s="66" t="s">
        <v>109</v>
      </c>
      <c r="B22" s="66" t="s">
        <v>175</v>
      </c>
      <c r="C22" s="9">
        <f>SUMIFS('2020 MV-1'!E:E,'2020 MV-1'!$A:$A,$A22)/SUMIFS('2020 MV-1'!E:E,'2020 MV-1'!$A:$A,"total")</f>
        <v>1.2514264951923855E-2</v>
      </c>
      <c r="D22" s="9">
        <f>SUMIFS('2020 MV-1'!H:H,'2020 MV-1'!$A:$A,$A22)/SUMIFS('2020 MV-1'!H:H,'2020 MV-1'!$A:$A,"total")</f>
        <v>2.9776186177625744E-2</v>
      </c>
      <c r="E22" s="9">
        <f t="shared" si="3"/>
        <v>1.4952243799136747E-2</v>
      </c>
      <c r="F22" s="9">
        <f>SUMIFS('2020 MV-1'!K:K,'2020 MV-1'!$A:$A,$A22)/SUMIFS('2020 MV-1'!K:K,'2020 MV-1'!$A:$A,"total")</f>
        <v>1.4952243799136747E-2</v>
      </c>
      <c r="G22" s="9">
        <f>SUMIFS('2020 MV-1'!Q:Q,'2020 MV-1'!$A:$A,$A22)/SUMIFS('2020 MV-1'!Q:Q,'2020 MV-1'!$A:$A,"total")</f>
        <v>1.3993095734278475E-2</v>
      </c>
      <c r="I22" s="66" t="s">
        <v>109</v>
      </c>
      <c r="J22" s="66" t="s">
        <v>175</v>
      </c>
      <c r="K22" s="9">
        <f>SUMIFS('FAA-psgr'!I:I,'FAA-psgr'!C:C,J22)/SUM('FAA-psgr'!I:I)</f>
        <v>8.7396893791648837E-3</v>
      </c>
      <c r="L22" s="9">
        <f>SUMIFS('FAA-cargo'!J:J,'FAA-cargo'!D:D,J22)/SUM('FAA-cargo'!J:J)</f>
        <v>4.2885194697862153E-3</v>
      </c>
      <c r="N22" s="66" t="s">
        <v>109</v>
      </c>
      <c r="O22" s="66" t="s">
        <v>175</v>
      </c>
      <c r="P22" s="103">
        <f>SUMIFS('APTA Service Data_rail only'!N:N,'APTA Service Data_rail only'!C:C,O22)</f>
        <v>0</v>
      </c>
      <c r="Q22">
        <f>SUMIFS('APTA Fuel and Energy_rail only'!AD:AD,'APTA Fuel and Energy_rail only'!C:C,O22)</f>
        <v>0</v>
      </c>
      <c r="R22" s="261">
        <f>SUMIFS('APTA Fuel and Energy_rail only'!AN:AN,'APTA Fuel and Energy_rail only'!C:C,O22)</f>
        <v>0</v>
      </c>
      <c r="S22">
        <f t="shared" si="0"/>
        <v>0</v>
      </c>
      <c r="T22">
        <f t="shared" si="1"/>
        <v>0</v>
      </c>
      <c r="U22">
        <f t="shared" si="2"/>
        <v>0</v>
      </c>
      <c r="V22" s="9">
        <f>T22/'US-syvbt-psgr'!$E$5</f>
        <v>0</v>
      </c>
      <c r="W22" s="9">
        <f>U22/'US-syvbt-psgr'!$B$5</f>
        <v>0</v>
      </c>
      <c r="Y22" s="66" t="s">
        <v>109</v>
      </c>
      <c r="Z22" s="66" t="s">
        <v>175</v>
      </c>
      <c r="AA22" s="9">
        <f>SUM(SUMIFS('AAR freight rail data'!D:D,'AAR freight rail data'!C:C,Y22)+SUMIFS('AAR freight rail data'!G:G,'AAR freight rail data'!F:F,Y22))/SUM('AAR freight rail data'!$D$3:$D$53,'AAR freight rail data'!$G$3:$G$53)</f>
        <v>1.5482022739209744E-2</v>
      </c>
      <c r="AC22" s="66" t="s">
        <v>109</v>
      </c>
      <c r="AD22" s="66" t="s">
        <v>175</v>
      </c>
      <c r="AE22" s="9">
        <f>SUMIFS('BTS passenger ships'!B:B,'BTS passenger ships'!A:A,AC22)/SUM('BTS passenger ships'!$B$3:$B$53)</f>
        <v>2.7762385031080809E-2</v>
      </c>
      <c r="AG22" s="66" t="s">
        <v>109</v>
      </c>
      <c r="AH22" s="66" t="s">
        <v>175</v>
      </c>
      <c r="AI22" s="9">
        <f>SUMIFS('BTS freight ships'!R:R,'BTS freight ships'!O:O,'% by state 2019'!AH22)/SUM('BTS freight ships'!R:R)</f>
        <v>0.21596852518465995</v>
      </c>
    </row>
    <row r="23" spans="1:35">
      <c r="A23" s="66" t="s">
        <v>176</v>
      </c>
      <c r="B23" s="66" t="s">
        <v>177</v>
      </c>
      <c r="C23" s="9">
        <f>SUMIFS('2020 MV-1'!E:E,'2020 MV-1'!$A:$A,$A23)/SUMIFS('2020 MV-1'!E:E,'2020 MV-1'!$A:$A,"total")</f>
        <v>3.3868643547885439E-3</v>
      </c>
      <c r="D23" s="9">
        <f>SUMIFS('2020 MV-1'!H:H,'2020 MV-1'!$A:$A,$A23)/SUMIFS('2020 MV-1'!H:H,'2020 MV-1'!$A:$A,"total")</f>
        <v>4.5758504370961616E-3</v>
      </c>
      <c r="E23" s="9">
        <f t="shared" si="3"/>
        <v>4.472553985012004E-3</v>
      </c>
      <c r="F23" s="9">
        <f>SUMIFS('2020 MV-1'!K:K,'2020 MV-1'!$A:$A,$A23)/SUMIFS('2020 MV-1'!K:K,'2020 MV-1'!$A:$A,"total")</f>
        <v>4.472553985012004E-3</v>
      </c>
      <c r="G23" s="9">
        <f>SUMIFS('2020 MV-1'!Q:Q,'2020 MV-1'!$A:$A,$A23)/SUMIFS('2020 MV-1'!Q:Q,'2020 MV-1'!$A:$A,"total")</f>
        <v>4.0629149835838783E-3</v>
      </c>
      <c r="I23" s="66" t="s">
        <v>176</v>
      </c>
      <c r="J23" s="66" t="s">
        <v>177</v>
      </c>
      <c r="K23" s="9">
        <f>SUMIFS('FAA-psgr'!I:I,'FAA-psgr'!C:C,J23)/SUM('FAA-psgr'!I:I)</f>
        <v>1.5590838646556027E-3</v>
      </c>
      <c r="L23" s="9">
        <f>SUMIFS('FAA-cargo'!J:J,'FAA-cargo'!D:D,J23)/SUM('FAA-cargo'!J:J)</f>
        <v>1.8478618544473155E-4</v>
      </c>
      <c r="N23" s="66" t="s">
        <v>176</v>
      </c>
      <c r="O23" s="66" t="s">
        <v>177</v>
      </c>
      <c r="P23" s="103">
        <f>SUMIFS('APTA Service Data_rail only'!N:N,'APTA Service Data_rail only'!C:C,O23)</f>
        <v>3</v>
      </c>
      <c r="Q23">
        <f>SUMIFS('APTA Fuel and Energy_rail only'!AD:AD,'APTA Fuel and Energy_rail only'!C:C,O23)</f>
        <v>0</v>
      </c>
      <c r="R23" s="261">
        <f>SUMIFS('APTA Fuel and Energy_rail only'!AN:AN,'APTA Fuel and Energy_rail only'!C:C,O23)</f>
        <v>0</v>
      </c>
      <c r="S23">
        <f t="shared" si="0"/>
        <v>3</v>
      </c>
      <c r="T23">
        <f t="shared" si="1"/>
        <v>0</v>
      </c>
      <c r="U23">
        <f t="shared" si="2"/>
        <v>0</v>
      </c>
      <c r="V23" s="9">
        <f>T23/'US-syvbt-psgr'!$E$5</f>
        <v>0</v>
      </c>
      <c r="W23" s="9">
        <f>U23/'US-syvbt-psgr'!$B$5</f>
        <v>0</v>
      </c>
      <c r="Y23" s="66" t="s">
        <v>176</v>
      </c>
      <c r="Z23" s="66" t="s">
        <v>177</v>
      </c>
      <c r="AA23" s="9">
        <f>SUM(SUMIFS('AAR freight rail data'!D:D,'AAR freight rail data'!C:C,Y23)+SUMIFS('AAR freight rail data'!G:G,'AAR freight rail data'!F:F,Y23))/SUM('AAR freight rail data'!$D$3:$D$53,'AAR freight rail data'!$G$3:$G$53)</f>
        <v>8.1916408499104008E-4</v>
      </c>
      <c r="AC23" s="66" t="s">
        <v>176</v>
      </c>
      <c r="AD23" s="66" t="s">
        <v>177</v>
      </c>
      <c r="AE23" s="9">
        <f>SUMIFS('BTS passenger ships'!B:B,'BTS passenger ships'!A:A,AC23)/SUM('BTS passenger ships'!$B$3:$B$53)</f>
        <v>9.6112440801633184E-3</v>
      </c>
      <c r="AG23" s="66" t="s">
        <v>176</v>
      </c>
      <c r="AH23" s="66" t="s">
        <v>177</v>
      </c>
      <c r="AI23" s="9">
        <f>SUMIFS('BTS freight ships'!R:R,'BTS freight ships'!O:O,'% by state 2019'!AH23)/SUM('BTS freight ships'!R:R)</f>
        <v>0</v>
      </c>
    </row>
    <row r="24" spans="1:35">
      <c r="A24" s="66" t="s">
        <v>111</v>
      </c>
      <c r="B24" s="66" t="s">
        <v>178</v>
      </c>
      <c r="C24" s="9">
        <f>SUMIFS('2020 MV-1'!E:E,'2020 MV-1'!$A:$A,$A24)/SUMIFS('2020 MV-1'!E:E,'2020 MV-1'!$A:$A,"total")</f>
        <v>1.7344821387298082E-2</v>
      </c>
      <c r="D24" s="9">
        <f>SUMIFS('2020 MV-1'!H:H,'2020 MV-1'!$A:$A,$A24)/SUMIFS('2020 MV-1'!H:H,'2020 MV-1'!$A:$A,"total")</f>
        <v>2.3168274103636134E-2</v>
      </c>
      <c r="E24" s="9">
        <f t="shared" si="3"/>
        <v>1.3953713838208291E-2</v>
      </c>
      <c r="F24" s="9">
        <f>SUMIFS('2020 MV-1'!K:K,'2020 MV-1'!$A:$A,$A24)/SUMIFS('2020 MV-1'!K:K,'2020 MV-1'!$A:$A,"total")</f>
        <v>1.3953713838208291E-2</v>
      </c>
      <c r="G24" s="9">
        <f>SUMIFS('2020 MV-1'!Q:Q,'2020 MV-1'!$A:$A,$A24)/SUMIFS('2020 MV-1'!Q:Q,'2020 MV-1'!$A:$A,"total")</f>
        <v>1.5265273098271965E-2</v>
      </c>
      <c r="I24" s="66" t="s">
        <v>111</v>
      </c>
      <c r="J24" s="66" t="s">
        <v>178</v>
      </c>
      <c r="K24" s="9">
        <f>SUMIFS('FAA-psgr'!I:I,'FAA-psgr'!C:C,J24)/SUM('FAA-psgr'!I:I)</f>
        <v>1.4293871995717395E-2</v>
      </c>
      <c r="L24" s="9">
        <f>SUMIFS('FAA-cargo'!J:J,'FAA-cargo'!D:D,J24)/SUM('FAA-cargo'!J:J)</f>
        <v>7.6018772745150556E-3</v>
      </c>
      <c r="N24" s="66" t="s">
        <v>111</v>
      </c>
      <c r="O24" s="66" t="s">
        <v>178</v>
      </c>
      <c r="P24" s="103">
        <f>SUMIFS('APTA Service Data_rail only'!N:N,'APTA Service Data_rail only'!C:C,O24)</f>
        <v>55</v>
      </c>
      <c r="Q24">
        <f>SUMIFS('APTA Fuel and Energy_rail only'!AD:AD,'APTA Fuel and Energy_rail only'!C:C,O24)</f>
        <v>764117</v>
      </c>
      <c r="R24" s="261">
        <f>SUMIFS('APTA Fuel and Energy_rail only'!AN:AN,'APTA Fuel and Energy_rail only'!C:C,O24)</f>
        <v>2843642</v>
      </c>
      <c r="S24">
        <f t="shared" si="0"/>
        <v>55</v>
      </c>
      <c r="T24">
        <f t="shared" si="1"/>
        <v>12</v>
      </c>
      <c r="U24">
        <f t="shared" si="2"/>
        <v>43</v>
      </c>
      <c r="V24" s="9">
        <f>T24/'US-syvbt-psgr'!$E$5</f>
        <v>6.9206561335242903E-2</v>
      </c>
      <c r="W24" s="9">
        <f>U24/'US-syvbt-psgr'!$B$5</f>
        <v>1.6773248071278286E-2</v>
      </c>
      <c r="Y24" s="66" t="s">
        <v>111</v>
      </c>
      <c r="Z24" s="66" t="s">
        <v>178</v>
      </c>
      <c r="AA24" s="9">
        <f>SUM(SUMIFS('AAR freight rail data'!D:D,'AAR freight rail data'!C:C,Y24)+SUMIFS('AAR freight rail data'!G:G,'AAR freight rail data'!F:F,Y24))/SUM('AAR freight rail data'!$D$3:$D$53,'AAR freight rail data'!$G$3:$G$53)</f>
        <v>7.5081117768133017E-3</v>
      </c>
      <c r="AC24" s="66" t="s">
        <v>111</v>
      </c>
      <c r="AD24" s="66" t="s">
        <v>178</v>
      </c>
      <c r="AE24" s="9">
        <f>SUMIFS('BTS passenger ships'!B:B,'BTS passenger ships'!A:A,AC24)/SUM('BTS passenger ships'!$B$3:$B$53)</f>
        <v>1.5780271698708812E-2</v>
      </c>
      <c r="AG24" s="66" t="s">
        <v>111</v>
      </c>
      <c r="AH24" s="66" t="s">
        <v>178</v>
      </c>
      <c r="AI24" s="9">
        <f>SUMIFS('BTS freight ships'!R:R,'BTS freight ships'!O:O,'% by state 2019'!AH24)/SUM('BTS freight ships'!R:R)</f>
        <v>1.6257037173208224E-2</v>
      </c>
    </row>
    <row r="25" spans="1:35">
      <c r="A25" s="66" t="s">
        <v>179</v>
      </c>
      <c r="B25" s="66" t="s">
        <v>180</v>
      </c>
      <c r="C25" s="9">
        <f>SUMIFS('2020 MV-1'!E:E,'2020 MV-1'!$A:$A,$A25)/SUMIFS('2020 MV-1'!E:E,'2020 MV-1'!$A:$A,"total")</f>
        <v>1.9055188885179382E-2</v>
      </c>
      <c r="D25" s="9">
        <f>SUMIFS('2020 MV-1'!H:H,'2020 MV-1'!$A:$A,$A25)/SUMIFS('2020 MV-1'!H:H,'2020 MV-1'!$A:$A,"total")</f>
        <v>1.3611744583808438E-2</v>
      </c>
      <c r="E25" s="9">
        <f t="shared" si="3"/>
        <v>1.7847984402303698E-2</v>
      </c>
      <c r="F25" s="9">
        <f>SUMIFS('2020 MV-1'!K:K,'2020 MV-1'!$A:$A,$A25)/SUMIFS('2020 MV-1'!K:K,'2020 MV-1'!$A:$A,"total")</f>
        <v>1.7847984402303698E-2</v>
      </c>
      <c r="G25" s="9">
        <f>SUMIFS('2020 MV-1'!Q:Q,'2020 MV-1'!$A:$A,$A25)/SUMIFS('2020 MV-1'!Q:Q,'2020 MV-1'!$A:$A,"total")</f>
        <v>1.8253070643638649E-2</v>
      </c>
      <c r="I25" s="66" t="s">
        <v>179</v>
      </c>
      <c r="J25" s="66" t="s">
        <v>180</v>
      </c>
      <c r="K25" s="9">
        <f>SUMIFS('FAA-psgr'!I:I,'FAA-psgr'!C:C,J25)/SUM('FAA-psgr'!I:I)</f>
        <v>2.2459058097305643E-2</v>
      </c>
      <c r="L25" s="9">
        <f>SUMIFS('FAA-cargo'!J:J,'FAA-cargo'!D:D,J25)/SUM('FAA-cargo'!J:J)</f>
        <v>5.642305850876092E-3</v>
      </c>
      <c r="N25" s="66" t="s">
        <v>179</v>
      </c>
      <c r="O25" s="66" t="s">
        <v>180</v>
      </c>
      <c r="P25" s="103">
        <f>SUMIFS('APTA Service Data_rail only'!N:N,'APTA Service Data_rail only'!C:C,O25)</f>
        <v>209</v>
      </c>
      <c r="Q25">
        <f>SUMIFS('APTA Fuel and Energy_rail only'!AD:AD,'APTA Fuel and Energy_rail only'!C:C,O25)</f>
        <v>4339139</v>
      </c>
      <c r="R25" s="261">
        <f>SUMIFS('APTA Fuel and Energy_rail only'!AN:AN,'APTA Fuel and Energy_rail only'!C:C,O25)</f>
        <v>27601749</v>
      </c>
      <c r="S25">
        <f t="shared" si="0"/>
        <v>209</v>
      </c>
      <c r="T25">
        <f t="shared" si="1"/>
        <v>28</v>
      </c>
      <c r="U25">
        <f t="shared" si="2"/>
        <v>181</v>
      </c>
      <c r="V25" s="9">
        <f>T25/'US-syvbt-psgr'!$E$5</f>
        <v>0.16148197644890011</v>
      </c>
      <c r="W25" s="9">
        <f>U25/'US-syvbt-psgr'!$B$5</f>
        <v>7.0603672113985341E-2</v>
      </c>
      <c r="Y25" s="66" t="s">
        <v>179</v>
      </c>
      <c r="Z25" s="66" t="s">
        <v>180</v>
      </c>
      <c r="AA25" s="9">
        <f>SUM(SUMIFS('AAR freight rail data'!D:D,'AAR freight rail data'!C:C,Y25)+SUMIFS('AAR freight rail data'!G:G,'AAR freight rail data'!F:F,Y25))/SUM('AAR freight rail data'!$D$3:$D$53,'AAR freight rail data'!$G$3:$G$53)</f>
        <v>6.3016740394408769E-3</v>
      </c>
      <c r="AC25" s="66" t="s">
        <v>179</v>
      </c>
      <c r="AD25" s="66" t="s">
        <v>180</v>
      </c>
      <c r="AE25" s="9">
        <f>SUMIFS('BTS passenger ships'!B:B,'BTS passenger ships'!A:A,AC25)/SUM('BTS passenger ships'!$B$3:$B$53)</f>
        <v>1.142761327228084E-2</v>
      </c>
      <c r="AG25" s="66" t="s">
        <v>179</v>
      </c>
      <c r="AH25" s="66" t="s">
        <v>180</v>
      </c>
      <c r="AI25" s="9">
        <f>SUMIFS('BTS freight ships'!R:R,'BTS freight ships'!O:O,'% by state 2019'!AH25)/SUM('BTS freight ships'!R:R)</f>
        <v>6.1526488465313313E-3</v>
      </c>
    </row>
    <row r="26" spans="1:35">
      <c r="A26" s="66" t="s">
        <v>181</v>
      </c>
      <c r="B26" s="66" t="s">
        <v>182</v>
      </c>
      <c r="C26" s="9">
        <f>SUMIFS('2020 MV-1'!E:E,'2020 MV-1'!$A:$A,$A26)/SUMIFS('2020 MV-1'!E:E,'2020 MV-1'!$A:$A,"total")</f>
        <v>2.5602285816466973E-2</v>
      </c>
      <c r="D26" s="9">
        <f>SUMIFS('2020 MV-1'!H:H,'2020 MV-1'!$A:$A,$A26)/SUMIFS('2020 MV-1'!H:H,'2020 MV-1'!$A:$A,"total")</f>
        <v>8.8508013429621189E-3</v>
      </c>
      <c r="E26" s="9">
        <f t="shared" si="3"/>
        <v>3.4161287854521931E-2</v>
      </c>
      <c r="F26" s="9">
        <f>SUMIFS('2020 MV-1'!K:K,'2020 MV-1'!$A:$A,$A26)/SUMIFS('2020 MV-1'!K:K,'2020 MV-1'!$A:$A,"total")</f>
        <v>3.4161287854521931E-2</v>
      </c>
      <c r="G26" s="9">
        <f>SUMIFS('2020 MV-1'!Q:Q,'2020 MV-1'!$A:$A,$A26)/SUMIFS('2020 MV-1'!Q:Q,'2020 MV-1'!$A:$A,"total")</f>
        <v>3.0634740508850723E-2</v>
      </c>
      <c r="I26" s="66" t="s">
        <v>181</v>
      </c>
      <c r="J26" s="66" t="s">
        <v>182</v>
      </c>
      <c r="K26" s="9">
        <f>SUMIFS('FAA-psgr'!I:I,'FAA-psgr'!C:C,J26)/SUM('FAA-psgr'!I:I)</f>
        <v>2.2627806063268058E-2</v>
      </c>
      <c r="L26" s="9">
        <f>SUMIFS('FAA-cargo'!J:J,'FAA-cargo'!D:D,J26)/SUM('FAA-cargo'!J:J)</f>
        <v>9.0100979798436592E-3</v>
      </c>
      <c r="N26" s="66" t="s">
        <v>181</v>
      </c>
      <c r="O26" s="66" t="s">
        <v>182</v>
      </c>
      <c r="P26" s="103">
        <f>SUMIFS('APTA Service Data_rail only'!N:N,'APTA Service Data_rail only'!C:C,O26)</f>
        <v>0</v>
      </c>
      <c r="Q26">
        <f>SUMIFS('APTA Fuel and Energy_rail only'!AD:AD,'APTA Fuel and Energy_rail only'!C:C,O26)</f>
        <v>0</v>
      </c>
      <c r="R26" s="261">
        <f>SUMIFS('APTA Fuel and Energy_rail only'!AN:AN,'APTA Fuel and Energy_rail only'!C:C,O26)</f>
        <v>0</v>
      </c>
      <c r="S26">
        <f t="shared" si="0"/>
        <v>0</v>
      </c>
      <c r="T26">
        <f t="shared" si="1"/>
        <v>0</v>
      </c>
      <c r="U26">
        <f t="shared" si="2"/>
        <v>0</v>
      </c>
      <c r="V26" s="9">
        <f>T26/'US-syvbt-psgr'!$E$5</f>
        <v>0</v>
      </c>
      <c r="W26" s="9">
        <f>U26/'US-syvbt-psgr'!$B$5</f>
        <v>0</v>
      </c>
      <c r="Y26" s="66" t="s">
        <v>181</v>
      </c>
      <c r="Z26" s="66" t="s">
        <v>182</v>
      </c>
      <c r="AA26" s="9">
        <f>SUM(SUMIFS('AAR freight rail data'!D:D,'AAR freight rail data'!C:C,Y26)+SUMIFS('AAR freight rail data'!G:G,'AAR freight rail data'!F:F,Y26))/SUM('AAR freight rail data'!$D$3:$D$53,'AAR freight rail data'!$G$3:$G$53)</f>
        <v>1.8355343385910342E-2</v>
      </c>
      <c r="AC26" s="66" t="s">
        <v>181</v>
      </c>
      <c r="AD26" s="66" t="s">
        <v>182</v>
      </c>
      <c r="AE26" s="9">
        <f>SUMIFS('BTS passenger ships'!B:B,'BTS passenger ships'!A:A,AC26)/SUM('BTS passenger ships'!$B$3:$B$53)</f>
        <v>6.7166562481574224E-2</v>
      </c>
      <c r="AG26" s="66" t="s">
        <v>181</v>
      </c>
      <c r="AH26" s="66" t="s">
        <v>182</v>
      </c>
      <c r="AI26" s="9">
        <f>SUMIFS('BTS freight ships'!R:R,'BTS freight ships'!O:O,'% by state 2019'!AH26)/SUM('BTS freight ships'!R:R)</f>
        <v>0</v>
      </c>
    </row>
    <row r="27" spans="1:35">
      <c r="A27" s="66" t="s">
        <v>183</v>
      </c>
      <c r="B27" s="66" t="s">
        <v>184</v>
      </c>
      <c r="C27" s="9">
        <f>SUMIFS('2020 MV-1'!E:E,'2020 MV-1'!$A:$A,$A27)/SUMIFS('2020 MV-1'!E:E,'2020 MV-1'!$A:$A,"total")</f>
        <v>1.7517332427833467E-2</v>
      </c>
      <c r="D27" s="9">
        <f>SUMIFS('2020 MV-1'!H:H,'2020 MV-1'!$A:$A,$A27)/SUMIFS('2020 MV-1'!H:H,'2020 MV-1'!$A:$A,"total")</f>
        <v>1.8996262511085771E-2</v>
      </c>
      <c r="E27" s="9">
        <f t="shared" si="3"/>
        <v>2.221147844524117E-2</v>
      </c>
      <c r="F27" s="9">
        <f>SUMIFS('2020 MV-1'!K:K,'2020 MV-1'!$A:$A,$A27)/SUMIFS('2020 MV-1'!K:K,'2020 MV-1'!$A:$A,"total")</f>
        <v>2.221147844524117E-2</v>
      </c>
      <c r="G27" s="9">
        <f>SUMIFS('2020 MV-1'!Q:Q,'2020 MV-1'!$A:$A,$A27)/SUMIFS('2020 MV-1'!Q:Q,'2020 MV-1'!$A:$A,"total")</f>
        <v>2.0623410614085531E-2</v>
      </c>
      <c r="I27" s="66" t="s">
        <v>183</v>
      </c>
      <c r="J27" s="66" t="s">
        <v>184</v>
      </c>
      <c r="K27" s="9">
        <f>SUMIFS('FAA-psgr'!I:I,'FAA-psgr'!C:C,J27)/SUM('FAA-psgr'!I:I)</f>
        <v>2.0978340339614352E-2</v>
      </c>
      <c r="L27" s="9">
        <f>SUMIFS('FAA-cargo'!J:J,'FAA-cargo'!D:D,J27)/SUM('FAA-cargo'!J:J)</f>
        <v>6.3649036228589475E-3</v>
      </c>
      <c r="N27" s="66" t="s">
        <v>183</v>
      </c>
      <c r="O27" s="66" t="s">
        <v>184</v>
      </c>
      <c r="P27" s="103">
        <f>SUMIFS('APTA Service Data_rail only'!N:N,'APTA Service Data_rail only'!C:C,O27)</f>
        <v>27</v>
      </c>
      <c r="Q27">
        <f>SUMIFS('APTA Fuel and Energy_rail only'!AD:AD,'APTA Fuel and Energy_rail only'!C:C,O27)</f>
        <v>63438</v>
      </c>
      <c r="R27" s="261">
        <f>SUMIFS('APTA Fuel and Energy_rail only'!AN:AN,'APTA Fuel and Energy_rail only'!C:C,O27)</f>
        <v>4153269</v>
      </c>
      <c r="S27">
        <f t="shared" si="0"/>
        <v>27</v>
      </c>
      <c r="T27">
        <f t="shared" si="1"/>
        <v>0</v>
      </c>
      <c r="U27">
        <f t="shared" si="2"/>
        <v>27</v>
      </c>
      <c r="V27" s="9">
        <f>T27/'US-syvbt-psgr'!$E$5</f>
        <v>0</v>
      </c>
      <c r="W27" s="9">
        <f>U27/'US-syvbt-psgr'!$B$5</f>
        <v>1.0532039486616598E-2</v>
      </c>
      <c r="Y27" s="66" t="s">
        <v>183</v>
      </c>
      <c r="Z27" s="66" t="s">
        <v>184</v>
      </c>
      <c r="AA27" s="9">
        <f>SUM(SUMIFS('AAR freight rail data'!D:D,'AAR freight rail data'!C:C,Y27)+SUMIFS('AAR freight rail data'!G:G,'AAR freight rail data'!F:F,Y27))/SUM('AAR freight rail data'!$D$3:$D$53,'AAR freight rail data'!$G$3:$G$53)</f>
        <v>3.8213379929908822E-2</v>
      </c>
      <c r="AC27" s="66" t="s">
        <v>183</v>
      </c>
      <c r="AD27" s="66" t="s">
        <v>184</v>
      </c>
      <c r="AE27" s="9">
        <f>SUMIFS('BTS passenger ships'!B:B,'BTS passenger ships'!A:A,AC27)/SUM('BTS passenger ships'!$B$3:$B$53)</f>
        <v>5.3151553146451494E-2</v>
      </c>
      <c r="AG27" s="66" t="s">
        <v>183</v>
      </c>
      <c r="AH27" s="66" t="s">
        <v>184</v>
      </c>
      <c r="AI27" s="9">
        <f>SUMIFS('BTS freight ships'!R:R,'BTS freight ships'!O:O,'% by state 2019'!AH27)/SUM('BTS freight ships'!R:R)</f>
        <v>1.2023696764206782E-2</v>
      </c>
    </row>
    <row r="28" spans="1:35">
      <c r="A28" s="66" t="s">
        <v>185</v>
      </c>
      <c r="B28" s="66" t="s">
        <v>186</v>
      </c>
      <c r="C28" s="9">
        <f>SUMIFS('2020 MV-1'!E:E,'2020 MV-1'!$A:$A,$A28)/SUMIFS('2020 MV-1'!E:E,'2020 MV-1'!$A:$A,"total")</f>
        <v>7.4991463380995726E-3</v>
      </c>
      <c r="D28" s="9">
        <f>SUMIFS('2020 MV-1'!H:H,'2020 MV-1'!$A:$A,$A28)/SUMIFS('2020 MV-1'!H:H,'2020 MV-1'!$A:$A,"total")</f>
        <v>7.3106708475864689E-3</v>
      </c>
      <c r="E28" s="9">
        <f t="shared" si="3"/>
        <v>7.63482155174601E-3</v>
      </c>
      <c r="F28" s="9">
        <f>SUMIFS('2020 MV-1'!K:K,'2020 MV-1'!$A:$A,$A28)/SUMIFS('2020 MV-1'!K:K,'2020 MV-1'!$A:$A,"total")</f>
        <v>7.63482155174601E-3</v>
      </c>
      <c r="G28" s="9">
        <f>SUMIFS('2020 MV-1'!Q:Q,'2020 MV-1'!$A:$A,$A28)/SUMIFS('2020 MV-1'!Q:Q,'2020 MV-1'!$A:$A,"total")</f>
        <v>7.4617746924239238E-3</v>
      </c>
      <c r="I28" s="66" t="s">
        <v>185</v>
      </c>
      <c r="J28" s="66" t="s">
        <v>186</v>
      </c>
      <c r="K28" s="9">
        <f>SUMIFS('FAA-psgr'!I:I,'FAA-psgr'!C:C,J28)/SUM('FAA-psgr'!I:I)</f>
        <v>1.0998705213566475E-3</v>
      </c>
      <c r="L28" s="9">
        <f>SUMIFS('FAA-cargo'!J:J,'FAA-cargo'!D:D,J28)/SUM('FAA-cargo'!J:J)</f>
        <v>4.1249966098948741E-4</v>
      </c>
      <c r="N28" s="66" t="s">
        <v>185</v>
      </c>
      <c r="O28" s="66" t="s">
        <v>186</v>
      </c>
      <c r="P28" s="103">
        <f>SUMIFS('APTA Service Data_rail only'!N:N,'APTA Service Data_rail only'!C:C,O28)</f>
        <v>0</v>
      </c>
      <c r="Q28">
        <f>SUMIFS('APTA Fuel and Energy_rail only'!AD:AD,'APTA Fuel and Energy_rail only'!C:C,O28)</f>
        <v>0</v>
      </c>
      <c r="R28" s="261">
        <f>SUMIFS('APTA Fuel and Energy_rail only'!AN:AN,'APTA Fuel and Energy_rail only'!C:C,O28)</f>
        <v>0</v>
      </c>
      <c r="S28">
        <f t="shared" si="0"/>
        <v>0</v>
      </c>
      <c r="T28">
        <f t="shared" si="1"/>
        <v>0</v>
      </c>
      <c r="U28">
        <f t="shared" si="2"/>
        <v>0</v>
      </c>
      <c r="V28" s="9">
        <f>T28/'US-syvbt-psgr'!$E$5</f>
        <v>0</v>
      </c>
      <c r="W28" s="9">
        <f>U28/'US-syvbt-psgr'!$B$5</f>
        <v>0</v>
      </c>
      <c r="Y28" s="66" t="s">
        <v>185</v>
      </c>
      <c r="Z28" s="66" t="s">
        <v>186</v>
      </c>
      <c r="AA28" s="9">
        <f>SUM(SUMIFS('AAR freight rail data'!D:D,'AAR freight rail data'!C:C,Y28)+SUMIFS('AAR freight rail data'!G:G,'AAR freight rail data'!F:F,Y28))/SUM('AAR freight rail data'!$D$3:$D$53,'AAR freight rail data'!$G$3:$G$53)</f>
        <v>4.7400867314514213E-3</v>
      </c>
      <c r="AC28" s="66" t="s">
        <v>185</v>
      </c>
      <c r="AD28" s="66" t="s">
        <v>186</v>
      </c>
      <c r="AE28" s="9">
        <f>SUMIFS('BTS passenger ships'!B:B,'BTS passenger ships'!A:A,AC28)/SUM('BTS passenger ships'!$B$3:$B$53)</f>
        <v>1.1772358627992944E-2</v>
      </c>
      <c r="AG28" s="66" t="s">
        <v>185</v>
      </c>
      <c r="AH28" s="66" t="s">
        <v>186</v>
      </c>
      <c r="AI28" s="9">
        <f>SUMIFS('BTS freight ships'!R:R,'BTS freight ships'!O:O,'% by state 2019'!AH28)/SUM('BTS freight ships'!R:R)</f>
        <v>1.066657833446176E-2</v>
      </c>
    </row>
    <row r="29" spans="1:35">
      <c r="A29" s="66" t="s">
        <v>187</v>
      </c>
      <c r="B29" s="66" t="s">
        <v>188</v>
      </c>
      <c r="C29" s="9">
        <f>SUMIFS('2020 MV-1'!E:E,'2020 MV-1'!$A:$A,$A29)/SUMIFS('2020 MV-1'!E:E,'2020 MV-1'!$A:$A,"total")</f>
        <v>1.8941078781341755E-2</v>
      </c>
      <c r="D29" s="9">
        <f>SUMIFS('2020 MV-1'!H:H,'2020 MV-1'!$A:$A,$A29)/SUMIFS('2020 MV-1'!H:H,'2020 MV-1'!$A:$A,"total")</f>
        <v>3.3405786773090078E-2</v>
      </c>
      <c r="E29" s="9">
        <f t="shared" si="3"/>
        <v>2.1277992980917738E-2</v>
      </c>
      <c r="F29" s="9">
        <f>SUMIFS('2020 MV-1'!K:K,'2020 MV-1'!$A:$A,$A29)/SUMIFS('2020 MV-1'!K:K,'2020 MV-1'!$A:$A,"total")</f>
        <v>2.1277992980917738E-2</v>
      </c>
      <c r="G29" s="9">
        <f>SUMIFS('2020 MV-1'!Q:Q,'2020 MV-1'!$A:$A,$A29)/SUMIFS('2020 MV-1'!Q:Q,'2020 MV-1'!$A:$A,"total")</f>
        <v>2.0247501482832816E-2</v>
      </c>
      <c r="I29" s="66" t="s">
        <v>187</v>
      </c>
      <c r="J29" s="66" t="s">
        <v>188</v>
      </c>
      <c r="K29" s="9">
        <f>SUMIFS('FAA-psgr'!I:I,'FAA-psgr'!C:C,J29)/SUM('FAA-psgr'!I:I)</f>
        <v>1.5320908097624136E-2</v>
      </c>
      <c r="L29" s="9">
        <f>SUMIFS('FAA-cargo'!J:J,'FAA-cargo'!D:D,J29)/SUM('FAA-cargo'!J:J)</f>
        <v>6.1586397540831462E-3</v>
      </c>
      <c r="N29" s="66" t="s">
        <v>187</v>
      </c>
      <c r="O29" s="66" t="s">
        <v>188</v>
      </c>
      <c r="P29" s="103">
        <f>SUMIFS('APTA Service Data_rail only'!N:N,'APTA Service Data_rail only'!C:C,O29)</f>
        <v>25</v>
      </c>
      <c r="Q29">
        <f>SUMIFS('APTA Fuel and Energy_rail only'!AD:AD,'APTA Fuel and Energy_rail only'!C:C,O29)</f>
        <v>0</v>
      </c>
      <c r="R29" s="261">
        <f>SUMIFS('APTA Fuel and Energy_rail only'!AN:AN,'APTA Fuel and Energy_rail only'!C:C,O29)</f>
        <v>5934378</v>
      </c>
      <c r="S29">
        <f t="shared" si="0"/>
        <v>25</v>
      </c>
      <c r="T29">
        <f t="shared" si="1"/>
        <v>0</v>
      </c>
      <c r="U29">
        <f t="shared" si="2"/>
        <v>25</v>
      </c>
      <c r="V29" s="9">
        <f>T29/'US-syvbt-psgr'!$E$5</f>
        <v>0</v>
      </c>
      <c r="W29" s="9">
        <f>U29/'US-syvbt-psgr'!$B$5</f>
        <v>9.7518884135338879E-3</v>
      </c>
      <c r="Y29" s="66" t="s">
        <v>187</v>
      </c>
      <c r="Z29" s="66" t="s">
        <v>188</v>
      </c>
      <c r="AA29" s="9">
        <f>SUM(SUMIFS('AAR freight rail data'!D:D,'AAR freight rail data'!C:C,Y29)+SUMIFS('AAR freight rail data'!G:G,'AAR freight rail data'!F:F,Y29))/SUM('AAR freight rail data'!$D$3:$D$53,'AAR freight rail data'!$G$3:$G$53)</f>
        <v>1.972061686089541E-2</v>
      </c>
      <c r="AC29" s="66" t="s">
        <v>187</v>
      </c>
      <c r="AD29" s="66" t="s">
        <v>188</v>
      </c>
      <c r="AE29" s="9">
        <f>SUMIFS('BTS passenger ships'!B:B,'BTS passenger ships'!A:A,AC29)/SUM('BTS passenger ships'!$B$3:$B$53)</f>
        <v>2.6680202451664994E-2</v>
      </c>
      <c r="AG29" s="66" t="s">
        <v>187</v>
      </c>
      <c r="AH29" s="66" t="s">
        <v>188</v>
      </c>
      <c r="AI29" s="9">
        <f>SUMIFS('BTS freight ships'!R:R,'BTS freight ships'!O:O,'% by state 2019'!AH29)/SUM('BTS freight ships'!R:R)</f>
        <v>1.4201298483873949E-2</v>
      </c>
    </row>
    <row r="30" spans="1:35">
      <c r="A30" s="66" t="s">
        <v>189</v>
      </c>
      <c r="B30" s="66" t="s">
        <v>190</v>
      </c>
      <c r="C30" s="9">
        <f>SUMIFS('2020 MV-1'!E:E,'2020 MV-1'!$A:$A,$A30)/SUMIFS('2020 MV-1'!E:E,'2020 MV-1'!$A:$A,"total")</f>
        <v>4.3665733583296952E-3</v>
      </c>
      <c r="D30" s="9">
        <f>SUMIFS('2020 MV-1'!H:H,'2020 MV-1'!$A:$A,$A30)/SUMIFS('2020 MV-1'!H:H,'2020 MV-1'!$A:$A,"total")</f>
        <v>5.1420166603319394E-3</v>
      </c>
      <c r="E30" s="9">
        <f t="shared" si="3"/>
        <v>7.0185743445526595E-3</v>
      </c>
      <c r="F30" s="9">
        <f>SUMIFS('2020 MV-1'!K:K,'2020 MV-1'!$A:$A,$A30)/SUMIFS('2020 MV-1'!K:K,'2020 MV-1'!$A:$A,"total")</f>
        <v>7.0185743445526595E-3</v>
      </c>
      <c r="G30" s="9">
        <f>SUMIFS('2020 MV-1'!Q:Q,'2020 MV-1'!$A:$A,$A30)/SUMIFS('2020 MV-1'!Q:Q,'2020 MV-1'!$A:$A,"total")</f>
        <v>7.0760988166521741E-3</v>
      </c>
      <c r="I30" s="66" t="s">
        <v>189</v>
      </c>
      <c r="J30" s="66" t="s">
        <v>190</v>
      </c>
      <c r="K30" s="9">
        <f>SUMIFS('FAA-psgr'!I:I,'FAA-psgr'!C:C,J30)/SUM('FAA-psgr'!I:I)</f>
        <v>2.5830001844899465E-3</v>
      </c>
      <c r="L30" s="9">
        <f>SUMIFS('FAA-cargo'!J:J,'FAA-cargo'!D:D,J30)/SUM('FAA-cargo'!J:J)</f>
        <v>3.7123819054950295E-3</v>
      </c>
      <c r="N30" s="66" t="s">
        <v>189</v>
      </c>
      <c r="O30" s="66" t="s">
        <v>190</v>
      </c>
      <c r="P30" s="103">
        <f>SUMIFS('APTA Service Data_rail only'!N:N,'APTA Service Data_rail only'!C:C,O30)</f>
        <v>0</v>
      </c>
      <c r="Q30">
        <f>SUMIFS('APTA Fuel and Energy_rail only'!AD:AD,'APTA Fuel and Energy_rail only'!C:C,O30)</f>
        <v>0</v>
      </c>
      <c r="R30" s="261">
        <f>SUMIFS('APTA Fuel and Energy_rail only'!AN:AN,'APTA Fuel and Energy_rail only'!C:C,O30)</f>
        <v>0</v>
      </c>
      <c r="S30">
        <f t="shared" si="0"/>
        <v>0</v>
      </c>
      <c r="T30">
        <f t="shared" si="1"/>
        <v>0</v>
      </c>
      <c r="U30">
        <f t="shared" si="2"/>
        <v>0</v>
      </c>
      <c r="V30" s="9">
        <f>T30/'US-syvbt-psgr'!$E$5</f>
        <v>0</v>
      </c>
      <c r="W30" s="9">
        <f>U30/'US-syvbt-psgr'!$B$5</f>
        <v>0</v>
      </c>
      <c r="Y30" s="66" t="s">
        <v>189</v>
      </c>
      <c r="Z30" s="66" t="s">
        <v>190</v>
      </c>
      <c r="AA30" s="9">
        <f>SUM(SUMIFS('AAR freight rail data'!D:D,'AAR freight rail data'!C:C,Y30)+SUMIFS('AAR freight rail data'!G:G,'AAR freight rail data'!F:F,Y30))/SUM('AAR freight rail data'!$D$3:$D$53,'AAR freight rail data'!$G$3:$G$53)</f>
        <v>6.1963784381021594E-3</v>
      </c>
      <c r="AC30" s="66" t="s">
        <v>189</v>
      </c>
      <c r="AD30" s="66" t="s">
        <v>190</v>
      </c>
      <c r="AE30" s="9">
        <f>SUMIFS('BTS passenger ships'!B:B,'BTS passenger ships'!A:A,AC30)/SUM('BTS passenger ships'!$B$3:$B$53)</f>
        <v>5.6453180682232819E-3</v>
      </c>
      <c r="AG30" s="66" t="s">
        <v>189</v>
      </c>
      <c r="AH30" s="66" t="s">
        <v>190</v>
      </c>
      <c r="AI30" s="9">
        <f>SUMIFS('BTS freight ships'!R:R,'BTS freight ships'!O:O,'% by state 2019'!AH30)/SUM('BTS freight ships'!R:R)</f>
        <v>0</v>
      </c>
    </row>
    <row r="31" spans="1:35">
      <c r="A31" s="66" t="s">
        <v>118</v>
      </c>
      <c r="B31" s="66" t="s">
        <v>191</v>
      </c>
      <c r="C31" s="9">
        <f>SUMIFS('2020 MV-1'!E:E,'2020 MV-1'!$A:$A,$A31)/SUMIFS('2020 MV-1'!E:E,'2020 MV-1'!$A:$A,"total")</f>
        <v>5.9438361806167864E-3</v>
      </c>
      <c r="D31" s="9">
        <f>SUMIFS('2020 MV-1'!H:H,'2020 MV-1'!$A:$A,$A31)/SUMIFS('2020 MV-1'!H:H,'2020 MV-1'!$A:$A,"total")</f>
        <v>1.7112671037628278E-2</v>
      </c>
      <c r="E31" s="9">
        <f t="shared" si="3"/>
        <v>7.6979830346411097E-3</v>
      </c>
      <c r="F31" s="9">
        <f>SUMIFS('2020 MV-1'!K:K,'2020 MV-1'!$A:$A,$A31)/SUMIFS('2020 MV-1'!K:K,'2020 MV-1'!$A:$A,"total")</f>
        <v>7.6979830346411097E-3</v>
      </c>
      <c r="G31" s="9">
        <f>SUMIFS('2020 MV-1'!Q:Q,'2020 MV-1'!$A:$A,$A31)/SUMIFS('2020 MV-1'!Q:Q,'2020 MV-1'!$A:$A,"total")</f>
        <v>7.0137801009752367E-3</v>
      </c>
      <c r="I31" s="66" t="s">
        <v>118</v>
      </c>
      <c r="J31" s="66" t="s">
        <v>191</v>
      </c>
      <c r="K31" s="9">
        <f>SUMIFS('FAA-psgr'!I:I,'FAA-psgr'!C:C,J31)/SUM('FAA-psgr'!I:I)</f>
        <v>2.9440204690503301E-3</v>
      </c>
      <c r="L31" s="9">
        <f>SUMIFS('FAA-cargo'!J:J,'FAA-cargo'!D:D,J31)/SUM('FAA-cargo'!J:J)</f>
        <v>2.5920770977760654E-3</v>
      </c>
      <c r="N31" s="66" t="s">
        <v>118</v>
      </c>
      <c r="O31" s="66" t="s">
        <v>191</v>
      </c>
      <c r="P31" s="103">
        <f>SUMIFS('APTA Service Data_rail only'!N:N,'APTA Service Data_rail only'!C:C,O31)</f>
        <v>0</v>
      </c>
      <c r="Q31">
        <f>SUMIFS('APTA Fuel and Energy_rail only'!AD:AD,'APTA Fuel and Energy_rail only'!C:C,O31)</f>
        <v>0</v>
      </c>
      <c r="R31" s="261">
        <f>SUMIFS('APTA Fuel and Energy_rail only'!AN:AN,'APTA Fuel and Energy_rail only'!C:C,O31)</f>
        <v>0</v>
      </c>
      <c r="S31">
        <f t="shared" si="0"/>
        <v>0</v>
      </c>
      <c r="T31">
        <f t="shared" si="1"/>
        <v>0</v>
      </c>
      <c r="U31">
        <f t="shared" si="2"/>
        <v>0</v>
      </c>
      <c r="V31" s="9">
        <f>T31/'US-syvbt-psgr'!$E$5</f>
        <v>0</v>
      </c>
      <c r="W31" s="9">
        <f>U31/'US-syvbt-psgr'!$B$5</f>
        <v>0</v>
      </c>
      <c r="Y31" s="66" t="s">
        <v>118</v>
      </c>
      <c r="Z31" s="66" t="s">
        <v>191</v>
      </c>
      <c r="AA31" s="9">
        <f>SUM(SUMIFS('AAR freight rail data'!D:D,'AAR freight rail data'!C:C,Y31)+SUMIFS('AAR freight rail data'!G:G,'AAR freight rail data'!F:F,Y31))/SUM('AAR freight rail data'!$D$3:$D$53,'AAR freight rail data'!$G$3:$G$53)</f>
        <v>1.0608085667073512E-2</v>
      </c>
      <c r="AC31" s="66" t="s">
        <v>118</v>
      </c>
      <c r="AD31" s="66" t="s">
        <v>191</v>
      </c>
      <c r="AE31" s="9">
        <f>SUMIFS('BTS passenger ships'!B:B,'BTS passenger ships'!A:A,AC31)/SUM('BTS passenger ships'!$B$3:$B$53)</f>
        <v>7.5034937296165243E-3</v>
      </c>
      <c r="AG31" s="66" t="s">
        <v>118</v>
      </c>
      <c r="AH31" s="66" t="s">
        <v>191</v>
      </c>
      <c r="AI31" s="9">
        <f>SUMIFS('BTS freight ships'!R:R,'BTS freight ships'!O:O,'% by state 2019'!AH31)/SUM('BTS freight ships'!R:R)</f>
        <v>0</v>
      </c>
    </row>
    <row r="32" spans="1:35">
      <c r="A32" s="66" t="s">
        <v>192</v>
      </c>
      <c r="B32" s="66" t="s">
        <v>193</v>
      </c>
      <c r="C32" s="9">
        <f>SUMIFS('2020 MV-1'!E:E,'2020 MV-1'!$A:$A,$A32)/SUMIFS('2020 MV-1'!E:E,'2020 MV-1'!$A:$A,"total")</f>
        <v>9.7731494559867137E-3</v>
      </c>
      <c r="D32" s="9">
        <f>SUMIFS('2020 MV-1'!H:H,'2020 MV-1'!$A:$A,$A32)/SUMIFS('2020 MV-1'!H:H,'2020 MV-1'!$A:$A,"total")</f>
        <v>4.2224914481185857E-3</v>
      </c>
      <c r="E32" s="9">
        <f t="shared" si="3"/>
        <v>8.9770758442244206E-3</v>
      </c>
      <c r="F32" s="9">
        <f>SUMIFS('2020 MV-1'!K:K,'2020 MV-1'!$A:$A,$A32)/SUMIFS('2020 MV-1'!K:K,'2020 MV-1'!$A:$A,"total")</f>
        <v>8.9770758442244206E-3</v>
      </c>
      <c r="G32" s="9">
        <f>SUMIFS('2020 MV-1'!Q:Q,'2020 MV-1'!$A:$A,$A32)/SUMIFS('2020 MV-1'!Q:Q,'2020 MV-1'!$A:$A,"total")</f>
        <v>9.2427613936078238E-3</v>
      </c>
      <c r="I32" s="66" t="s">
        <v>192</v>
      </c>
      <c r="J32" s="66" t="s">
        <v>193</v>
      </c>
      <c r="K32" s="9">
        <f>SUMIFS('FAA-psgr'!I:I,'FAA-psgr'!C:C,J32)/SUM('FAA-psgr'!I:I)</f>
        <v>2.8961975837721331E-2</v>
      </c>
      <c r="L32" s="9">
        <f>SUMIFS('FAA-cargo'!J:J,'FAA-cargo'!D:D,J32)/SUM('FAA-cargo'!J:J)</f>
        <v>5.8123158340388512E-3</v>
      </c>
      <c r="N32" s="66" t="s">
        <v>192</v>
      </c>
      <c r="O32" s="66" t="s">
        <v>193</v>
      </c>
      <c r="P32" s="103">
        <f>SUMIFS('APTA Service Data_rail only'!N:N,'APTA Service Data_rail only'!C:C,O32)</f>
        <v>0</v>
      </c>
      <c r="Q32">
        <f>SUMIFS('APTA Fuel and Energy_rail only'!AD:AD,'APTA Fuel and Energy_rail only'!C:C,O32)</f>
        <v>0</v>
      </c>
      <c r="R32" s="261">
        <f>SUMIFS('APTA Fuel and Energy_rail only'!AN:AN,'APTA Fuel and Energy_rail only'!C:C,O32)</f>
        <v>0</v>
      </c>
      <c r="S32">
        <f t="shared" si="0"/>
        <v>0</v>
      </c>
      <c r="T32">
        <f t="shared" si="1"/>
        <v>0</v>
      </c>
      <c r="U32">
        <f t="shared" si="2"/>
        <v>0</v>
      </c>
      <c r="V32" s="9">
        <f>T32/'US-syvbt-psgr'!$E$5</f>
        <v>0</v>
      </c>
      <c r="W32" s="9">
        <f>U32/'US-syvbt-psgr'!$B$5</f>
        <v>0</v>
      </c>
      <c r="Y32" s="66" t="s">
        <v>192</v>
      </c>
      <c r="Z32" s="66" t="s">
        <v>193</v>
      </c>
      <c r="AA32" s="9">
        <f>SUM(SUMIFS('AAR freight rail data'!D:D,'AAR freight rail data'!C:C,Y32)+SUMIFS('AAR freight rail data'!G:G,'AAR freight rail data'!F:F,Y32))/SUM('AAR freight rail data'!$D$3:$D$53,'AAR freight rail data'!$G$3:$G$53)</f>
        <v>2.1023426843560897E-3</v>
      </c>
      <c r="AC32" s="66" t="s">
        <v>192</v>
      </c>
      <c r="AD32" s="66" t="s">
        <v>193</v>
      </c>
      <c r="AE32" s="9">
        <f>SUMIFS('BTS passenger ships'!B:B,'BTS passenger ships'!A:A,AC32)/SUM('BTS passenger ships'!$B$3:$B$53)</f>
        <v>4.0433989074877014E-3</v>
      </c>
      <c r="AG32" s="66" t="s">
        <v>192</v>
      </c>
      <c r="AH32" s="66" t="s">
        <v>193</v>
      </c>
      <c r="AI32" s="9">
        <f>SUMIFS('BTS freight ships'!R:R,'BTS freight ships'!O:O,'% by state 2019'!AH32)/SUM('BTS freight ships'!R:R)</f>
        <v>0</v>
      </c>
    </row>
    <row r="33" spans="1:35">
      <c r="A33" s="66" t="s">
        <v>120</v>
      </c>
      <c r="B33" s="66" t="s">
        <v>194</v>
      </c>
      <c r="C33" s="9">
        <f>SUMIFS('2020 MV-1'!E:E,'2020 MV-1'!$A:$A,$A33)/SUMIFS('2020 MV-1'!E:E,'2020 MV-1'!$A:$A,"total")</f>
        <v>4.3831615071246288E-3</v>
      </c>
      <c r="D33" s="9">
        <f>SUMIFS('2020 MV-1'!H:H,'2020 MV-1'!$A:$A,$A33)/SUMIFS('2020 MV-1'!H:H,'2020 MV-1'!$A:$A,"total")</f>
        <v>3.0485873558849614E-3</v>
      </c>
      <c r="E33" s="9">
        <f t="shared" si="3"/>
        <v>5.0478518381385203E-3</v>
      </c>
      <c r="F33" s="9">
        <f>SUMIFS('2020 MV-1'!K:K,'2020 MV-1'!$A:$A,$A33)/SUMIFS('2020 MV-1'!K:K,'2020 MV-1'!$A:$A,"total")</f>
        <v>5.0478518381385203E-3</v>
      </c>
      <c r="G33" s="9">
        <f>SUMIFS('2020 MV-1'!Q:Q,'2020 MV-1'!$A:$A,$A33)/SUMIFS('2020 MV-1'!Q:Q,'2020 MV-1'!$A:$A,"total")</f>
        <v>4.9197393397587205E-3</v>
      </c>
      <c r="I33" s="66" t="s">
        <v>120</v>
      </c>
      <c r="J33" s="66" t="s">
        <v>194</v>
      </c>
      <c r="K33" s="9">
        <f>SUMIFS('FAA-psgr'!I:I,'FAA-psgr'!C:C,J33)/SUM('FAA-psgr'!I:I)</f>
        <v>1.0461615831739634E-3</v>
      </c>
      <c r="L33" s="9">
        <f>SUMIFS('FAA-cargo'!J:J,'FAA-cargo'!D:D,J33)/SUM('FAA-cargo'!J:J)</f>
        <v>3.1088974337552203E-3</v>
      </c>
      <c r="N33" s="66" t="s">
        <v>120</v>
      </c>
      <c r="O33" s="66" t="s">
        <v>194</v>
      </c>
      <c r="P33" s="103">
        <f>SUMIFS('APTA Service Data_rail only'!N:N,'APTA Service Data_rail only'!C:C,O33)</f>
        <v>0</v>
      </c>
      <c r="Q33">
        <f>SUMIFS('APTA Fuel and Energy_rail only'!AD:AD,'APTA Fuel and Energy_rail only'!C:C,O33)</f>
        <v>0</v>
      </c>
      <c r="R33" s="261">
        <f>SUMIFS('APTA Fuel and Energy_rail only'!AN:AN,'APTA Fuel and Energy_rail only'!C:C,O33)</f>
        <v>0</v>
      </c>
      <c r="S33">
        <f t="shared" si="0"/>
        <v>0</v>
      </c>
      <c r="T33">
        <f t="shared" si="1"/>
        <v>0</v>
      </c>
      <c r="U33">
        <f t="shared" si="2"/>
        <v>0</v>
      </c>
      <c r="V33" s="9">
        <f>T33/'US-syvbt-psgr'!$E$5</f>
        <v>0</v>
      </c>
      <c r="W33" s="9">
        <f>U33/'US-syvbt-psgr'!$B$5</f>
        <v>0</v>
      </c>
      <c r="Y33" s="66" t="s">
        <v>120</v>
      </c>
      <c r="Z33" s="66" t="s">
        <v>194</v>
      </c>
      <c r="AA33" s="9">
        <f>SUM(SUMIFS('AAR freight rail data'!D:D,'AAR freight rail data'!C:C,Y33)+SUMIFS('AAR freight rail data'!G:G,'AAR freight rail data'!F:F,Y33))/SUM('AAR freight rail data'!$D$3:$D$53,'AAR freight rail data'!$G$3:$G$53)</f>
        <v>1.5580179655711937E-4</v>
      </c>
      <c r="AC33" s="66" t="s">
        <v>120</v>
      </c>
      <c r="AD33" s="66" t="s">
        <v>194</v>
      </c>
      <c r="AE33" s="9">
        <f>SUMIFS('BTS passenger ships'!B:B,'BTS passenger ships'!A:A,AC33)/SUM('BTS passenger ships'!$B$3:$B$53)</f>
        <v>7.9986701389211812E-3</v>
      </c>
      <c r="AG33" s="66" t="s">
        <v>120</v>
      </c>
      <c r="AH33" s="66" t="s">
        <v>194</v>
      </c>
      <c r="AI33" s="9">
        <f>SUMIFS('BTS freight ships'!R:R,'BTS freight ships'!O:O,'% by state 2019'!AH33)/SUM('BTS freight ships'!R:R)</f>
        <v>0</v>
      </c>
    </row>
    <row r="34" spans="1:35">
      <c r="A34" s="66" t="s">
        <v>195</v>
      </c>
      <c r="B34" s="66" t="s">
        <v>196</v>
      </c>
      <c r="C34" s="9">
        <f>SUMIFS('2020 MV-1'!E:E,'2020 MV-1'!$A:$A,$A34)/SUMIFS('2020 MV-1'!E:E,'2020 MV-1'!$A:$A,"total")</f>
        <v>2.4170045645943845E-2</v>
      </c>
      <c r="D34" s="9">
        <f>SUMIFS('2020 MV-1'!H:H,'2020 MV-1'!$A:$A,$A34)/SUMIFS('2020 MV-1'!H:H,'2020 MV-1'!$A:$A,"total")</f>
        <v>2.5693256683136958E-2</v>
      </c>
      <c r="E34" s="9">
        <f t="shared" si="3"/>
        <v>2.0550771847319699E-2</v>
      </c>
      <c r="F34" s="9">
        <f>SUMIFS('2020 MV-1'!K:K,'2020 MV-1'!$A:$A,$A34)/SUMIFS('2020 MV-1'!K:K,'2020 MV-1'!$A:$A,"total")</f>
        <v>2.0550771847319699E-2</v>
      </c>
      <c r="G34" s="9">
        <f>SUMIFS('2020 MV-1'!Q:Q,'2020 MV-1'!$A:$A,$A34)/SUMIFS('2020 MV-1'!Q:Q,'2020 MV-1'!$A:$A,"total")</f>
        <v>2.1766782919193831E-2</v>
      </c>
      <c r="I34" s="66" t="s">
        <v>195</v>
      </c>
      <c r="J34" s="66" t="s">
        <v>196</v>
      </c>
      <c r="K34" s="9">
        <f>SUMIFS('FAA-psgr'!I:I,'FAA-psgr'!C:C,J34)/SUM('FAA-psgr'!I:I)</f>
        <v>2.5804628257989647E-2</v>
      </c>
      <c r="L34" s="9">
        <f>SUMIFS('FAA-cargo'!J:J,'FAA-cargo'!D:D,J34)/SUM('FAA-cargo'!J:J)</f>
        <v>1.681815011856011E-2</v>
      </c>
      <c r="N34" s="66" t="s">
        <v>195</v>
      </c>
      <c r="O34" s="66" t="s">
        <v>196</v>
      </c>
      <c r="P34" s="103">
        <f>SUMIFS('APTA Service Data_rail only'!N:N,'APTA Service Data_rail only'!C:C,O34)</f>
        <v>184</v>
      </c>
      <c r="Q34">
        <f>SUMIFS('APTA Fuel and Energy_rail only'!AD:AD,'APTA Fuel and Energy_rail only'!C:C,O34)</f>
        <v>2485889</v>
      </c>
      <c r="R34" s="261">
        <f>SUMIFS('APTA Fuel and Energy_rail only'!AN:AN,'APTA Fuel and Energy_rail only'!C:C,O34)</f>
        <v>28864827</v>
      </c>
      <c r="S34">
        <f t="shared" si="0"/>
        <v>184</v>
      </c>
      <c r="T34">
        <f t="shared" si="1"/>
        <v>15</v>
      </c>
      <c r="U34">
        <f t="shared" si="2"/>
        <v>169</v>
      </c>
      <c r="V34" s="9">
        <f>T34/'US-syvbt-psgr'!$E$5</f>
        <v>8.6508201669053639E-2</v>
      </c>
      <c r="W34" s="9">
        <f>U34/'US-syvbt-psgr'!$B$5</f>
        <v>6.5922765675489076E-2</v>
      </c>
      <c r="Y34" s="66" t="s">
        <v>195</v>
      </c>
      <c r="Z34" s="66" t="s">
        <v>196</v>
      </c>
      <c r="AA34" s="9">
        <f>SUM(SUMIFS('AAR freight rail data'!D:D,'AAR freight rail data'!C:C,Y34)+SUMIFS('AAR freight rail data'!G:G,'AAR freight rail data'!F:F,Y34))/SUM('AAR freight rail data'!$D$3:$D$53,'AAR freight rail data'!$G$3:$G$53)</f>
        <v>2.643098060722724E-2</v>
      </c>
      <c r="AC34" s="66" t="s">
        <v>195</v>
      </c>
      <c r="AD34" s="66" t="s">
        <v>196</v>
      </c>
      <c r="AE34" s="9">
        <f>SUMIFS('BTS passenger ships'!B:B,'BTS passenger ships'!A:A,AC34)/SUM('BTS passenger ships'!$B$3:$B$53)</f>
        <v>1.360263321161902E-2</v>
      </c>
      <c r="AG34" s="66" t="s">
        <v>195</v>
      </c>
      <c r="AH34" s="66" t="s">
        <v>196</v>
      </c>
      <c r="AI34" s="9">
        <f>SUMIFS('BTS freight ships'!R:R,'BTS freight ships'!O:O,'% by state 2019'!AH34)/SUM('BTS freight ships'!R:R)</f>
        <v>3.79169142260345E-2</v>
      </c>
    </row>
    <row r="35" spans="1:35">
      <c r="A35" s="66" t="s">
        <v>122</v>
      </c>
      <c r="B35" s="66" t="s">
        <v>197</v>
      </c>
      <c r="C35" s="9">
        <f>SUMIFS('2020 MV-1'!E:E,'2020 MV-1'!$A:$A,$A35)/SUMIFS('2020 MV-1'!E:E,'2020 MV-1'!$A:$A,"total")</f>
        <v>5.9347811819626707E-3</v>
      </c>
      <c r="D35" s="9">
        <f>SUMIFS('2020 MV-1'!H:H,'2020 MV-1'!$A:$A,$A35)/SUMIFS('2020 MV-1'!H:H,'2020 MV-1'!$A:$A,"total")</f>
        <v>9.6911424680096291E-3</v>
      </c>
      <c r="E35" s="9">
        <f t="shared" si="3"/>
        <v>6.7792148090505171E-3</v>
      </c>
      <c r="F35" s="9">
        <f>SUMIFS('2020 MV-1'!K:K,'2020 MV-1'!$A:$A,$A35)/SUMIFS('2020 MV-1'!K:K,'2020 MV-1'!$A:$A,"total")</f>
        <v>6.7792148090505171E-3</v>
      </c>
      <c r="G35" s="9">
        <f>SUMIFS('2020 MV-1'!Q:Q,'2020 MV-1'!$A:$A,$A35)/SUMIFS('2020 MV-1'!Q:Q,'2020 MV-1'!$A:$A,"total")</f>
        <v>6.4621819131220207E-3</v>
      </c>
      <c r="I35" s="66" t="s">
        <v>122</v>
      </c>
      <c r="J35" s="66" t="s">
        <v>197</v>
      </c>
      <c r="K35" s="9">
        <f>SUMIFS('FAA-psgr'!I:I,'FAA-psgr'!C:C,J35)/SUM('FAA-psgr'!I:I)</f>
        <v>3.0858189417583472E-3</v>
      </c>
      <c r="L35" s="9">
        <f>SUMIFS('FAA-cargo'!J:J,'FAA-cargo'!D:D,J35)/SUM('FAA-cargo'!J:J)</f>
        <v>3.0625196344054658E-3</v>
      </c>
      <c r="N35" s="66" t="s">
        <v>122</v>
      </c>
      <c r="O35" s="66" t="s">
        <v>197</v>
      </c>
      <c r="P35" s="103">
        <f>SUMIFS('APTA Service Data_rail only'!N:N,'APTA Service Data_rail only'!C:C,O35)</f>
        <v>7</v>
      </c>
      <c r="Q35">
        <f>SUMIFS('APTA Fuel and Energy_rail only'!AD:AD,'APTA Fuel and Energy_rail only'!C:C,O35)</f>
        <v>350453</v>
      </c>
      <c r="R35" s="261">
        <f>SUMIFS('APTA Fuel and Energy_rail only'!AN:AN,'APTA Fuel and Energy_rail only'!C:C,O35)</f>
        <v>0</v>
      </c>
      <c r="S35">
        <f t="shared" si="0"/>
        <v>7</v>
      </c>
      <c r="T35">
        <f t="shared" si="1"/>
        <v>7</v>
      </c>
      <c r="U35">
        <f t="shared" si="2"/>
        <v>0</v>
      </c>
      <c r="V35" s="9">
        <f>T35/'US-syvbt-psgr'!$E$5</f>
        <v>4.0370494112225028E-2</v>
      </c>
      <c r="W35" s="9">
        <f>U35/'US-syvbt-psgr'!$B$5</f>
        <v>0</v>
      </c>
      <c r="Y35" s="66" t="s">
        <v>122</v>
      </c>
      <c r="Z35" s="66" t="s">
        <v>197</v>
      </c>
      <c r="AA35" s="9">
        <f>SUM(SUMIFS('AAR freight rail data'!D:D,'AAR freight rail data'!C:C,Y35)+SUMIFS('AAR freight rail data'!G:G,'AAR freight rail data'!F:F,Y35))/SUM('AAR freight rail data'!$D$3:$D$53,'AAR freight rail data'!$G$3:$G$53)</f>
        <v>4.0797583840730227E-3</v>
      </c>
      <c r="AC35" s="66" t="s">
        <v>122</v>
      </c>
      <c r="AD35" s="66" t="s">
        <v>197</v>
      </c>
      <c r="AE35" s="9">
        <f>SUMIFS('BTS passenger ships'!B:B,'BTS passenger ships'!A:A,AC35)/SUM('BTS passenger ships'!$B$3:$B$53)</f>
        <v>3.0550325733796086E-3</v>
      </c>
      <c r="AG35" s="66" t="s">
        <v>122</v>
      </c>
      <c r="AH35" s="66" t="s">
        <v>197</v>
      </c>
      <c r="AI35" s="9">
        <f>SUMIFS('BTS freight ships'!R:R,'BTS freight ships'!O:O,'% by state 2019'!AH35)/SUM('BTS freight ships'!R:R)</f>
        <v>0</v>
      </c>
    </row>
    <row r="36" spans="1:35">
      <c r="A36" s="66" t="s">
        <v>198</v>
      </c>
      <c r="B36" s="66" t="s">
        <v>199</v>
      </c>
      <c r="C36" s="9">
        <f>SUMIFS('2020 MV-1'!E:E,'2020 MV-1'!$A:$A,$A36)/SUMIFS('2020 MV-1'!E:E,'2020 MV-1'!$A:$A,"total")</f>
        <v>4.0260007818496736E-2</v>
      </c>
      <c r="D36" s="9">
        <f>SUMIFS('2020 MV-1'!H:H,'2020 MV-1'!$A:$A,$A36)/SUMIFS('2020 MV-1'!H:H,'2020 MV-1'!$A:$A,"total")</f>
        <v>8.0848932598505008E-2</v>
      </c>
      <c r="E36" s="9">
        <f t="shared" si="3"/>
        <v>4.1040438660927506E-2</v>
      </c>
      <c r="F36" s="9">
        <f>SUMIFS('2020 MV-1'!K:K,'2020 MV-1'!$A:$A,$A36)/SUMIFS('2020 MV-1'!K:K,'2020 MV-1'!$A:$A,"total")</f>
        <v>4.1040438660927506E-2</v>
      </c>
      <c r="G36" s="9">
        <f>SUMIFS('2020 MV-1'!Q:Q,'2020 MV-1'!$A:$A,$A36)/SUMIFS('2020 MV-1'!Q:Q,'2020 MV-1'!$A:$A,"total")</f>
        <v>4.1041183237728138E-2</v>
      </c>
      <c r="I36" s="66" t="s">
        <v>198</v>
      </c>
      <c r="J36" s="66" t="s">
        <v>199</v>
      </c>
      <c r="K36" s="9">
        <f>SUMIFS('FAA-psgr'!I:I,'FAA-psgr'!C:C,J36)/SUM('FAA-psgr'!I:I)</f>
        <v>5.9237540081005131E-2</v>
      </c>
      <c r="L36" s="9">
        <f>SUMIFS('FAA-cargo'!J:J,'FAA-cargo'!D:D,J36)/SUM('FAA-cargo'!J:J)</f>
        <v>2.5854953683862383E-2</v>
      </c>
      <c r="N36" s="66" t="s">
        <v>198</v>
      </c>
      <c r="O36" s="66" t="s">
        <v>199</v>
      </c>
      <c r="P36" s="103">
        <f>SUMIFS('APTA Service Data_rail only'!N:N,'APTA Service Data_rail only'!C:C,O36)</f>
        <v>787</v>
      </c>
      <c r="Q36">
        <f>SUMIFS('APTA Fuel and Energy_rail only'!AD:AD,'APTA Fuel and Energy_rail only'!C:C,O36)</f>
        <v>757533</v>
      </c>
      <c r="R36" s="261">
        <f>SUMIFS('APTA Fuel and Energy_rail only'!AN:AN,'APTA Fuel and Energy_rail only'!C:C,O36)</f>
        <v>433746106</v>
      </c>
      <c r="S36">
        <f t="shared" si="0"/>
        <v>787</v>
      </c>
      <c r="T36">
        <f t="shared" si="1"/>
        <v>1</v>
      </c>
      <c r="U36">
        <f t="shared" si="2"/>
        <v>786</v>
      </c>
      <c r="V36" s="9">
        <f>T36/'US-syvbt-psgr'!$E$5</f>
        <v>5.7672134446035755E-3</v>
      </c>
      <c r="W36" s="9">
        <f>U36/'US-syvbt-psgr'!$B$5</f>
        <v>0.30659937172150542</v>
      </c>
      <c r="Y36" s="66" t="s">
        <v>198</v>
      </c>
      <c r="Z36" s="66" t="s">
        <v>199</v>
      </c>
      <c r="AA36" s="9">
        <f>SUM(SUMIFS('AAR freight rail data'!D:D,'AAR freight rail data'!C:C,Y36)+SUMIFS('AAR freight rail data'!G:G,'AAR freight rail data'!F:F,Y36))/SUM('AAR freight rail data'!$D$3:$D$53,'AAR freight rail data'!$G$3:$G$53)</f>
        <v>8.7038414869309421E-3</v>
      </c>
      <c r="AC36" s="66" t="s">
        <v>198</v>
      </c>
      <c r="AD36" s="66" t="s">
        <v>199</v>
      </c>
      <c r="AE36" s="9">
        <f>SUMIFS('BTS passenger ships'!B:B,'BTS passenger ships'!A:A,AC36)/SUM('BTS passenger ships'!$B$3:$B$53)</f>
        <v>4.1255490710882442E-2</v>
      </c>
      <c r="AG36" s="66" t="s">
        <v>198</v>
      </c>
      <c r="AH36" s="66" t="s">
        <v>199</v>
      </c>
      <c r="AI36" s="9">
        <f>SUMIFS('BTS freight ships'!R:R,'BTS freight ships'!O:O,'% by state 2019'!AH36)/SUM('BTS freight ships'!R:R)</f>
        <v>2.8563040528839709E-2</v>
      </c>
    </row>
    <row r="37" spans="1:35">
      <c r="A37" s="66" t="s">
        <v>124</v>
      </c>
      <c r="B37" s="66" t="s">
        <v>200</v>
      </c>
      <c r="C37" s="9">
        <f>SUMIFS('2020 MV-1'!E:E,'2020 MV-1'!$A:$A,$A37)/SUMIFS('2020 MV-1'!E:E,'2020 MV-1'!$A:$A,"total")</f>
        <v>3.232472823114596E-2</v>
      </c>
      <c r="D37" s="9">
        <f>SUMIFS('2020 MV-1'!H:H,'2020 MV-1'!$A:$A,$A37)/SUMIFS('2020 MV-1'!H:H,'2020 MV-1'!$A:$A,"total")</f>
        <v>3.299204991764855E-2</v>
      </c>
      <c r="E37" s="9">
        <f t="shared" si="3"/>
        <v>3.1700275653385936E-2</v>
      </c>
      <c r="F37" s="9">
        <f>SUMIFS('2020 MV-1'!K:K,'2020 MV-1'!$A:$A,$A37)/SUMIFS('2020 MV-1'!K:K,'2020 MV-1'!$A:$A,"total")</f>
        <v>3.1700275653385936E-2</v>
      </c>
      <c r="G37" s="9">
        <f>SUMIFS('2020 MV-1'!Q:Q,'2020 MV-1'!$A:$A,$A37)/SUMIFS('2020 MV-1'!Q:Q,'2020 MV-1'!$A:$A,"total")</f>
        <v>3.1671359940750397E-2</v>
      </c>
      <c r="I37" s="66" t="s">
        <v>124</v>
      </c>
      <c r="J37" s="66" t="s">
        <v>200</v>
      </c>
      <c r="K37" s="9">
        <f>SUMIFS('FAA-psgr'!I:I,'FAA-psgr'!C:C,J37)/SUM('FAA-psgr'!I:I)</f>
        <v>3.6628120659444374E-2</v>
      </c>
      <c r="L37" s="9">
        <f>SUMIFS('FAA-cargo'!J:J,'FAA-cargo'!D:D,J37)/SUM('FAA-cargo'!J:J)</f>
        <v>1.2531380868297947E-2</v>
      </c>
      <c r="N37" s="66" t="s">
        <v>124</v>
      </c>
      <c r="O37" s="66" t="s">
        <v>200</v>
      </c>
      <c r="P37" s="103">
        <f>SUMIFS('APTA Service Data_rail only'!N:N,'APTA Service Data_rail only'!C:C,O37)</f>
        <v>16</v>
      </c>
      <c r="Q37">
        <f>SUMIFS('APTA Fuel and Energy_rail only'!AD:AD,'APTA Fuel and Energy_rail only'!C:C,O37)</f>
        <v>0</v>
      </c>
      <c r="R37" s="261">
        <f>SUMIFS('APTA Fuel and Energy_rail only'!AN:AN,'APTA Fuel and Energy_rail only'!C:C,O37)</f>
        <v>2267804</v>
      </c>
      <c r="S37">
        <f t="shared" ref="S37:S54" si="4">SUM(P37:P37)</f>
        <v>16</v>
      </c>
      <c r="T37">
        <f t="shared" ref="T37:T54" si="5">IFERROR(IF($S37=0,0,ROUND($S37*SUM($Q37:$Q37)/SUM($Q37:$R37),0)),0)</f>
        <v>0</v>
      </c>
      <c r="U37">
        <f t="shared" ref="U37:U54" si="6">IFERROR(IF($S37=0,0,ROUND($S37*SUM($R37:$R37)/SUM($Q37:$R37),0)),0)</f>
        <v>16</v>
      </c>
      <c r="V37" s="9">
        <f>T37/'US-syvbt-psgr'!$E$5</f>
        <v>0</v>
      </c>
      <c r="W37" s="9">
        <f>U37/'US-syvbt-psgr'!$B$5</f>
        <v>6.2412085846616878E-3</v>
      </c>
      <c r="Y37" s="66" t="s">
        <v>124</v>
      </c>
      <c r="Z37" s="66" t="s">
        <v>200</v>
      </c>
      <c r="AA37" s="9">
        <f>SUM(SUMIFS('AAR freight rail data'!D:D,'AAR freight rail data'!C:C,Y37)+SUMIFS('AAR freight rail data'!G:G,'AAR freight rail data'!F:F,Y37))/SUM('AAR freight rail data'!$D$3:$D$53,'AAR freight rail data'!$G$3:$G$53)</f>
        <v>1.502871625209052E-2</v>
      </c>
      <c r="AC37" s="66" t="s">
        <v>124</v>
      </c>
      <c r="AD37" s="66" t="s">
        <v>200</v>
      </c>
      <c r="AE37" s="9">
        <f>SUMIFS('BTS passenger ships'!B:B,'BTS passenger ships'!A:A,AC37)/SUM('BTS passenger ships'!$B$3:$B$53)</f>
        <v>3.4426408469430847E-2</v>
      </c>
      <c r="AG37" s="66" t="s">
        <v>124</v>
      </c>
      <c r="AH37" s="66" t="s">
        <v>200</v>
      </c>
      <c r="AI37" s="9">
        <f>SUMIFS('BTS freight ships'!R:R,'BTS freight ships'!O:O,'% by state 2019'!AH37)/SUM('BTS freight ships'!R:R)</f>
        <v>0</v>
      </c>
    </row>
    <row r="38" spans="1:35">
      <c r="A38" s="66" t="s">
        <v>125</v>
      </c>
      <c r="B38" s="66" t="s">
        <v>201</v>
      </c>
      <c r="C38" s="9">
        <f>SUMIFS('2020 MV-1'!E:E,'2020 MV-1'!$A:$A,$A38)/SUMIFS('2020 MV-1'!E:E,'2020 MV-1'!$A:$A,"total")</f>
        <v>2.0512044955405084E-3</v>
      </c>
      <c r="D38" s="9">
        <f>SUMIFS('2020 MV-1'!H:H,'2020 MV-1'!$A:$A,$A38)/SUMIFS('2020 MV-1'!H:H,'2020 MV-1'!$A:$A,"total")</f>
        <v>3.6256413911060431E-3</v>
      </c>
      <c r="E38" s="9">
        <f t="shared" si="3"/>
        <v>3.986117035446643E-3</v>
      </c>
      <c r="F38" s="9">
        <f>SUMIFS('2020 MV-1'!K:K,'2020 MV-1'!$A:$A,$A38)/SUMIFS('2020 MV-1'!K:K,'2020 MV-1'!$A:$A,"total")</f>
        <v>3.986117035446643E-3</v>
      </c>
      <c r="G38" s="9">
        <f>SUMIFS('2020 MV-1'!Q:Q,'2020 MV-1'!$A:$A,$A38)/SUMIFS('2020 MV-1'!Q:Q,'2020 MV-1'!$A:$A,"total")</f>
        <v>3.2582983162926112E-3</v>
      </c>
      <c r="I38" s="66" t="s">
        <v>125</v>
      </c>
      <c r="J38" s="66" t="s">
        <v>201</v>
      </c>
      <c r="K38" s="9">
        <f>SUMIFS('FAA-psgr'!I:I,'FAA-psgr'!C:C,J38)/SUM('FAA-psgr'!I:I)</f>
        <v>1.2874140532336594E-3</v>
      </c>
      <c r="L38" s="9">
        <f>SUMIFS('FAA-cargo'!J:J,'FAA-cargo'!D:D,J38)/SUM('FAA-cargo'!J:J)</f>
        <v>2.1563807441859666E-3</v>
      </c>
      <c r="N38" s="66" t="s">
        <v>125</v>
      </c>
      <c r="O38" s="66" t="s">
        <v>201</v>
      </c>
      <c r="P38" s="103">
        <f>SUMIFS('APTA Service Data_rail only'!N:N,'APTA Service Data_rail only'!C:C,O38)</f>
        <v>0</v>
      </c>
      <c r="Q38">
        <f>SUMIFS('APTA Fuel and Energy_rail only'!AD:AD,'APTA Fuel and Energy_rail only'!C:C,O38)</f>
        <v>0</v>
      </c>
      <c r="R38" s="261">
        <f>SUMIFS('APTA Fuel and Energy_rail only'!AN:AN,'APTA Fuel and Energy_rail only'!C:C,O38)</f>
        <v>0</v>
      </c>
      <c r="S38">
        <f t="shared" si="4"/>
        <v>0</v>
      </c>
      <c r="T38">
        <f t="shared" si="5"/>
        <v>0</v>
      </c>
      <c r="U38">
        <f t="shared" si="6"/>
        <v>0</v>
      </c>
      <c r="V38" s="9">
        <f>T38/'US-syvbt-psgr'!$E$5</f>
        <v>0</v>
      </c>
      <c r="W38" s="9">
        <f>U38/'US-syvbt-psgr'!$B$5</f>
        <v>0</v>
      </c>
      <c r="Y38" s="66" t="s">
        <v>125</v>
      </c>
      <c r="Z38" s="66" t="s">
        <v>201</v>
      </c>
      <c r="AA38" s="9">
        <f>SUM(SUMIFS('AAR freight rail data'!D:D,'AAR freight rail data'!C:C,Y38)+SUMIFS('AAR freight rail data'!G:G,'AAR freight rail data'!F:F,Y38))/SUM('AAR freight rail data'!$D$3:$D$53,'AAR freight rail data'!$G$3:$G$53)</f>
        <v>8.984034866764478E-3</v>
      </c>
      <c r="AC38" s="66" t="s">
        <v>125</v>
      </c>
      <c r="AD38" s="66" t="s">
        <v>201</v>
      </c>
      <c r="AE38" s="9">
        <f>SUMIFS('BTS passenger ships'!B:B,'BTS passenger ships'!A:A,AC38)/SUM('BTS passenger ships'!$B$3:$B$53)</f>
        <v>6.153226037285772E-3</v>
      </c>
      <c r="AG38" s="66" t="s">
        <v>125</v>
      </c>
      <c r="AH38" s="66" t="s">
        <v>201</v>
      </c>
      <c r="AI38" s="9">
        <f>SUMIFS('BTS freight ships'!R:R,'BTS freight ships'!O:O,'% by state 2019'!AH38)/SUM('BTS freight ships'!R:R)</f>
        <v>0</v>
      </c>
    </row>
    <row r="39" spans="1:35">
      <c r="A39" s="66" t="s">
        <v>126</v>
      </c>
      <c r="B39" s="66" t="s">
        <v>202</v>
      </c>
      <c r="C39" s="9">
        <f>SUMIFS('2020 MV-1'!E:E,'2020 MV-1'!$A:$A,$A39)/SUMIFS('2020 MV-1'!E:E,'2020 MV-1'!$A:$A,"total")</f>
        <v>4.0403584714173067E-2</v>
      </c>
      <c r="D39" s="9">
        <f>SUMIFS('2020 MV-1'!H:H,'2020 MV-1'!$A:$A,$A39)/SUMIFS('2020 MV-1'!H:H,'2020 MV-1'!$A:$A,"total")</f>
        <v>4.1058928797668821E-2</v>
      </c>
      <c r="E39" s="9">
        <f t="shared" si="3"/>
        <v>3.6683925395789657E-2</v>
      </c>
      <c r="F39" s="9">
        <f>SUMIFS('2020 MV-1'!K:K,'2020 MV-1'!$A:$A,$A39)/SUMIFS('2020 MV-1'!K:K,'2020 MV-1'!$A:$A,"total")</f>
        <v>3.6683925395789657E-2</v>
      </c>
      <c r="G39" s="9">
        <f>SUMIFS('2020 MV-1'!Q:Q,'2020 MV-1'!$A:$A,$A39)/SUMIFS('2020 MV-1'!Q:Q,'2020 MV-1'!$A:$A,"total")</f>
        <v>3.8386810390962346E-2</v>
      </c>
      <c r="I39" s="66" t="s">
        <v>126</v>
      </c>
      <c r="J39" s="66" t="s">
        <v>202</v>
      </c>
      <c r="K39" s="9">
        <f>SUMIFS('FAA-psgr'!I:I,'FAA-psgr'!C:C,J39)/SUM('FAA-psgr'!I:I)</f>
        <v>1.1361411376255645E-2</v>
      </c>
      <c r="L39" s="9">
        <f>SUMIFS('FAA-cargo'!J:J,'FAA-cargo'!D:D,J39)/SUM('FAA-cargo'!J:J)</f>
        <v>9.7278903584505794E-3</v>
      </c>
      <c r="N39" s="66" t="s">
        <v>126</v>
      </c>
      <c r="O39" s="66" t="s">
        <v>202</v>
      </c>
      <c r="P39" s="103">
        <f>SUMIFS('APTA Service Data_rail only'!N:N,'APTA Service Data_rail only'!C:C,O39)</f>
        <v>14</v>
      </c>
      <c r="Q39">
        <f>SUMIFS('APTA Fuel and Energy_rail only'!AD:AD,'APTA Fuel and Energy_rail only'!C:C,O39)</f>
        <v>0</v>
      </c>
      <c r="R39" s="261">
        <f>SUMIFS('APTA Fuel and Energy_rail only'!AN:AN,'APTA Fuel and Energy_rail only'!C:C,O39)</f>
        <v>2921572</v>
      </c>
      <c r="S39">
        <f t="shared" si="4"/>
        <v>14</v>
      </c>
      <c r="T39">
        <f t="shared" si="5"/>
        <v>0</v>
      </c>
      <c r="U39">
        <f t="shared" si="6"/>
        <v>14</v>
      </c>
      <c r="V39" s="9">
        <f>T39/'US-syvbt-psgr'!$E$5</f>
        <v>0</v>
      </c>
      <c r="W39" s="9">
        <f>U39/'US-syvbt-psgr'!$B$5</f>
        <v>5.4610575115789772E-3</v>
      </c>
      <c r="Y39" s="66" t="s">
        <v>126</v>
      </c>
      <c r="Z39" s="66" t="s">
        <v>202</v>
      </c>
      <c r="AA39" s="9">
        <f>SUM(SUMIFS('AAR freight rail data'!D:D,'AAR freight rail data'!C:C,Y39)+SUMIFS('AAR freight rail data'!G:G,'AAR freight rail data'!F:F,Y39))/SUM('AAR freight rail data'!$D$3:$D$53,'AAR freight rail data'!$G$3:$G$53)</f>
        <v>3.8384708365985377E-2</v>
      </c>
      <c r="AC39" s="66" t="s">
        <v>126</v>
      </c>
      <c r="AD39" s="66" t="s">
        <v>202</v>
      </c>
      <c r="AE39" s="9">
        <f>SUMIFS('BTS passenger ships'!B:B,'BTS passenger ships'!A:A,AC39)/SUM('BTS passenger ships'!$B$3:$B$53)</f>
        <v>2.759091530072531E-2</v>
      </c>
      <c r="AG39" s="66" t="s">
        <v>126</v>
      </c>
      <c r="AH39" s="66" t="s">
        <v>202</v>
      </c>
      <c r="AI39" s="9">
        <f>SUMIFS('BTS freight ships'!R:R,'BTS freight ships'!O:O,'% by state 2019'!AH39)/SUM('BTS freight ships'!R:R)</f>
        <v>1.2659658528802282E-2</v>
      </c>
    </row>
    <row r="40" spans="1:35">
      <c r="A40" s="66" t="s">
        <v>203</v>
      </c>
      <c r="B40" s="66" t="s">
        <v>204</v>
      </c>
      <c r="C40" s="9">
        <f>SUMIFS('2020 MV-1'!E:E,'2020 MV-1'!$A:$A,$A40)/SUMIFS('2020 MV-1'!E:E,'2020 MV-1'!$A:$A,"total")</f>
        <v>1.1640695370631938E-2</v>
      </c>
      <c r="D40" s="9">
        <f>SUMIFS('2020 MV-1'!H:H,'2020 MV-1'!$A:$A,$A40)/SUMIFS('2020 MV-1'!H:H,'2020 MV-1'!$A:$A,"total")</f>
        <v>2.8120248954770048E-3</v>
      </c>
      <c r="E40" s="9">
        <f t="shared" si="3"/>
        <v>1.4677986568760525E-2</v>
      </c>
      <c r="F40" s="9">
        <f>SUMIFS('2020 MV-1'!K:K,'2020 MV-1'!$A:$A,$A40)/SUMIFS('2020 MV-1'!K:K,'2020 MV-1'!$A:$A,"total")</f>
        <v>1.4677986568760525E-2</v>
      </c>
      <c r="G40" s="9">
        <f>SUMIFS('2020 MV-1'!Q:Q,'2020 MV-1'!$A:$A,$A40)/SUMIFS('2020 MV-1'!Q:Q,'2020 MV-1'!$A:$A,"total")</f>
        <v>1.3518504431132124E-2</v>
      </c>
      <c r="I40" s="66" t="s">
        <v>203</v>
      </c>
      <c r="J40" s="66" t="s">
        <v>204</v>
      </c>
      <c r="K40" s="9">
        <f>SUMIFS('FAA-psgr'!I:I,'FAA-psgr'!C:C,J40)/SUM('FAA-psgr'!I:I)</f>
        <v>3.9860276812305586E-3</v>
      </c>
      <c r="L40" s="9">
        <f>SUMIFS('FAA-cargo'!J:J,'FAA-cargo'!D:D,J40)/SUM('FAA-cargo'!J:J)</f>
        <v>3.9313672601588535E-3</v>
      </c>
      <c r="N40" s="66" t="s">
        <v>203</v>
      </c>
      <c r="O40" s="66" t="s">
        <v>204</v>
      </c>
      <c r="P40" s="103">
        <f>SUMIFS('APTA Service Data_rail only'!N:N,'APTA Service Data_rail only'!C:C,O40)</f>
        <v>0</v>
      </c>
      <c r="Q40">
        <f>SUMIFS('APTA Fuel and Energy_rail only'!AD:AD,'APTA Fuel and Energy_rail only'!C:C,O40)</f>
        <v>0</v>
      </c>
      <c r="R40" s="261">
        <f>SUMIFS('APTA Fuel and Energy_rail only'!AN:AN,'APTA Fuel and Energy_rail only'!C:C,O40)</f>
        <v>0</v>
      </c>
      <c r="S40">
        <f t="shared" si="4"/>
        <v>0</v>
      </c>
      <c r="T40">
        <f t="shared" si="5"/>
        <v>0</v>
      </c>
      <c r="U40">
        <f t="shared" si="6"/>
        <v>0</v>
      </c>
      <c r="V40" s="9">
        <f>T40/'US-syvbt-psgr'!$E$5</f>
        <v>0</v>
      </c>
      <c r="W40" s="9">
        <f>U40/'US-syvbt-psgr'!$B$5</f>
        <v>0</v>
      </c>
      <c r="Y40" s="66" t="s">
        <v>203</v>
      </c>
      <c r="Z40" s="66" t="s">
        <v>204</v>
      </c>
      <c r="AA40" s="9">
        <f>SUM(SUMIFS('AAR freight rail data'!D:D,'AAR freight rail data'!C:C,Y40)+SUMIFS('AAR freight rail data'!G:G,'AAR freight rail data'!F:F,Y40))/SUM('AAR freight rail data'!$D$3:$D$53,'AAR freight rail data'!$G$3:$G$53)</f>
        <v>7.1101300971771319E-3</v>
      </c>
      <c r="AC40" s="66" t="s">
        <v>203</v>
      </c>
      <c r="AD40" s="66" t="s">
        <v>204</v>
      </c>
      <c r="AE40" s="9">
        <f>SUMIFS('BTS passenger ships'!B:B,'BTS passenger ships'!A:A,AC40)/SUM('BTS passenger ships'!$B$3:$B$53)</f>
        <v>1.7589507605571944E-2</v>
      </c>
      <c r="AG40" s="66" t="s">
        <v>203</v>
      </c>
      <c r="AH40" s="66" t="s">
        <v>204</v>
      </c>
      <c r="AI40" s="9">
        <f>SUMIFS('BTS freight ships'!R:R,'BTS freight ships'!O:O,'% by state 2019'!AH40)/SUM('BTS freight ships'!R:R)</f>
        <v>0</v>
      </c>
    </row>
    <row r="41" spans="1:35">
      <c r="A41" s="66" t="s">
        <v>205</v>
      </c>
      <c r="B41" s="66" t="s">
        <v>206</v>
      </c>
      <c r="C41" s="9">
        <f>SUMIFS('2020 MV-1'!E:E,'2020 MV-1'!$A:$A,$A41)/SUMIFS('2020 MV-1'!E:E,'2020 MV-1'!$A:$A,"total")</f>
        <v>1.3704702416790554E-2</v>
      </c>
      <c r="D41" s="9">
        <f>SUMIFS('2020 MV-1'!H:H,'2020 MV-1'!$A:$A,$A41)/SUMIFS('2020 MV-1'!H:H,'2020 MV-1'!$A:$A,"total")</f>
        <v>1.7659041239072595E-2</v>
      </c>
      <c r="E41" s="9">
        <f t="shared" si="3"/>
        <v>1.5566676127984676E-2</v>
      </c>
      <c r="F41" s="9">
        <f>SUMIFS('2020 MV-1'!K:K,'2020 MV-1'!$A:$A,$A41)/SUMIFS('2020 MV-1'!K:K,'2020 MV-1'!$A:$A,"total")</f>
        <v>1.5566676127984676E-2</v>
      </c>
      <c r="G41" s="9">
        <f>SUMIFS('2020 MV-1'!Q:Q,'2020 MV-1'!$A:$A,$A41)/SUMIFS('2020 MV-1'!Q:Q,'2020 MV-1'!$A:$A,"total")</f>
        <v>1.484197985400018E-2</v>
      </c>
      <c r="I41" s="66" t="s">
        <v>205</v>
      </c>
      <c r="J41" s="66" t="s">
        <v>206</v>
      </c>
      <c r="K41" s="9">
        <f>SUMIFS('FAA-psgr'!I:I,'FAA-psgr'!C:C,J41)/SUM('FAA-psgr'!I:I)</f>
        <v>1.219840235511644E-2</v>
      </c>
      <c r="L41" s="9">
        <f>SUMIFS('FAA-cargo'!J:J,'FAA-cargo'!D:D,J41)/SUM('FAA-cargo'!J:J)</f>
        <v>1.1130747443581774E-2</v>
      </c>
      <c r="N41" s="66" t="s">
        <v>205</v>
      </c>
      <c r="O41" s="66" t="s">
        <v>206</v>
      </c>
      <c r="P41" s="103">
        <f>SUMIFS('APTA Service Data_rail only'!N:N,'APTA Service Data_rail only'!C:C,O41)</f>
        <v>55</v>
      </c>
      <c r="Q41">
        <f>SUMIFS('APTA Fuel and Energy_rail only'!AD:AD,'APTA Fuel and Energy_rail only'!C:C,O41)</f>
        <v>0</v>
      </c>
      <c r="R41" s="261">
        <f>SUMIFS('APTA Fuel and Energy_rail only'!AN:AN,'APTA Fuel and Energy_rail only'!C:C,O41)</f>
        <v>9045741</v>
      </c>
      <c r="S41">
        <f t="shared" si="4"/>
        <v>55</v>
      </c>
      <c r="T41">
        <f t="shared" si="5"/>
        <v>0</v>
      </c>
      <c r="U41">
        <f t="shared" si="6"/>
        <v>55</v>
      </c>
      <c r="V41" s="9">
        <f>T41/'US-syvbt-psgr'!$E$5</f>
        <v>0</v>
      </c>
      <c r="W41" s="9">
        <f>U41/'US-syvbt-psgr'!$B$5</f>
        <v>2.1454154509774552E-2</v>
      </c>
      <c r="Y41" s="66" t="s">
        <v>205</v>
      </c>
      <c r="Z41" s="66" t="s">
        <v>206</v>
      </c>
      <c r="AA41" s="9">
        <f>SUM(SUMIFS('AAR freight rail data'!D:D,'AAR freight rail data'!C:C,Y41)+SUMIFS('AAR freight rail data'!G:G,'AAR freight rail data'!F:F,Y41))/SUM('AAR freight rail data'!$D$3:$D$53,'AAR freight rail data'!$G$3:$G$53)</f>
        <v>1.2953143635871392E-2</v>
      </c>
      <c r="AC41" s="66" t="s">
        <v>205</v>
      </c>
      <c r="AD41" s="66" t="s">
        <v>206</v>
      </c>
      <c r="AE41" s="9">
        <f>SUMIFS('BTS passenger ships'!B:B,'BTS passenger ships'!A:A,AC41)/SUM('BTS passenger ships'!$B$3:$B$53)</f>
        <v>1.4861071143143273E-2</v>
      </c>
      <c r="AG41" s="66" t="s">
        <v>205</v>
      </c>
      <c r="AH41" s="66" t="s">
        <v>206</v>
      </c>
      <c r="AI41" s="9">
        <f>SUMIFS('BTS freight ships'!R:R,'BTS freight ships'!O:O,'% by state 2019'!AH41)/SUM('BTS freight ships'!R:R)</f>
        <v>9.5626260495247674E-3</v>
      </c>
    </row>
    <row r="42" spans="1:35">
      <c r="A42" s="66" t="s">
        <v>129</v>
      </c>
      <c r="B42" s="66" t="s">
        <v>207</v>
      </c>
      <c r="C42" s="9">
        <f>SUMIFS('2020 MV-1'!E:E,'2020 MV-1'!$A:$A,$A42)/SUMIFS('2020 MV-1'!E:E,'2020 MV-1'!$A:$A,"total")</f>
        <v>3.846201038090917E-2</v>
      </c>
      <c r="D42" s="9">
        <f>SUMIFS('2020 MV-1'!H:H,'2020 MV-1'!$A:$A,$A42)/SUMIFS('2020 MV-1'!H:H,'2020 MV-1'!$A:$A,"total")</f>
        <v>5.4703336817433168E-2</v>
      </c>
      <c r="E42" s="9">
        <f t="shared" si="3"/>
        <v>3.8593803021701831E-2</v>
      </c>
      <c r="F42" s="9">
        <f>SUMIFS('2020 MV-1'!K:K,'2020 MV-1'!$A:$A,$A42)/SUMIFS('2020 MV-1'!K:K,'2020 MV-1'!$A:$A,"total")</f>
        <v>3.8593803021701831E-2</v>
      </c>
      <c r="G42" s="9">
        <f>SUMIFS('2020 MV-1'!Q:Q,'2020 MV-1'!$A:$A,$A42)/SUMIFS('2020 MV-1'!Q:Q,'2020 MV-1'!$A:$A,"total")</f>
        <v>3.8741493613996883E-2</v>
      </c>
      <c r="I42" s="66" t="s">
        <v>129</v>
      </c>
      <c r="J42" s="66" t="s">
        <v>207</v>
      </c>
      <c r="K42" s="9">
        <f>SUMIFS('FAA-psgr'!I:I,'FAA-psgr'!C:C,J42)/SUM('FAA-psgr'!I:I)</f>
        <v>2.4236960188042441E-2</v>
      </c>
      <c r="L42" s="9">
        <f>SUMIFS('FAA-cargo'!J:J,'FAA-cargo'!D:D,J42)/SUM('FAA-cargo'!J:J)</f>
        <v>2.4457957077148342E-2</v>
      </c>
      <c r="N42" s="66" t="s">
        <v>129</v>
      </c>
      <c r="O42" s="66" t="s">
        <v>207</v>
      </c>
      <c r="P42" s="103">
        <f>SUMIFS('APTA Service Data_rail only'!N:N,'APTA Service Data_rail only'!C:C,O42)</f>
        <v>176</v>
      </c>
      <c r="Q42">
        <f>SUMIFS('APTA Fuel and Energy_rail only'!AD:AD,'APTA Fuel and Energy_rail only'!C:C,O42)</f>
        <v>0</v>
      </c>
      <c r="R42" s="261">
        <f>SUMIFS('APTA Fuel and Energy_rail only'!AN:AN,'APTA Fuel and Energy_rail only'!C:C,O42)</f>
        <v>31752653</v>
      </c>
      <c r="S42">
        <f t="shared" si="4"/>
        <v>176</v>
      </c>
      <c r="T42">
        <f t="shared" si="5"/>
        <v>0</v>
      </c>
      <c r="U42">
        <f t="shared" si="6"/>
        <v>176</v>
      </c>
      <c r="V42" s="9">
        <f>T42/'US-syvbt-psgr'!$E$5</f>
        <v>0</v>
      </c>
      <c r="W42" s="9">
        <f>U42/'US-syvbt-psgr'!$B$5</f>
        <v>6.8653294431278572E-2</v>
      </c>
      <c r="Y42" s="66" t="s">
        <v>129</v>
      </c>
      <c r="Z42" s="66" t="s">
        <v>207</v>
      </c>
      <c r="AA42" s="9">
        <f>SUM(SUMIFS('AAR freight rail data'!D:D,'AAR freight rail data'!C:C,Y42)+SUMIFS('AAR freight rail data'!G:G,'AAR freight rail data'!F:F,Y42))/SUM('AAR freight rail data'!$D$3:$D$53,'AAR freight rail data'!$G$3:$G$53)</f>
        <v>3.6319843777021035E-2</v>
      </c>
      <c r="AC42" s="66" t="s">
        <v>129</v>
      </c>
      <c r="AD42" s="66" t="s">
        <v>207</v>
      </c>
      <c r="AE42" s="9">
        <f>SUMIFS('BTS passenger ships'!B:B,'BTS passenger ships'!A:A,AC42)/SUM('BTS passenger ships'!$B$3:$B$53)</f>
        <v>2.6205161771622725E-2</v>
      </c>
      <c r="AG42" s="66" t="s">
        <v>129</v>
      </c>
      <c r="AH42" s="66" t="s">
        <v>207</v>
      </c>
      <c r="AI42" s="9">
        <f>SUMIFS('BTS freight ships'!R:R,'BTS freight ships'!O:O,'% by state 2019'!AH42)/SUM('BTS freight ships'!R:R)</f>
        <v>2.0344977380094883E-2</v>
      </c>
    </row>
    <row r="43" spans="1:35">
      <c r="A43" s="66" t="s">
        <v>208</v>
      </c>
      <c r="B43" s="66" t="s">
        <v>209</v>
      </c>
      <c r="C43" s="9">
        <f>SUMIFS('2020 MV-1'!E:E,'2020 MV-1'!$A:$A,$A43)/SUMIFS('2020 MV-1'!E:E,'2020 MV-1'!$A:$A,"total")</f>
        <v>3.6311971335983252E-3</v>
      </c>
      <c r="D43" s="9">
        <f>SUMIFS('2020 MV-1'!H:H,'2020 MV-1'!$A:$A,$A43)/SUMIFS('2020 MV-1'!H:H,'2020 MV-1'!$A:$A,"total")</f>
        <v>2.2537770809578105E-3</v>
      </c>
      <c r="E43" s="9">
        <f t="shared" si="3"/>
        <v>2.8426879307146095E-3</v>
      </c>
      <c r="F43" s="9">
        <f>SUMIFS('2020 MV-1'!K:K,'2020 MV-1'!$A:$A,$A43)/SUMIFS('2020 MV-1'!K:K,'2020 MV-1'!$A:$A,"total")</f>
        <v>2.8426879307146095E-3</v>
      </c>
      <c r="G43" s="9">
        <f>SUMIFS('2020 MV-1'!Q:Q,'2020 MV-1'!$A:$A,$A43)/SUMIFS('2020 MV-1'!Q:Q,'2020 MV-1'!$A:$A,"total")</f>
        <v>3.1405211622576737E-3</v>
      </c>
      <c r="I43" s="66" t="s">
        <v>208</v>
      </c>
      <c r="J43" s="66" t="s">
        <v>209</v>
      </c>
      <c r="K43" s="9">
        <f>SUMIFS('FAA-psgr'!I:I,'FAA-psgr'!C:C,J43)/SUM('FAA-psgr'!I:I)</f>
        <v>2.1408986643512546E-3</v>
      </c>
      <c r="L43" s="9">
        <f>SUMIFS('FAA-cargo'!J:J,'FAA-cargo'!D:D,J43)/SUM('FAA-cargo'!J:J)</f>
        <v>6.341513968605375E-4</v>
      </c>
      <c r="N43" s="66" t="s">
        <v>208</v>
      </c>
      <c r="O43" s="66" t="s">
        <v>209</v>
      </c>
      <c r="P43" s="103">
        <f>SUMIFS('APTA Service Data_rail only'!N:N,'APTA Service Data_rail only'!C:C,O43)</f>
        <v>0</v>
      </c>
      <c r="Q43">
        <f>SUMIFS('APTA Fuel and Energy_rail only'!AD:AD,'APTA Fuel and Energy_rail only'!C:C,O43)</f>
        <v>0</v>
      </c>
      <c r="R43" s="261">
        <f>SUMIFS('APTA Fuel and Energy_rail only'!AN:AN,'APTA Fuel and Energy_rail only'!C:C,O43)</f>
        <v>0</v>
      </c>
      <c r="S43">
        <f t="shared" si="4"/>
        <v>0</v>
      </c>
      <c r="T43">
        <f t="shared" si="5"/>
        <v>0</v>
      </c>
      <c r="U43">
        <f t="shared" si="6"/>
        <v>0</v>
      </c>
      <c r="V43" s="9">
        <f>T43/'US-syvbt-psgr'!$E$5</f>
        <v>0</v>
      </c>
      <c r="W43" s="9">
        <f>U43/'US-syvbt-psgr'!$B$5</f>
        <v>0</v>
      </c>
      <c r="Y43" s="66" t="s">
        <v>208</v>
      </c>
      <c r="Z43" s="66" t="s">
        <v>209</v>
      </c>
      <c r="AA43" s="9">
        <f>SUM(SUMIFS('AAR freight rail data'!D:D,'AAR freight rail data'!C:C,Y43)+SUMIFS('AAR freight rail data'!G:G,'AAR freight rail data'!F:F,Y43))/SUM('AAR freight rail data'!$D$3:$D$53,'AAR freight rail data'!$G$3:$G$53)</f>
        <v>1.2492698463915643E-4</v>
      </c>
      <c r="AC43" s="66" t="s">
        <v>208</v>
      </c>
      <c r="AD43" s="66" t="s">
        <v>209</v>
      </c>
      <c r="AE43" s="9">
        <f>SUMIFS('BTS passenger ships'!B:B,'BTS passenger ships'!A:A,AC43)/SUM('BTS passenger ships'!$B$3:$B$53)</f>
        <v>3.4211777848548795E-3</v>
      </c>
      <c r="AG43" s="66" t="s">
        <v>208</v>
      </c>
      <c r="AH43" s="66" t="s">
        <v>209</v>
      </c>
      <c r="AI43" s="9">
        <f>SUMIFS('BTS freight ships'!R:R,'BTS freight ships'!O:O,'% by state 2019'!AH43)/SUM('BTS freight ships'!R:R)</f>
        <v>0</v>
      </c>
    </row>
    <row r="44" spans="1:35">
      <c r="A44" s="66" t="s">
        <v>131</v>
      </c>
      <c r="B44" s="66" t="s">
        <v>210</v>
      </c>
      <c r="C44" s="9">
        <f>SUMIFS('2020 MV-1'!E:E,'2020 MV-1'!$A:$A,$A44)/SUMIFS('2020 MV-1'!E:E,'2020 MV-1'!$A:$A,"total")</f>
        <v>1.6810224539236585E-2</v>
      </c>
      <c r="D44" s="9">
        <f>SUMIFS('2020 MV-1'!H:H,'2020 MV-1'!$A:$A,$A44)/SUMIFS('2020 MV-1'!H:H,'2020 MV-1'!$A:$A,"total")</f>
        <v>1.6298064740909668E-2</v>
      </c>
      <c r="E44" s="9">
        <f t="shared" si="3"/>
        <v>1.6494772704388254E-2</v>
      </c>
      <c r="F44" s="9">
        <f>SUMIFS('2020 MV-1'!K:K,'2020 MV-1'!$A:$A,$A44)/SUMIFS('2020 MV-1'!K:K,'2020 MV-1'!$A:$A,"total")</f>
        <v>1.6494772704388254E-2</v>
      </c>
      <c r="G44" s="9">
        <f>SUMIFS('2020 MV-1'!Q:Q,'2020 MV-1'!$A:$A,$A44)/SUMIFS('2020 MV-1'!Q:Q,'2020 MV-1'!$A:$A,"total")</f>
        <v>1.6530256774744012E-2</v>
      </c>
      <c r="I44" s="66" t="s">
        <v>131</v>
      </c>
      <c r="J44" s="66" t="s">
        <v>210</v>
      </c>
      <c r="K44" s="9">
        <f>SUMIFS('FAA-psgr'!I:I,'FAA-psgr'!C:C,J44)/SUM('FAA-psgr'!I:I)</f>
        <v>6.1253771314178683E-3</v>
      </c>
      <c r="L44" s="9">
        <f>SUMIFS('FAA-cargo'!J:J,'FAA-cargo'!D:D,J44)/SUM('FAA-cargo'!J:J)</f>
        <v>7.1174848225483015E-3</v>
      </c>
      <c r="N44" s="66" t="s">
        <v>131</v>
      </c>
      <c r="O44" s="66" t="s">
        <v>210</v>
      </c>
      <c r="P44" s="103">
        <f>SUMIFS('APTA Service Data_rail only'!N:N,'APTA Service Data_rail only'!C:C,O44)</f>
        <v>0</v>
      </c>
      <c r="Q44">
        <f>SUMIFS('APTA Fuel and Energy_rail only'!AD:AD,'APTA Fuel and Energy_rail only'!C:C,O44)</f>
        <v>0</v>
      </c>
      <c r="R44" s="261">
        <f>SUMIFS('APTA Fuel and Energy_rail only'!AN:AN,'APTA Fuel and Energy_rail only'!C:C,O44)</f>
        <v>0</v>
      </c>
      <c r="S44">
        <f t="shared" si="4"/>
        <v>0</v>
      </c>
      <c r="T44">
        <f t="shared" si="5"/>
        <v>0</v>
      </c>
      <c r="U44">
        <f t="shared" si="6"/>
        <v>0</v>
      </c>
      <c r="V44" s="9">
        <f>T44/'US-syvbt-psgr'!$E$5</f>
        <v>0</v>
      </c>
      <c r="W44" s="9">
        <f>U44/'US-syvbt-psgr'!$B$5</f>
        <v>0</v>
      </c>
      <c r="Y44" s="66" t="s">
        <v>131</v>
      </c>
      <c r="Z44" s="66" t="s">
        <v>210</v>
      </c>
      <c r="AA44" s="9">
        <f>SUM(SUMIFS('AAR freight rail data'!D:D,'AAR freight rail data'!C:C,Y44)+SUMIFS('AAR freight rail data'!G:G,'AAR freight rail data'!F:F,Y44))/SUM('AAR freight rail data'!$D$3:$D$53,'AAR freight rail data'!$G$3:$G$53)</f>
        <v>1.5746154078161104E-2</v>
      </c>
      <c r="AC44" s="66" t="s">
        <v>131</v>
      </c>
      <c r="AD44" s="66" t="s">
        <v>210</v>
      </c>
      <c r="AE44" s="9">
        <f>SUMIFS('BTS passenger ships'!B:B,'BTS passenger ships'!A:A,AC44)/SUM('BTS passenger ships'!$B$3:$B$53)</f>
        <v>3.9806169677740748E-2</v>
      </c>
      <c r="AG44" s="66" t="s">
        <v>131</v>
      </c>
      <c r="AH44" s="66" t="s">
        <v>210</v>
      </c>
      <c r="AI44" s="9">
        <f>SUMIFS('BTS freight ships'!R:R,'BTS freight ships'!O:O,'% by state 2019'!AH44)/SUM('BTS freight ships'!R:R)</f>
        <v>1.1521272404340326E-2</v>
      </c>
    </row>
    <row r="45" spans="1:35">
      <c r="A45" s="66" t="s">
        <v>211</v>
      </c>
      <c r="B45" s="66" t="s">
        <v>212</v>
      </c>
      <c r="C45" s="9">
        <f>SUMIFS('2020 MV-1'!E:E,'2020 MV-1'!$A:$A,$A45)/SUMIFS('2020 MV-1'!E:E,'2020 MV-1'!$A:$A,"total")</f>
        <v>3.0912643041870807E-3</v>
      </c>
      <c r="D45" s="9">
        <f>SUMIFS('2020 MV-1'!H:H,'2020 MV-1'!$A:$A,$A45)/SUMIFS('2020 MV-1'!H:H,'2020 MV-1'!$A:$A,"total")</f>
        <v>2.6417791080704423E-3</v>
      </c>
      <c r="E45" s="9">
        <f t="shared" si="3"/>
        <v>5.1835093488657516E-3</v>
      </c>
      <c r="F45" s="9">
        <f>SUMIFS('2020 MV-1'!K:K,'2020 MV-1'!$A:$A,$A45)/SUMIFS('2020 MV-1'!K:K,'2020 MV-1'!$A:$A,"total")</f>
        <v>5.1835093488657516E-3</v>
      </c>
      <c r="G45" s="9">
        <f>SUMIFS('2020 MV-1'!Q:Q,'2020 MV-1'!$A:$A,$A45)/SUMIFS('2020 MV-1'!Q:Q,'2020 MV-1'!$A:$A,"total")</f>
        <v>4.6905089534646227E-3</v>
      </c>
      <c r="I45" s="66" t="s">
        <v>211</v>
      </c>
      <c r="J45" s="66" t="s">
        <v>212</v>
      </c>
      <c r="K45" s="9">
        <f>SUMIFS('FAA-psgr'!I:I,'FAA-psgr'!C:C,J45)/SUM('FAA-psgr'!I:I)</f>
        <v>1.0412117851973626E-3</v>
      </c>
      <c r="L45" s="9">
        <f>SUMIFS('FAA-cargo'!J:J,'FAA-cargo'!D:D,J45)/SUM('FAA-cargo'!J:J)</f>
        <v>2.0664743492821379E-3</v>
      </c>
      <c r="N45" s="66" t="s">
        <v>211</v>
      </c>
      <c r="O45" s="66" t="s">
        <v>212</v>
      </c>
      <c r="P45" s="103">
        <f>SUMIFS('APTA Service Data_rail only'!N:N,'APTA Service Data_rail only'!C:C,O45)</f>
        <v>0</v>
      </c>
      <c r="Q45">
        <f>SUMIFS('APTA Fuel and Energy_rail only'!AD:AD,'APTA Fuel and Energy_rail only'!C:C,O45)</f>
        <v>0</v>
      </c>
      <c r="R45" s="261">
        <f>SUMIFS('APTA Fuel and Energy_rail only'!AN:AN,'APTA Fuel and Energy_rail only'!C:C,O45)</f>
        <v>0</v>
      </c>
      <c r="S45">
        <f t="shared" si="4"/>
        <v>0</v>
      </c>
      <c r="T45">
        <f t="shared" si="5"/>
        <v>0</v>
      </c>
      <c r="U45">
        <f t="shared" si="6"/>
        <v>0</v>
      </c>
      <c r="V45" s="9">
        <f>T45/'US-syvbt-psgr'!$E$5</f>
        <v>0</v>
      </c>
      <c r="W45" s="9">
        <f>U45/'US-syvbt-psgr'!$B$5</f>
        <v>0</v>
      </c>
      <c r="Y45" s="66" t="s">
        <v>211</v>
      </c>
      <c r="Z45" s="66" t="s">
        <v>212</v>
      </c>
      <c r="AA45" s="9">
        <f>SUM(SUMIFS('AAR freight rail data'!D:D,'AAR freight rail data'!C:C,Y45)+SUMIFS('AAR freight rail data'!G:G,'AAR freight rail data'!F:F,Y45))/SUM('AAR freight rail data'!$D$3:$D$53,'AAR freight rail data'!$G$3:$G$53)</f>
        <v>3.6246672257446676E-3</v>
      </c>
      <c r="AC45" s="66" t="s">
        <v>211</v>
      </c>
      <c r="AD45" s="66" t="s">
        <v>212</v>
      </c>
      <c r="AE45" s="9">
        <f>SUMIFS('BTS passenger ships'!B:B,'BTS passenger ships'!A:A,AC45)/SUM('BTS passenger ships'!$B$3:$B$53)</f>
        <v>4.7858023424444647E-3</v>
      </c>
      <c r="AG45" s="66" t="s">
        <v>211</v>
      </c>
      <c r="AH45" s="66" t="s">
        <v>212</v>
      </c>
      <c r="AI45" s="9">
        <f>SUMIFS('BTS freight ships'!R:R,'BTS freight ships'!O:O,'% by state 2019'!AH45)/SUM('BTS freight ships'!R:R)</f>
        <v>0</v>
      </c>
    </row>
    <row r="46" spans="1:35">
      <c r="A46" s="66" t="s">
        <v>213</v>
      </c>
      <c r="B46" s="66" t="s">
        <v>214</v>
      </c>
      <c r="C46" s="9">
        <f>SUMIFS('2020 MV-1'!E:E,'2020 MV-1'!$A:$A,$A46)/SUMIFS('2020 MV-1'!E:E,'2020 MV-1'!$A:$A,"total")</f>
        <v>2.0122946336767956E-2</v>
      </c>
      <c r="D46" s="9">
        <f>SUMIFS('2020 MV-1'!H:H,'2020 MV-1'!$A:$A,$A46)/SUMIFS('2020 MV-1'!H:H,'2020 MV-1'!$A:$A,"total")</f>
        <v>2.9258520207779044E-2</v>
      </c>
      <c r="E46" s="9">
        <f t="shared" si="3"/>
        <v>2.1883288976798098E-2</v>
      </c>
      <c r="F46" s="9">
        <f>SUMIFS('2020 MV-1'!K:K,'2020 MV-1'!$A:$A,$A46)/SUMIFS('2020 MV-1'!K:K,'2020 MV-1'!$A:$A,"total")</f>
        <v>2.1883288976798098E-2</v>
      </c>
      <c r="G46" s="9">
        <f>SUMIFS('2020 MV-1'!Q:Q,'2020 MV-1'!$A:$A,$A46)/SUMIFS('2020 MV-1'!Q:Q,'2020 MV-1'!$A:$A,"total")</f>
        <v>2.1220011931229056E-2</v>
      </c>
      <c r="I46" s="66" t="s">
        <v>213</v>
      </c>
      <c r="J46" s="66" t="s">
        <v>214</v>
      </c>
      <c r="K46" s="9">
        <f>SUMIFS('FAA-psgr'!I:I,'FAA-psgr'!C:C,J46)/SUM('FAA-psgr'!I:I)</f>
        <v>1.4175122754829666E-2</v>
      </c>
      <c r="L46" s="9">
        <f>SUMIFS('FAA-cargo'!J:J,'FAA-cargo'!D:D,J46)/SUM('FAA-cargo'!J:J)</f>
        <v>0.13754707030165489</v>
      </c>
      <c r="N46" s="66" t="s">
        <v>213</v>
      </c>
      <c r="O46" s="66" t="s">
        <v>214</v>
      </c>
      <c r="P46" s="103">
        <f>SUMIFS('APTA Service Data_rail only'!N:N,'APTA Service Data_rail only'!C:C,O46)</f>
        <v>2</v>
      </c>
      <c r="Q46">
        <f>SUMIFS('APTA Fuel and Energy_rail only'!AD:AD,'APTA Fuel and Energy_rail only'!C:C,O46)</f>
        <v>71832</v>
      </c>
      <c r="R46" s="261">
        <f>SUMIFS('APTA Fuel and Energy_rail only'!AN:AN,'APTA Fuel and Energy_rail only'!C:C,O46)</f>
        <v>0</v>
      </c>
      <c r="S46">
        <f t="shared" si="4"/>
        <v>2</v>
      </c>
      <c r="T46">
        <f t="shared" si="5"/>
        <v>2</v>
      </c>
      <c r="U46">
        <f t="shared" si="6"/>
        <v>0</v>
      </c>
      <c r="V46" s="9">
        <f>T46/'US-syvbt-psgr'!$E$5</f>
        <v>1.1534426889207151E-2</v>
      </c>
      <c r="W46" s="9">
        <f>U46/'US-syvbt-psgr'!$B$5</f>
        <v>0</v>
      </c>
      <c r="Y46" s="66" t="s">
        <v>213</v>
      </c>
      <c r="Z46" s="66" t="s">
        <v>214</v>
      </c>
      <c r="AA46" s="9">
        <f>SUM(SUMIFS('AAR freight rail data'!D:D,'AAR freight rail data'!C:C,Y46)+SUMIFS('AAR freight rail data'!G:G,'AAR freight rail data'!F:F,Y46))/SUM('AAR freight rail data'!$D$3:$D$53,'AAR freight rail data'!$G$3:$G$53)</f>
        <v>2.0832467024183902E-2</v>
      </c>
      <c r="AC46" s="66" t="s">
        <v>213</v>
      </c>
      <c r="AD46" s="66" t="s">
        <v>214</v>
      </c>
      <c r="AE46" s="9">
        <f>SUMIFS('BTS passenger ships'!B:B,'BTS passenger ships'!A:A,AC46)/SUM('BTS passenger ships'!$B$3:$B$53)</f>
        <v>2.319554745752106E-2</v>
      </c>
      <c r="AG46" s="66" t="s">
        <v>213</v>
      </c>
      <c r="AH46" s="66" t="s">
        <v>214</v>
      </c>
      <c r="AI46" s="9">
        <f>SUMIFS('BTS freight ships'!R:R,'BTS freight ships'!O:O,'% by state 2019'!AH46)/SUM('BTS freight ships'!R:R)</f>
        <v>0</v>
      </c>
    </row>
    <row r="47" spans="1:35">
      <c r="A47" s="66" t="s">
        <v>215</v>
      </c>
      <c r="B47" s="66" t="s">
        <v>216</v>
      </c>
      <c r="C47" s="9">
        <f>SUMIFS('2020 MV-1'!E:E,'2020 MV-1'!$A:$A,$A47)/SUMIFS('2020 MV-1'!E:E,'2020 MV-1'!$A:$A,"total")</f>
        <v>7.6929994017233036E-2</v>
      </c>
      <c r="D47" s="9">
        <f>SUMIFS('2020 MV-1'!H:H,'2020 MV-1'!$A:$A,$A47)/SUMIFS('2020 MV-1'!H:H,'2020 MV-1'!$A:$A,"total")</f>
        <v>7.0207581084505255E-2</v>
      </c>
      <c r="E47" s="9">
        <f t="shared" si="3"/>
        <v>8.6297781225124395E-2</v>
      </c>
      <c r="F47" s="9">
        <f>SUMIFS('2020 MV-1'!K:K,'2020 MV-1'!$A:$A,$A47)/SUMIFS('2020 MV-1'!K:K,'2020 MV-1'!$A:$A,"total")</f>
        <v>8.6297781225124395E-2</v>
      </c>
      <c r="G47" s="9">
        <f>SUMIFS('2020 MV-1'!Q:Q,'2020 MV-1'!$A:$A,$A47)/SUMIFS('2020 MV-1'!Q:Q,'2020 MV-1'!$A:$A,"total")</f>
        <v>8.1248768488714651E-2</v>
      </c>
      <c r="I47" s="66" t="s">
        <v>215</v>
      </c>
      <c r="J47" s="66" t="s">
        <v>216</v>
      </c>
      <c r="K47" s="9">
        <f>SUMIFS('FAA-psgr'!I:I,'FAA-psgr'!C:C,J47)/SUM('FAA-psgr'!I:I)</f>
        <v>9.785981113411614E-2</v>
      </c>
      <c r="L47" s="9">
        <f>SUMIFS('FAA-cargo'!J:J,'FAA-cargo'!D:D,J47)/SUM('FAA-cargo'!J:J)</f>
        <v>6.4800374223431295E-2</v>
      </c>
      <c r="N47" s="66" t="s">
        <v>215</v>
      </c>
      <c r="O47" s="66" t="s">
        <v>216</v>
      </c>
      <c r="P47" s="103">
        <f>SUMIFS('APTA Service Data_rail only'!N:N,'APTA Service Data_rail only'!C:C,O47)</f>
        <v>81</v>
      </c>
      <c r="Q47">
        <f>SUMIFS('APTA Fuel and Energy_rail only'!AD:AD,'APTA Fuel and Energy_rail only'!C:C,O47)</f>
        <v>2810479</v>
      </c>
      <c r="R47" s="261">
        <f>SUMIFS('APTA Fuel and Energy_rail only'!AN:AN,'APTA Fuel and Energy_rail only'!C:C,O47)</f>
        <v>13314833</v>
      </c>
      <c r="S47">
        <f t="shared" si="4"/>
        <v>81</v>
      </c>
      <c r="T47">
        <f t="shared" si="5"/>
        <v>14</v>
      </c>
      <c r="U47">
        <f t="shared" si="6"/>
        <v>67</v>
      </c>
      <c r="V47" s="9">
        <f>T47/'US-syvbt-psgr'!$E$5</f>
        <v>8.0740988224450055E-2</v>
      </c>
      <c r="W47" s="9">
        <f>U47/'US-syvbt-psgr'!$B$5</f>
        <v>2.6135060948270818E-2</v>
      </c>
      <c r="Y47" s="66" t="s">
        <v>215</v>
      </c>
      <c r="Z47" s="66" t="s">
        <v>216</v>
      </c>
      <c r="AA47" s="9">
        <f>SUM(SUMIFS('AAR freight rail data'!D:D,'AAR freight rail data'!C:C,Y47)+SUMIFS('AAR freight rail data'!G:G,'AAR freight rail data'!F:F,Y47))/SUM('AAR freight rail data'!$D$3:$D$53,'AAR freight rail data'!$G$3:$G$53)</f>
        <v>8.989745814633697E-2</v>
      </c>
      <c r="AC47" s="66" t="s">
        <v>215</v>
      </c>
      <c r="AD47" s="66" t="s">
        <v>216</v>
      </c>
      <c r="AE47" s="9">
        <f>SUMIFS('BTS passenger ships'!B:B,'BTS passenger ships'!A:A,AC47)/SUM('BTS passenger ships'!$B$3:$B$53)</f>
        <v>5.1041364837653203E-2</v>
      </c>
      <c r="AG47" s="66" t="s">
        <v>215</v>
      </c>
      <c r="AH47" s="66" t="s">
        <v>216</v>
      </c>
      <c r="AI47" s="9">
        <f>SUMIFS('BTS freight ships'!R:R,'BTS freight ships'!O:O,'% by state 2019'!AH47)/SUM('BTS freight ships'!R:R)</f>
        <v>0.28766857214848973</v>
      </c>
    </row>
    <row r="48" spans="1:35">
      <c r="A48" s="66" t="s">
        <v>135</v>
      </c>
      <c r="B48" s="66" t="s">
        <v>217</v>
      </c>
      <c r="C48" s="9">
        <f>SUMIFS('2020 MV-1'!E:E,'2020 MV-1'!$A:$A,$A48)/SUMIFS('2020 MV-1'!E:E,'2020 MV-1'!$A:$A,"total")</f>
        <v>8.5862978466794693E-3</v>
      </c>
      <c r="D48" s="9">
        <f>SUMIFS('2020 MV-1'!H:H,'2020 MV-1'!$A:$A,$A48)/SUMIFS('2020 MV-1'!H:H,'2020 MV-1'!$A:$A,"total")</f>
        <v>6.3555127961484863E-3</v>
      </c>
      <c r="E48" s="9">
        <f t="shared" si="3"/>
        <v>8.9600234207263124E-3</v>
      </c>
      <c r="F48" s="9">
        <f>SUMIFS('2020 MV-1'!K:K,'2020 MV-1'!$A:$A,$A48)/SUMIFS('2020 MV-1'!K:K,'2020 MV-1'!$A:$A,"total")</f>
        <v>8.9600234207263124E-3</v>
      </c>
      <c r="G48" s="9">
        <f>SUMIFS('2020 MV-1'!Q:Q,'2020 MV-1'!$A:$A,$A48)/SUMIFS('2020 MV-1'!Q:Q,'2020 MV-1'!$A:$A,"total")</f>
        <v>8.9861442583970812E-3</v>
      </c>
      <c r="I48" s="66" t="s">
        <v>135</v>
      </c>
      <c r="J48" s="66" t="s">
        <v>217</v>
      </c>
      <c r="K48" s="9">
        <f>SUMIFS('FAA-psgr'!I:I,'FAA-psgr'!C:C,J48)/SUM('FAA-psgr'!I:I)</f>
        <v>1.4071545349413787E-2</v>
      </c>
      <c r="L48" s="9">
        <f>SUMIFS('FAA-cargo'!J:J,'FAA-cargo'!D:D,J48)/SUM('FAA-cargo'!J:J)</f>
        <v>6.6199384516647608E-3</v>
      </c>
      <c r="N48" s="66" t="s">
        <v>135</v>
      </c>
      <c r="O48" s="66" t="s">
        <v>217</v>
      </c>
      <c r="P48" s="103">
        <f>SUMIFS('APTA Service Data_rail only'!N:N,'APTA Service Data_rail only'!C:C,O48)</f>
        <v>31</v>
      </c>
      <c r="Q48">
        <f>SUMIFS('APTA Fuel and Energy_rail only'!AD:AD,'APTA Fuel and Energy_rail only'!C:C,O48)</f>
        <v>850933</v>
      </c>
      <c r="R48" s="261">
        <f>SUMIFS('APTA Fuel and Energy_rail only'!AN:AN,'APTA Fuel and Energy_rail only'!C:C,O48)</f>
        <v>6307169</v>
      </c>
      <c r="S48">
        <f t="shared" si="4"/>
        <v>31</v>
      </c>
      <c r="T48">
        <f t="shared" si="5"/>
        <v>4</v>
      </c>
      <c r="U48">
        <f t="shared" si="6"/>
        <v>27</v>
      </c>
      <c r="V48" s="9">
        <f>T48/'US-syvbt-psgr'!$E$5</f>
        <v>2.3068853778414302E-2</v>
      </c>
      <c r="W48" s="9">
        <f>U48/'US-syvbt-psgr'!$B$5</f>
        <v>1.0532039486616598E-2</v>
      </c>
      <c r="Y48" s="66" t="s">
        <v>135</v>
      </c>
      <c r="Z48" s="66" t="s">
        <v>217</v>
      </c>
      <c r="AA48" s="9">
        <f>SUM(SUMIFS('AAR freight rail data'!D:D,'AAR freight rail data'!C:C,Y48)+SUMIFS('AAR freight rail data'!G:G,'AAR freight rail data'!F:F,Y48))/SUM('AAR freight rail data'!$D$3:$D$53,'AAR freight rail data'!$G$3:$G$53)</f>
        <v>8.919786703235769E-3</v>
      </c>
      <c r="AC48" s="66" t="s">
        <v>135</v>
      </c>
      <c r="AD48" s="66" t="s">
        <v>217</v>
      </c>
      <c r="AE48" s="9">
        <f>SUMIFS('BTS passenger ships'!B:B,'BTS passenger ships'!A:A,AC48)/SUM('BTS passenger ships'!$B$3:$B$53)</f>
        <v>5.8807164816181111E-3</v>
      </c>
      <c r="AG48" s="66" t="s">
        <v>135</v>
      </c>
      <c r="AH48" s="66" t="s">
        <v>217</v>
      </c>
      <c r="AI48" s="9">
        <f>SUMIFS('BTS freight ships'!R:R,'BTS freight ships'!O:O,'% by state 2019'!AH48)/SUM('BTS freight ships'!R:R)</f>
        <v>0</v>
      </c>
    </row>
    <row r="49" spans="1:35">
      <c r="A49" s="66" t="s">
        <v>218</v>
      </c>
      <c r="B49" s="66" t="s">
        <v>219</v>
      </c>
      <c r="C49" s="9">
        <f>SUMIFS('2020 MV-1'!E:E,'2020 MV-1'!$A:$A,$A49)/SUMIFS('2020 MV-1'!E:E,'2020 MV-1'!$A:$A,"total")</f>
        <v>1.8396009713198137E-3</v>
      </c>
      <c r="D49" s="9">
        <f>SUMIFS('2020 MV-1'!H:H,'2020 MV-1'!$A:$A,$A49)/SUMIFS('2020 MV-1'!H:H,'2020 MV-1'!$A:$A,"total")</f>
        <v>1.3718643101482326E-3</v>
      </c>
      <c r="E49" s="9">
        <f t="shared" si="3"/>
        <v>2.3814053188992734E-3</v>
      </c>
      <c r="F49" s="9">
        <f>SUMIFS('2020 MV-1'!K:K,'2020 MV-1'!$A:$A,$A49)/SUMIFS('2020 MV-1'!K:K,'2020 MV-1'!$A:$A,"total")</f>
        <v>2.3814053188992734E-3</v>
      </c>
      <c r="G49" s="9">
        <f>SUMIFS('2020 MV-1'!Q:Q,'2020 MV-1'!$A:$A,$A49)/SUMIFS('2020 MV-1'!Q:Q,'2020 MV-1'!$A:$A,"total")</f>
        <v>2.2041204884023133E-3</v>
      </c>
      <c r="I49" s="66" t="s">
        <v>218</v>
      </c>
      <c r="J49" s="66" t="s">
        <v>219</v>
      </c>
      <c r="K49" s="9">
        <f>SUMIFS('FAA-psgr'!I:I,'FAA-psgr'!C:C,J49)/SUM('FAA-psgr'!I:I)</f>
        <v>7.4001081281019072E-4</v>
      </c>
      <c r="L49" s="9">
        <f>SUMIFS('FAA-cargo'!J:J,'FAA-cargo'!D:D,J49)/SUM('FAA-cargo'!J:J)</f>
        <v>0</v>
      </c>
      <c r="N49" s="66" t="s">
        <v>218</v>
      </c>
      <c r="O49" s="66" t="s">
        <v>219</v>
      </c>
      <c r="P49" s="103">
        <f>SUMIFS('APTA Service Data_rail only'!N:N,'APTA Service Data_rail only'!C:C,O49)</f>
        <v>0</v>
      </c>
      <c r="Q49">
        <f>SUMIFS('APTA Fuel and Energy_rail only'!AD:AD,'APTA Fuel and Energy_rail only'!C:C,O49)</f>
        <v>0</v>
      </c>
      <c r="R49" s="261">
        <f>SUMIFS('APTA Fuel and Energy_rail only'!AN:AN,'APTA Fuel and Energy_rail only'!C:C,O49)</f>
        <v>0</v>
      </c>
      <c r="S49">
        <f t="shared" si="4"/>
        <v>0</v>
      </c>
      <c r="T49">
        <f t="shared" si="5"/>
        <v>0</v>
      </c>
      <c r="U49">
        <f t="shared" si="6"/>
        <v>0</v>
      </c>
      <c r="V49" s="9">
        <f>T49/'US-syvbt-psgr'!$E$5</f>
        <v>0</v>
      </c>
      <c r="W49" s="9">
        <f>U49/'US-syvbt-psgr'!$B$5</f>
        <v>0</v>
      </c>
      <c r="Y49" s="66" t="s">
        <v>218</v>
      </c>
      <c r="Z49" s="66" t="s">
        <v>219</v>
      </c>
      <c r="AA49" s="9">
        <f>SUM(SUMIFS('AAR freight rail data'!D:D,'AAR freight rail data'!C:C,Y49)+SUMIFS('AAR freight rail data'!G:G,'AAR freight rail data'!F:F,Y49))/SUM('AAR freight rail data'!$D$3:$D$53,'AAR freight rail data'!$G$3:$G$53)</f>
        <v>3.426568721531148E-4</v>
      </c>
      <c r="AC49" s="66" t="s">
        <v>218</v>
      </c>
      <c r="AD49" s="66" t="s">
        <v>219</v>
      </c>
      <c r="AE49" s="9">
        <f>SUMIFS('BTS passenger ships'!B:B,'BTS passenger ships'!A:A,AC49)/SUM('BTS passenger ships'!$B$3:$B$53)</f>
        <v>2.7095648596670596E-3</v>
      </c>
      <c r="AG49" s="66" t="s">
        <v>218</v>
      </c>
      <c r="AH49" s="66" t="s">
        <v>219</v>
      </c>
      <c r="AI49" s="9">
        <f>SUMIFS('BTS freight ships'!R:R,'BTS freight ships'!O:O,'% by state 2019'!AH49)/SUM('BTS freight ships'!R:R)</f>
        <v>0</v>
      </c>
    </row>
    <row r="50" spans="1:35">
      <c r="A50" s="66" t="s">
        <v>137</v>
      </c>
      <c r="B50" s="66" t="s">
        <v>220</v>
      </c>
      <c r="C50" s="9">
        <f>SUMIFS('2020 MV-1'!E:E,'2020 MV-1'!$A:$A,$A50)/SUMIFS('2020 MV-1'!E:E,'2020 MV-1'!$A:$A,"total")</f>
        <v>2.9079234091689471E-2</v>
      </c>
      <c r="D50" s="9">
        <f>SUMIFS('2020 MV-1'!H:H,'2020 MV-1'!$A:$A,$A50)/SUMIFS('2020 MV-1'!H:H,'2020 MV-1'!$A:$A,"total")</f>
        <v>3.5101316039528693E-2</v>
      </c>
      <c r="E50" s="9">
        <f t="shared" si="3"/>
        <v>2.6816184066770478E-2</v>
      </c>
      <c r="F50" s="9">
        <f>SUMIFS('2020 MV-1'!K:K,'2020 MV-1'!$A:$A,$A50)/SUMIFS('2020 MV-1'!K:K,'2020 MV-1'!$A:$A,"total")</f>
        <v>2.6816184066770478E-2</v>
      </c>
      <c r="G50" s="9">
        <f>SUMIFS('2020 MV-1'!Q:Q,'2020 MV-1'!$A:$A,$A50)/SUMIFS('2020 MV-1'!Q:Q,'2020 MV-1'!$A:$A,"total")</f>
        <v>2.7565964148538638E-2</v>
      </c>
      <c r="I50" s="66" t="s">
        <v>137</v>
      </c>
      <c r="J50" s="66" t="s">
        <v>220</v>
      </c>
      <c r="K50" s="9">
        <f>SUMIFS('FAA-psgr'!I:I,'FAA-psgr'!C:C,J50)/SUM('FAA-psgr'!I:I)</f>
        <v>3.0714118906459968E-2</v>
      </c>
      <c r="L50" s="9">
        <f>SUMIFS('FAA-cargo'!J:J,'FAA-cargo'!D:D,J50)/SUM('FAA-cargo'!J:J)</f>
        <v>7.4362200066146623E-3</v>
      </c>
      <c r="N50" s="66" t="s">
        <v>137</v>
      </c>
      <c r="O50" s="66" t="s">
        <v>220</v>
      </c>
      <c r="P50" s="103">
        <f>SUMIFS('APTA Service Data_rail only'!N:N,'APTA Service Data_rail only'!C:C,O50)</f>
        <v>38</v>
      </c>
      <c r="Q50">
        <f>SUMIFS('APTA Fuel and Energy_rail only'!AD:AD,'APTA Fuel and Energy_rail only'!C:C,O50)</f>
        <v>333956</v>
      </c>
      <c r="R50" s="261">
        <f>SUMIFS('APTA Fuel and Energy_rail only'!AN:AN,'APTA Fuel and Energy_rail only'!C:C,O50)</f>
        <v>345837</v>
      </c>
      <c r="S50">
        <f t="shared" si="4"/>
        <v>38</v>
      </c>
      <c r="T50">
        <f t="shared" si="5"/>
        <v>19</v>
      </c>
      <c r="U50">
        <f t="shared" si="6"/>
        <v>19</v>
      </c>
      <c r="V50" s="9">
        <f>T50/'US-syvbt-psgr'!$E$5</f>
        <v>0.10957705544746793</v>
      </c>
      <c r="W50" s="9">
        <f>U50/'US-syvbt-psgr'!$B$5</f>
        <v>7.4114351942857542E-3</v>
      </c>
      <c r="Y50" s="66" t="s">
        <v>137</v>
      </c>
      <c r="Z50" s="66" t="s">
        <v>220</v>
      </c>
      <c r="AA50" s="9">
        <f>SUM(SUMIFS('AAR freight rail data'!D:D,'AAR freight rail data'!C:C,Y50)+SUMIFS('AAR freight rail data'!G:G,'AAR freight rail data'!F:F,Y50))/SUM('AAR freight rail data'!$D$3:$D$53,'AAR freight rail data'!$G$3:$G$53)</f>
        <v>2.5172787404790023E-2</v>
      </c>
      <c r="AC50" s="66" t="s">
        <v>137</v>
      </c>
      <c r="AD50" s="66" t="s">
        <v>220</v>
      </c>
      <c r="AE50" s="9">
        <f>SUMIFS('BTS passenger ships'!B:B,'BTS passenger ships'!A:A,AC50)/SUM('BTS passenger ships'!$B$3:$B$53)</f>
        <v>2.1034703793941602E-2</v>
      </c>
      <c r="AG50" s="66" t="s">
        <v>137</v>
      </c>
      <c r="AH50" s="66" t="s">
        <v>220</v>
      </c>
      <c r="AI50" s="9">
        <f>SUMIFS('BTS freight ships'!R:R,'BTS freight ships'!O:O,'% by state 2019'!AH50)/SUM('BTS freight ships'!R:R)</f>
        <v>2.6808151008024961E-2</v>
      </c>
    </row>
    <row r="51" spans="1:35">
      <c r="A51" s="66" t="s">
        <v>221</v>
      </c>
      <c r="B51" s="66" t="s">
        <v>222</v>
      </c>
      <c r="C51" s="9">
        <f>SUMIFS('2020 MV-1'!E:E,'2020 MV-1'!$A:$A,$A51)/SUMIFS('2020 MV-1'!E:E,'2020 MV-1'!$A:$A,"total")</f>
        <v>2.6635868257378827E-2</v>
      </c>
      <c r="D51" s="9">
        <f>SUMIFS('2020 MV-1'!H:H,'2020 MV-1'!$A:$A,$A51)/SUMIFS('2020 MV-1'!H:H,'2020 MV-1'!$A:$A,"total")</f>
        <v>2.392547193715951E-2</v>
      </c>
      <c r="E51" s="9">
        <f t="shared" si="3"/>
        <v>2.6086002141878541E-2</v>
      </c>
      <c r="F51" s="9">
        <f>SUMIFS('2020 MV-1'!K:K,'2020 MV-1'!$A:$A,$A51)/SUMIFS('2020 MV-1'!K:K,'2020 MV-1'!$A:$A,"total")</f>
        <v>2.6086002141878541E-2</v>
      </c>
      <c r="G51" s="9">
        <f>SUMIFS('2020 MV-1'!Q:Q,'2020 MV-1'!$A:$A,$A51)/SUMIFS('2020 MV-1'!Q:Q,'2020 MV-1'!$A:$A,"total")</f>
        <v>2.630099496816235E-2</v>
      </c>
      <c r="I51" s="66" t="s">
        <v>221</v>
      </c>
      <c r="J51" s="66" t="s">
        <v>222</v>
      </c>
      <c r="K51" s="9">
        <f>SUMIFS('FAA-psgr'!I:I,'FAA-psgr'!C:C,J51)/SUM('FAA-psgr'!I:I)</f>
        <v>3.0383204198592036E-2</v>
      </c>
      <c r="L51" s="9">
        <f>SUMIFS('FAA-cargo'!J:J,'FAA-cargo'!D:D,J51)/SUM('FAA-cargo'!J:J)</f>
        <v>2.1896522688595866E-2</v>
      </c>
      <c r="N51" s="66" t="s">
        <v>221</v>
      </c>
      <c r="O51" s="66" t="s">
        <v>222</v>
      </c>
      <c r="P51" s="103">
        <f>SUMIFS('APTA Service Data_rail only'!N:N,'APTA Service Data_rail only'!C:C,O51)</f>
        <v>40</v>
      </c>
      <c r="Q51">
        <f>SUMIFS('APTA Fuel and Energy_rail only'!AD:AD,'APTA Fuel and Energy_rail only'!C:C,O51)</f>
        <v>335545</v>
      </c>
      <c r="R51" s="261">
        <f>SUMIFS('APTA Fuel and Energy_rail only'!AN:AN,'APTA Fuel and Energy_rail only'!C:C,O51)</f>
        <v>4232555</v>
      </c>
      <c r="S51">
        <f t="shared" si="4"/>
        <v>40</v>
      </c>
      <c r="T51">
        <f t="shared" si="5"/>
        <v>3</v>
      </c>
      <c r="U51">
        <f t="shared" si="6"/>
        <v>37</v>
      </c>
      <c r="V51" s="9">
        <f>T51/'US-syvbt-psgr'!$E$5</f>
        <v>1.7301640333810726E-2</v>
      </c>
      <c r="W51" s="9">
        <f>U51/'US-syvbt-psgr'!$B$5</f>
        <v>1.4432794852030154E-2</v>
      </c>
      <c r="Y51" s="66" t="s">
        <v>221</v>
      </c>
      <c r="Z51" s="66" t="s">
        <v>222</v>
      </c>
      <c r="AA51" s="9">
        <f>SUM(SUMIFS('AAR freight rail data'!D:D,'AAR freight rail data'!C:C,Y51)+SUMIFS('AAR freight rail data'!G:G,'AAR freight rail data'!F:F,Y51))/SUM('AAR freight rail data'!$D$3:$D$53,'AAR freight rail data'!$G$3:$G$53)</f>
        <v>3.5834413208137461E-2</v>
      </c>
      <c r="AC51" s="66" t="s">
        <v>221</v>
      </c>
      <c r="AD51" s="66" t="s">
        <v>222</v>
      </c>
      <c r="AE51" s="9">
        <f>SUMIFS('BTS passenger ships'!B:B,'BTS passenger ships'!A:A,AC51)/SUM('BTS passenger ships'!$B$3:$B$53)</f>
        <v>2.0713886546994218E-2</v>
      </c>
      <c r="AG51" s="66" t="s">
        <v>221</v>
      </c>
      <c r="AH51" s="66" t="s">
        <v>222</v>
      </c>
      <c r="AI51" s="9">
        <f>SUMIFS('BTS freight ships'!R:R,'BTS freight ships'!O:O,'% by state 2019'!AH51)/SUM('BTS freight ships'!R:R)</f>
        <v>3.8770051958964796E-2</v>
      </c>
    </row>
    <row r="52" spans="1:35">
      <c r="A52" s="66" t="s">
        <v>223</v>
      </c>
      <c r="B52" s="66" t="s">
        <v>224</v>
      </c>
      <c r="C52" s="9">
        <f>SUMIFS('2020 MV-1'!E:E,'2020 MV-1'!$A:$A,$A52)/SUMIFS('2020 MV-1'!E:E,'2020 MV-1'!$A:$A,"total")</f>
        <v>4.8381751894939189E-3</v>
      </c>
      <c r="D52" s="9">
        <f>SUMIFS('2020 MV-1'!H:H,'2020 MV-1'!$A:$A,$A52)/SUMIFS('2020 MV-1'!H:H,'2020 MV-1'!$A:$A,"total")</f>
        <v>3.1228224376029395E-3</v>
      </c>
      <c r="E52" s="9">
        <f t="shared" si="3"/>
        <v>6.8260176103406393E-3</v>
      </c>
      <c r="F52" s="9">
        <f>SUMIFS('2020 MV-1'!K:K,'2020 MV-1'!$A:$A,$A52)/SUMIFS('2020 MV-1'!K:K,'2020 MV-1'!$A:$A,"total")</f>
        <v>6.8260176103406393E-3</v>
      </c>
      <c r="G52" s="9">
        <f>SUMIFS('2020 MV-1'!Q:Q,'2020 MV-1'!$A:$A,$A52)/SUMIFS('2020 MV-1'!Q:Q,'2020 MV-1'!$A:$A,"total")</f>
        <v>6.0063195656990002E-3</v>
      </c>
      <c r="I52" s="66" t="s">
        <v>223</v>
      </c>
      <c r="J52" s="66" t="s">
        <v>224</v>
      </c>
      <c r="K52" s="9">
        <f>SUMIFS('FAA-psgr'!I:I,'FAA-psgr'!C:C,J52)/SUM('FAA-psgr'!I:I)</f>
        <v>4.3190190407517442E-4</v>
      </c>
      <c r="L52" s="9">
        <f>SUMIFS('FAA-cargo'!J:J,'FAA-cargo'!D:D,J52)/SUM('FAA-cargo'!J:J)</f>
        <v>0</v>
      </c>
      <c r="N52" s="66" t="s">
        <v>223</v>
      </c>
      <c r="O52" s="66" t="s">
        <v>224</v>
      </c>
      <c r="P52" s="103">
        <f>SUMIFS('APTA Service Data_rail only'!N:N,'APTA Service Data_rail only'!C:C,O52)</f>
        <v>0</v>
      </c>
      <c r="Q52">
        <f>SUMIFS('APTA Fuel and Energy_rail only'!AD:AD,'APTA Fuel and Energy_rail only'!C:C,O52)</f>
        <v>0</v>
      </c>
      <c r="R52" s="261">
        <f>SUMIFS('APTA Fuel and Energy_rail only'!AN:AN,'APTA Fuel and Energy_rail only'!C:C,O52)</f>
        <v>0</v>
      </c>
      <c r="S52">
        <f t="shared" si="4"/>
        <v>0</v>
      </c>
      <c r="T52">
        <f t="shared" si="5"/>
        <v>0</v>
      </c>
      <c r="U52">
        <f t="shared" si="6"/>
        <v>0</v>
      </c>
      <c r="V52" s="9">
        <f>T52/'US-syvbt-psgr'!$E$5</f>
        <v>0</v>
      </c>
      <c r="W52" s="9">
        <f>U52/'US-syvbt-psgr'!$B$5</f>
        <v>0</v>
      </c>
      <c r="Y52" s="66" t="s">
        <v>223</v>
      </c>
      <c r="Z52" s="66" t="s">
        <v>224</v>
      </c>
      <c r="AA52" s="9">
        <f>SUM(SUMIFS('AAR freight rail data'!D:D,'AAR freight rail data'!C:C,Y52)+SUMIFS('AAR freight rail data'!G:G,'AAR freight rail data'!F:F,Y52))/SUM('AAR freight rail data'!$D$3:$D$53,'AAR freight rail data'!$G$3:$G$53)</f>
        <v>9.7335967745994165E-3</v>
      </c>
      <c r="AC52" s="66" t="s">
        <v>223</v>
      </c>
      <c r="AD52" s="66" t="s">
        <v>224</v>
      </c>
      <c r="AE52" s="9">
        <f>SUMIFS('BTS passenger ships'!B:B,'BTS passenger ships'!A:A,AC52)/SUM('BTS passenger ships'!$B$3:$B$53)</f>
        <v>5.5947530081921718E-3</v>
      </c>
      <c r="AG52" s="66" t="s">
        <v>223</v>
      </c>
      <c r="AH52" s="66" t="s">
        <v>224</v>
      </c>
      <c r="AI52" s="9">
        <f>SUMIFS('BTS freight ships'!R:R,'BTS freight ships'!O:O,'% by state 2019'!AH52)/SUM('BTS freight ships'!R:R)</f>
        <v>2.2014729727987226E-2</v>
      </c>
    </row>
    <row r="53" spans="1:35">
      <c r="A53" s="66" t="s">
        <v>225</v>
      </c>
      <c r="B53" s="66" t="s">
        <v>226</v>
      </c>
      <c r="C53" s="9">
        <f>SUMIFS('2020 MV-1'!E:E,'2020 MV-1'!$A:$A,$A53)/SUMIFS('2020 MV-1'!E:E,'2020 MV-1'!$A:$A,"total")</f>
        <v>1.8086189890550556E-2</v>
      </c>
      <c r="D53" s="9">
        <f>SUMIFS('2020 MV-1'!H:H,'2020 MV-1'!$A:$A,$A53)/SUMIFS('2020 MV-1'!H:H,'2020 MV-1'!$A:$A,"total")</f>
        <v>1.4788618079310782E-2</v>
      </c>
      <c r="E53" s="9">
        <f t="shared" si="3"/>
        <v>2.1205726135675299E-2</v>
      </c>
      <c r="F53" s="9">
        <f>SUMIFS('2020 MV-1'!K:K,'2020 MV-1'!$A:$A,$A53)/SUMIFS('2020 MV-1'!K:K,'2020 MV-1'!$A:$A,"total")</f>
        <v>2.1205726135675299E-2</v>
      </c>
      <c r="G53" s="9">
        <f>SUMIFS('2020 MV-1'!Q:Q,'2020 MV-1'!$A:$A,$A53)/SUMIFS('2020 MV-1'!Q:Q,'2020 MV-1'!$A:$A,"total")</f>
        <v>2.0353500559061866E-2</v>
      </c>
      <c r="I53" s="66" t="s">
        <v>225</v>
      </c>
      <c r="J53" s="66" t="s">
        <v>226</v>
      </c>
      <c r="K53" s="9">
        <f>SUMIFS('FAA-psgr'!I:I,'FAA-psgr'!C:C,J53)/SUM('FAA-psgr'!I:I)</f>
        <v>5.937079812359778E-3</v>
      </c>
      <c r="L53" s="9">
        <f>SUMIFS('FAA-cargo'!J:J,'FAA-cargo'!D:D,J53)/SUM('FAA-cargo'!J:J)</f>
        <v>5.022903306707991E-3</v>
      </c>
      <c r="N53" s="66" t="s">
        <v>225</v>
      </c>
      <c r="O53" s="66" t="s">
        <v>226</v>
      </c>
      <c r="P53" s="103">
        <f>SUMIFS('APTA Service Data_rail only'!N:N,'APTA Service Data_rail only'!C:C,O53)</f>
        <v>0</v>
      </c>
      <c r="Q53">
        <f>SUMIFS('APTA Fuel and Energy_rail only'!AD:AD,'APTA Fuel and Energy_rail only'!C:C,O53)</f>
        <v>0</v>
      </c>
      <c r="R53" s="261">
        <f>SUMIFS('APTA Fuel and Energy_rail only'!AN:AN,'APTA Fuel and Energy_rail only'!C:C,O53)</f>
        <v>0</v>
      </c>
      <c r="S53">
        <f t="shared" si="4"/>
        <v>0</v>
      </c>
      <c r="T53">
        <f t="shared" si="5"/>
        <v>0</v>
      </c>
      <c r="U53">
        <f t="shared" si="6"/>
        <v>0</v>
      </c>
      <c r="V53" s="9">
        <f>T53/'US-syvbt-psgr'!$E$5</f>
        <v>0</v>
      </c>
      <c r="W53" s="9">
        <f>U53/'US-syvbt-psgr'!$B$5</f>
        <v>0</v>
      </c>
      <c r="Y53" s="66" t="s">
        <v>225</v>
      </c>
      <c r="Z53" s="66" t="s">
        <v>226</v>
      </c>
      <c r="AA53" s="9">
        <f>SUM(SUMIFS('AAR freight rail data'!D:D,'AAR freight rail data'!C:C,Y53)+SUMIFS('AAR freight rail data'!G:G,'AAR freight rail data'!F:F,Y53))/SUM('AAR freight rail data'!$D$3:$D$53,'AAR freight rail data'!$G$3:$G$53)</f>
        <v>1.1948373745130747E-2</v>
      </c>
      <c r="AC53" s="66" t="s">
        <v>225</v>
      </c>
      <c r="AD53" s="66" t="s">
        <v>226</v>
      </c>
      <c r="AE53" s="9">
        <f>SUMIFS('BTS passenger ships'!B:B,'BTS passenger ships'!A:A,AC53)/SUM('BTS passenger ships'!$B$3:$B$53)</f>
        <v>5.3102884276171547E-2</v>
      </c>
      <c r="AG53" s="66" t="s">
        <v>225</v>
      </c>
      <c r="AH53" s="66" t="s">
        <v>226</v>
      </c>
      <c r="AI53" s="9">
        <f>SUMIFS('BTS freight ships'!R:R,'BTS freight ships'!O:O,'% by state 2019'!AH53)/SUM('BTS freight ships'!R:R)</f>
        <v>5.7891832087338668E-3</v>
      </c>
    </row>
    <row r="54" spans="1:35">
      <c r="A54" s="66" t="s">
        <v>227</v>
      </c>
      <c r="B54" s="66" t="s">
        <v>228</v>
      </c>
      <c r="C54" s="9">
        <f>SUMIFS('2020 MV-1'!E:E,'2020 MV-1'!$A:$A,$A54)/SUMIFS('2020 MV-1'!E:E,'2020 MV-1'!$A:$A,"total")</f>
        <v>1.8198644984129973E-3</v>
      </c>
      <c r="D54" s="9">
        <f>SUMIFS('2020 MV-1'!H:H,'2020 MV-1'!$A:$A,$A54)/SUMIFS('2020 MV-1'!H:H,'2020 MV-1'!$A:$A,"total")</f>
        <v>4.0591742683390346E-3</v>
      </c>
      <c r="E54" s="9">
        <f t="shared" si="3"/>
        <v>3.9463197884523288E-3</v>
      </c>
      <c r="F54" s="9">
        <f>SUMIFS('2020 MV-1'!K:K,'2020 MV-1'!$A:$A,$A54)/SUMIFS('2020 MV-1'!K:K,'2020 MV-1'!$A:$A,"total")</f>
        <v>3.9463197884523288E-3</v>
      </c>
      <c r="G54" s="9">
        <f>SUMIFS('2020 MV-1'!Q:Q,'2020 MV-1'!$A:$A,$A54)/SUMIFS('2020 MV-1'!Q:Q,'2020 MV-1'!$A:$A,"total")</f>
        <v>3.1203860852455161E-3</v>
      </c>
      <c r="I54" s="66" t="s">
        <v>227</v>
      </c>
      <c r="J54" s="66" t="s">
        <v>228</v>
      </c>
      <c r="K54" s="9">
        <f>SUMIFS('FAA-psgr'!I:I,'FAA-psgr'!C:C,J54)/SUM('FAA-psgr'!I:I)</f>
        <v>7.3652481401950882E-4</v>
      </c>
      <c r="L54" s="9">
        <f>SUMIFS('FAA-cargo'!J:J,'FAA-cargo'!D:D,J54)/SUM('FAA-cargo'!J:J)</f>
        <v>0</v>
      </c>
      <c r="N54" s="66" t="s">
        <v>227</v>
      </c>
      <c r="O54" s="66" t="s">
        <v>228</v>
      </c>
      <c r="P54" s="103">
        <f>SUMIFS('APTA Service Data_rail only'!N:N,'APTA Service Data_rail only'!C:C,O54)</f>
        <v>0</v>
      </c>
      <c r="Q54">
        <f>SUMIFS('APTA Fuel and Energy_rail only'!AD:AD,'APTA Fuel and Energy_rail only'!C:C,O54)</f>
        <v>0</v>
      </c>
      <c r="R54" s="261">
        <f>SUMIFS('APTA Fuel and Energy_rail only'!AN:AN,'APTA Fuel and Energy_rail only'!C:C,O54)</f>
        <v>0</v>
      </c>
      <c r="S54">
        <f t="shared" si="4"/>
        <v>0</v>
      </c>
      <c r="T54">
        <f t="shared" si="5"/>
        <v>0</v>
      </c>
      <c r="U54">
        <f t="shared" si="6"/>
        <v>0</v>
      </c>
      <c r="V54" s="9">
        <f>T54/'US-syvbt-psgr'!$E$5</f>
        <v>0</v>
      </c>
      <c r="W54" s="9">
        <f>U54/'US-syvbt-psgr'!$B$5</f>
        <v>0</v>
      </c>
      <c r="Y54" s="66" t="s">
        <v>227</v>
      </c>
      <c r="Z54" s="66" t="s">
        <v>228</v>
      </c>
      <c r="AA54" s="9">
        <f>SUM(SUMIFS('AAR freight rail data'!D:D,'AAR freight rail data'!C:C,Y54)+SUMIFS('AAR freight rail data'!G:G,'AAR freight rail data'!F:F,Y54))/SUM('AAR freight rail data'!$D$3:$D$53,'AAR freight rail data'!$G$3:$G$53)</f>
        <v>3.7831460291154834E-2</v>
      </c>
      <c r="AC54" s="66" t="s">
        <v>227</v>
      </c>
      <c r="AD54" s="66" t="s">
        <v>228</v>
      </c>
      <c r="AE54" s="9">
        <f>SUMIFS('BTS passenger ships'!B:B,'BTS passenger ships'!A:A,AC54)/SUM('BTS passenger ships'!$B$3:$B$53)</f>
        <v>2.3916370447214547E-3</v>
      </c>
      <c r="AG54" s="66" t="s">
        <v>227</v>
      </c>
      <c r="AH54" s="66" t="s">
        <v>228</v>
      </c>
      <c r="AI54" s="9">
        <f>SUMIFS('BTS freight ships'!R:R,'BTS freight ships'!O:O,'% by state 2019'!AH54)/SUM('BTS freight ships'!R:R)</f>
        <v>0</v>
      </c>
    </row>
    <row r="56" spans="1:35">
      <c r="C56" s="72">
        <f>SUM(C5:C54)</f>
        <v>0.99799974889499532</v>
      </c>
      <c r="D56" s="72">
        <f t="shared" ref="D56:G56" si="7">SUM(D5:D54)</f>
        <v>0.99491935100722173</v>
      </c>
      <c r="E56" s="72"/>
      <c r="F56" s="72">
        <f t="shared" si="7"/>
        <v>0.99914806017873958</v>
      </c>
      <c r="G56" s="72">
        <f t="shared" si="7"/>
        <v>0.99870790137640686</v>
      </c>
      <c r="K56" s="72">
        <f t="shared" ref="K56:L56" si="8">SUM(K5:K54)</f>
        <v>0.99085664157005926</v>
      </c>
      <c r="L56" s="72">
        <f t="shared" si="8"/>
        <v>0.98956748320444365</v>
      </c>
      <c r="V56" s="72"/>
      <c r="W56" s="72"/>
      <c r="AA56" s="9">
        <f>SUM(AA4:AA54)</f>
        <v>0.99993396716526217</v>
      </c>
      <c r="AE56" s="9">
        <f>SUM(AE4:AE54)</f>
        <v>0.99981029073013339</v>
      </c>
      <c r="AI56" s="9">
        <f>SUM(AI4:AI54)</f>
        <v>0.99999999999999989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0CCC6-149F-4AD6-BD1A-9E87D2E941B3}">
  <dimension ref="A1:J2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878899.00000000012</v>
      </c>
      <c r="C2" s="6">
        <v>97967</v>
      </c>
      <c r="D2" s="6">
        <v>254657419</v>
      </c>
      <c r="E2" s="6">
        <v>1084721</v>
      </c>
      <c r="F2" s="6">
        <v>608975</v>
      </c>
      <c r="G2" s="6">
        <v>82014.999999999985</v>
      </c>
      <c r="H2" s="6">
        <v>7638</v>
      </c>
      <c r="J2" s="9"/>
    </row>
    <row r="3" spans="1:10">
      <c r="A3" s="1" t="s">
        <v>5</v>
      </c>
      <c r="B3" s="6">
        <v>300</v>
      </c>
      <c r="C3" s="6">
        <v>142618.8307345309</v>
      </c>
      <c r="D3" s="6">
        <v>100403.17008274974</v>
      </c>
      <c r="E3" s="6">
        <v>760039.90490723506</v>
      </c>
      <c r="F3" s="6">
        <v>0</v>
      </c>
      <c r="G3" s="6">
        <v>7242.0778798241154</v>
      </c>
      <c r="H3" s="6">
        <v>85.609939732677148</v>
      </c>
      <c r="J3" s="9"/>
    </row>
    <row r="4" spans="1:10">
      <c r="A4" s="1" t="s">
        <v>6</v>
      </c>
      <c r="B4" s="6">
        <v>0</v>
      </c>
      <c r="C4" s="6">
        <v>0</v>
      </c>
      <c r="D4" s="6">
        <v>0</v>
      </c>
      <c r="E4" s="6">
        <v>5561.7944340000004</v>
      </c>
      <c r="F4" s="6">
        <v>0</v>
      </c>
      <c r="G4" s="6">
        <v>0</v>
      </c>
      <c r="H4" s="6">
        <v>0</v>
      </c>
      <c r="J4" s="9"/>
    </row>
    <row r="5" spans="1:10">
      <c r="A5" s="1" t="s">
        <v>7</v>
      </c>
      <c r="B5" s="6">
        <v>2563.6060360683009</v>
      </c>
      <c r="C5" s="6">
        <v>0</v>
      </c>
      <c r="D5" s="6">
        <v>0</v>
      </c>
      <c r="E5" s="6">
        <v>173.39396393169866</v>
      </c>
      <c r="F5" s="6">
        <v>0</v>
      </c>
      <c r="G5" s="6">
        <v>0</v>
      </c>
      <c r="H5" s="6">
        <v>0</v>
      </c>
      <c r="J5" s="9"/>
    </row>
    <row r="6" spans="1:10">
      <c r="A6" s="1" t="s">
        <v>8</v>
      </c>
      <c r="B6" s="6">
        <v>0</v>
      </c>
      <c r="C6" s="6">
        <v>0</v>
      </c>
      <c r="D6" s="6">
        <v>10280629.278619969</v>
      </c>
      <c r="E6" s="6">
        <v>2424370.5267950557</v>
      </c>
      <c r="F6" s="6">
        <v>0</v>
      </c>
      <c r="G6" s="6">
        <v>0</v>
      </c>
      <c r="H6" s="6">
        <v>0</v>
      </c>
      <c r="J6" s="9"/>
    </row>
    <row r="7" spans="1:10">
      <c r="A7" s="1" t="s">
        <v>9</v>
      </c>
      <c r="B7" s="6">
        <v>0</v>
      </c>
      <c r="C7" s="6">
        <v>0</v>
      </c>
      <c r="D7" s="6">
        <v>8596314</v>
      </c>
      <c r="E7" s="6">
        <v>0</v>
      </c>
      <c r="F7" s="6">
        <v>0</v>
      </c>
      <c r="G7" s="6">
        <v>0</v>
      </c>
      <c r="H7" s="6">
        <v>0</v>
      </c>
      <c r="J7" s="9"/>
    </row>
    <row r="9" spans="1:10">
      <c r="B9" s="6"/>
      <c r="C9" s="6"/>
      <c r="D9" s="6"/>
      <c r="E9" s="6"/>
      <c r="F9" s="6"/>
      <c r="G9" s="6"/>
      <c r="H9" s="6"/>
    </row>
    <row r="17" spans="2:8">
      <c r="B17" s="9"/>
      <c r="C17" s="9"/>
      <c r="D17" s="9"/>
      <c r="E17" s="9"/>
      <c r="F17" s="9"/>
      <c r="G17" s="9"/>
      <c r="H17" s="9"/>
    </row>
    <row r="18" spans="2:8">
      <c r="B18" s="9"/>
      <c r="C18" s="9"/>
      <c r="D18" s="9"/>
      <c r="E18" s="9"/>
      <c r="F18" s="9"/>
      <c r="G18" s="9"/>
      <c r="H18" s="9"/>
    </row>
    <row r="19" spans="2:8">
      <c r="B19" s="9"/>
      <c r="C19" s="9"/>
      <c r="D19" s="9"/>
      <c r="E19" s="9"/>
      <c r="F19" s="9"/>
      <c r="G19" s="9"/>
      <c r="H19" s="9"/>
    </row>
    <row r="20" spans="2:8">
      <c r="B20" s="9"/>
      <c r="C20" s="9"/>
      <c r="D20" s="9"/>
      <c r="E20" s="9"/>
      <c r="F20" s="9"/>
      <c r="G20" s="9"/>
      <c r="H20" s="9"/>
    </row>
    <row r="21" spans="2:8">
      <c r="B21" s="9"/>
      <c r="C21" s="9"/>
      <c r="D21" s="9"/>
      <c r="E21" s="9"/>
      <c r="F21" s="9"/>
      <c r="G21" s="9"/>
      <c r="H21"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AC5E-DC3B-43D1-8261-7BEDEF70C9A2}">
  <dimension ref="A1:J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1500.7950000000001</v>
      </c>
      <c r="C2" s="6">
        <v>15152.819</v>
      </c>
      <c r="D2" s="6">
        <v>12396598.304</v>
      </c>
      <c r="E2" s="6">
        <v>10118227.405999999</v>
      </c>
      <c r="F2" s="6">
        <v>2848.8989999999999</v>
      </c>
      <c r="G2" s="6">
        <v>5509.268</v>
      </c>
      <c r="H2">
        <v>286</v>
      </c>
      <c r="J2" s="9"/>
    </row>
    <row r="3" spans="1:10">
      <c r="A3" s="1" t="s">
        <v>5</v>
      </c>
      <c r="B3">
        <v>113</v>
      </c>
      <c r="C3">
        <v>44406</v>
      </c>
      <c r="D3">
        <v>47628</v>
      </c>
      <c r="E3" s="6">
        <v>4927361</v>
      </c>
      <c r="F3">
        <v>501.00000000000006</v>
      </c>
      <c r="G3" s="6">
        <v>3747</v>
      </c>
      <c r="H3" s="6">
        <v>297</v>
      </c>
      <c r="J3" s="9"/>
    </row>
    <row r="4" spans="1:10">
      <c r="A4" s="1" t="s">
        <v>6</v>
      </c>
      <c r="B4">
        <v>0</v>
      </c>
      <c r="C4">
        <v>0</v>
      </c>
      <c r="D4">
        <v>0</v>
      </c>
      <c r="E4" s="4">
        <v>1152.675293</v>
      </c>
      <c r="F4">
        <v>0</v>
      </c>
      <c r="G4" s="6">
        <v>0</v>
      </c>
      <c r="H4" s="6">
        <v>0</v>
      </c>
      <c r="J4" s="9"/>
    </row>
    <row r="5" spans="1:10">
      <c r="A5" s="1" t="s">
        <v>7</v>
      </c>
      <c r="B5">
        <v>0</v>
      </c>
      <c r="C5">
        <v>0</v>
      </c>
      <c r="D5">
        <v>0</v>
      </c>
      <c r="E5" s="6">
        <v>24937.136094674559</v>
      </c>
      <c r="F5">
        <v>0</v>
      </c>
      <c r="G5" s="6">
        <v>0</v>
      </c>
      <c r="H5" s="6">
        <v>0</v>
      </c>
      <c r="J5" s="9"/>
    </row>
    <row r="6" spans="1:10">
      <c r="A6" s="1" t="s">
        <v>8</v>
      </c>
      <c r="B6">
        <v>0</v>
      </c>
      <c r="C6">
        <v>0</v>
      </c>
      <c r="D6">
        <v>0</v>
      </c>
      <c r="E6" s="6">
        <v>10524</v>
      </c>
      <c r="F6">
        <v>0</v>
      </c>
      <c r="G6" s="6">
        <v>0</v>
      </c>
      <c r="H6" s="6">
        <v>0</v>
      </c>
      <c r="J6" s="9"/>
    </row>
    <row r="7" spans="1:10">
      <c r="A7" s="1" t="s">
        <v>9</v>
      </c>
      <c r="B7">
        <v>0</v>
      </c>
      <c r="C7">
        <v>0</v>
      </c>
      <c r="D7">
        <v>0</v>
      </c>
      <c r="E7">
        <v>0</v>
      </c>
      <c r="F7">
        <v>0</v>
      </c>
      <c r="G7" s="6">
        <v>0</v>
      </c>
      <c r="H7" s="6">
        <v>0</v>
      </c>
      <c r="J7"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E6582-2AC3-4579-A2BD-C71C13688595}">
  <dimension ref="A1:C7"/>
  <sheetViews>
    <sheetView workbookViewId="0"/>
  </sheetViews>
  <sheetFormatPr defaultRowHeight="15"/>
  <sheetData>
    <row r="1" spans="1:3">
      <c r="A1" t="s">
        <v>5006</v>
      </c>
      <c r="B1" t="s">
        <v>5007</v>
      </c>
      <c r="C1" t="s">
        <v>5008</v>
      </c>
    </row>
    <row r="2" spans="1:3">
      <c r="A2" t="s">
        <v>4</v>
      </c>
      <c r="B2">
        <v>17</v>
      </c>
      <c r="C2">
        <v>14</v>
      </c>
    </row>
    <row r="3" spans="1:3">
      <c r="A3" t="s">
        <v>5</v>
      </c>
      <c r="B3">
        <v>23</v>
      </c>
      <c r="C3">
        <v>20</v>
      </c>
    </row>
    <row r="4" spans="1:3">
      <c r="A4" t="s">
        <v>6</v>
      </c>
      <c r="B4">
        <v>24</v>
      </c>
      <c r="C4">
        <v>24</v>
      </c>
    </row>
    <row r="5" spans="1:3">
      <c r="A5" t="s">
        <v>7</v>
      </c>
      <c r="B5">
        <v>34</v>
      </c>
      <c r="C5">
        <v>34</v>
      </c>
    </row>
    <row r="6" spans="1:3">
      <c r="A6" t="s">
        <v>8</v>
      </c>
      <c r="B6">
        <v>33</v>
      </c>
      <c r="C6">
        <v>33</v>
      </c>
    </row>
    <row r="7" spans="1:3">
      <c r="A7" t="s">
        <v>9</v>
      </c>
      <c r="B7">
        <v>17</v>
      </c>
      <c r="C7">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51"/>
  <sheetViews>
    <sheetView workbookViewId="0"/>
  </sheetViews>
  <sheetFormatPr defaultRowHeight="15"/>
  <cols>
    <col min="1" max="1" width="16.85546875" customWidth="1"/>
    <col min="2" max="8" width="14.5703125" customWidth="1"/>
    <col min="9" max="9" width="11.85546875" bestFit="1" customWidth="1"/>
    <col min="10" max="10" width="14.42578125" bestFit="1" customWidth="1"/>
  </cols>
  <sheetData>
    <row r="1" spans="1:14" ht="30">
      <c r="A1" s="7" t="s">
        <v>60</v>
      </c>
      <c r="B1" s="5" t="s">
        <v>10</v>
      </c>
      <c r="C1" s="5" t="s">
        <v>11</v>
      </c>
      <c r="D1" s="5" t="s">
        <v>12</v>
      </c>
      <c r="E1" s="5" t="s">
        <v>13</v>
      </c>
      <c r="F1" s="5" t="s">
        <v>14</v>
      </c>
      <c r="G1" s="5" t="s">
        <v>52</v>
      </c>
      <c r="H1" s="5" t="s">
        <v>53</v>
      </c>
    </row>
    <row r="2" spans="1:14">
      <c r="A2" s="161" t="s">
        <v>147</v>
      </c>
      <c r="B2" s="6">
        <f>'US-syvbt-psgr'!B$2*SUMIFS('% by state 2019'!$C:$C,'% by state 2019'!$B:$B,$A2)</f>
        <v>17015.121762376672</v>
      </c>
      <c r="C2" s="6">
        <f>'US-syvbt-psgr'!C$2*SUMIFS('% by state 2019'!$C:$C,'% by state 2019'!$B:$B,$A2)</f>
        <v>1896.6006716297952</v>
      </c>
      <c r="D2" s="6">
        <f>'US-syvbt-psgr'!D$2*SUMIFS('% by state 2019'!$C:$C,'% by state 2019'!$B:$B,$A2)</f>
        <v>4930062.4895210648</v>
      </c>
      <c r="E2" s="6">
        <f>'US-syvbt-psgr'!E$2*SUMIFS('% by state 2019'!$C:$C,'% by state 2019'!$B:$B,$A2)</f>
        <v>20999.750703103524</v>
      </c>
      <c r="F2" s="6">
        <f>'US-syvbt-psgr'!F$2*SUMIFS('% by state 2019'!$C:$C,'% by state 2019'!$B:$B,$A2)</f>
        <v>11789.504567923428</v>
      </c>
      <c r="G2" s="6">
        <f>'US-syvbt-psgr'!G$2*SUMIFS('% by state 2019'!$C:$C,'% by state 2019'!$B:$B,$A2)</f>
        <v>1587.7765378517013</v>
      </c>
      <c r="H2" s="6">
        <f>'US-syvbt-psgr'!H$2*SUMIFS('% by state 2019'!$C:$C,'% by state 2019'!$B:$B,$A2)</f>
        <v>147.86852644164233</v>
      </c>
      <c r="J2" s="162"/>
      <c r="K2" s="9"/>
      <c r="L2" s="9"/>
      <c r="M2" s="9"/>
      <c r="N2" s="9"/>
    </row>
    <row r="3" spans="1:14">
      <c r="A3" s="161" t="s">
        <v>149</v>
      </c>
      <c r="B3" s="6">
        <f>'US-syvbt-psgr'!B$2*SUMIFS('% by state 2019'!$C:$C,'% by state 2019'!$B:$B,$A3)</f>
        <v>1430.7115731443198</v>
      </c>
      <c r="C3" s="6">
        <f>'US-syvbt-psgr'!C$2*SUMIFS('% by state 2019'!$C:$C,'% by state 2019'!$B:$B,$A3)</f>
        <v>159.47511680662916</v>
      </c>
      <c r="D3" s="6">
        <f>'US-syvbt-psgr'!D$2*SUMIFS('% by state 2019'!$C:$C,'% by state 2019'!$B:$B,$A3)</f>
        <v>414542.87301540014</v>
      </c>
      <c r="E3" s="6">
        <f>'US-syvbt-psgr'!E$2*SUMIFS('% by state 2019'!$C:$C,'% by state 2019'!$B:$B,$A3)</f>
        <v>1765.7579407106841</v>
      </c>
      <c r="F3" s="6">
        <f>'US-syvbt-psgr'!F$2*SUMIFS('% by state 2019'!$C:$C,'% by state 2019'!$B:$B,$A3)</f>
        <v>991.31706857734741</v>
      </c>
      <c r="G3" s="6">
        <f>'US-syvbt-psgr'!G$2*SUMIFS('% by state 2019'!$C:$C,'% by state 2019'!$B:$B,$A3)</f>
        <v>133.50772918325239</v>
      </c>
      <c r="H3" s="6">
        <f>'US-syvbt-psgr'!H$2*SUMIFS('% by state 2019'!$C:$C,'% by state 2019'!$B:$B,$A3)</f>
        <v>12.433482113048614</v>
      </c>
      <c r="J3" s="9"/>
      <c r="K3" s="9"/>
    </row>
    <row r="4" spans="1:14">
      <c r="A4" s="161" t="s">
        <v>150</v>
      </c>
      <c r="B4" s="6">
        <f>'US-syvbt-psgr'!B$2*SUMIFS('% by state 2019'!$C:$C,'% by state 2019'!$B:$B,$A4)</f>
        <v>20147.014467852379</v>
      </c>
      <c r="C4" s="6">
        <f>'US-syvbt-psgr'!C$2*SUMIFS('% by state 2019'!$C:$C,'% by state 2019'!$B:$B,$A4)</f>
        <v>2245.6989555934115</v>
      </c>
      <c r="D4" s="6">
        <f>'US-syvbt-psgr'!D$2*SUMIFS('% by state 2019'!$C:$C,'% by state 2019'!$B:$B,$A4)</f>
        <v>5837515.6928599812</v>
      </c>
      <c r="E4" s="6">
        <f>'US-syvbt-psgr'!E$2*SUMIFS('% by state 2019'!$C:$C,'% by state 2019'!$B:$B,$A4)</f>
        <v>24865.075145816867</v>
      </c>
      <c r="F4" s="6">
        <f>'US-syvbt-psgr'!F$2*SUMIFS('% by state 2019'!$C:$C,'% by state 2019'!$B:$B,$A4)</f>
        <v>13959.542718287768</v>
      </c>
      <c r="G4" s="6">
        <f>'US-syvbt-psgr'!G$2*SUMIFS('% by state 2019'!$C:$C,'% by state 2019'!$B:$B,$A4)</f>
        <v>1880.031029254684</v>
      </c>
      <c r="H4" s="6">
        <f>'US-syvbt-psgr'!H$2*SUMIFS('% by state 2019'!$C:$C,'% by state 2019'!$B:$B,$A4)</f>
        <v>175.08598428881643</v>
      </c>
      <c r="J4" s="9"/>
      <c r="K4" s="9"/>
    </row>
    <row r="5" spans="1:14">
      <c r="A5" s="161" t="s">
        <v>151</v>
      </c>
      <c r="B5" s="6">
        <f>'US-syvbt-psgr'!B$2*SUMIFS('% by state 2019'!$C:$C,'% by state 2019'!$B:$B,$A5)</f>
        <v>7293.3068804007789</v>
      </c>
      <c r="C5" s="6">
        <f>'US-syvbt-psgr'!C$2*SUMIFS('% by state 2019'!$C:$C,'% by state 2019'!$B:$B,$A5)</f>
        <v>812.95279110821957</v>
      </c>
      <c r="D5" s="6">
        <f>'US-syvbt-psgr'!D$2*SUMIFS('% by state 2019'!$C:$C,'% by state 2019'!$B:$B,$A5)</f>
        <v>2113206.0750300135</v>
      </c>
      <c r="E5" s="6">
        <f>'US-syvbt-psgr'!E$2*SUMIFS('% by state 2019'!$C:$C,'% by state 2019'!$B:$B,$A5)</f>
        <v>9001.2653702134285</v>
      </c>
      <c r="F5" s="6">
        <f>'US-syvbt-psgr'!F$2*SUMIFS('% by state 2019'!$C:$C,'% by state 2019'!$B:$B,$A5)</f>
        <v>5053.4151904736082</v>
      </c>
      <c r="G5" s="6">
        <f>'US-syvbt-psgr'!G$2*SUMIFS('% by state 2019'!$C:$C,'% by state 2019'!$B:$B,$A5)</f>
        <v>680.5794110541367</v>
      </c>
      <c r="H5" s="6">
        <f>'US-syvbt-psgr'!H$2*SUMIFS('% by state 2019'!$C:$C,'% by state 2019'!$B:$B,$A5)</f>
        <v>63.381887967219377</v>
      </c>
      <c r="J5" s="9"/>
      <c r="K5" s="9"/>
    </row>
    <row r="6" spans="1:14">
      <c r="A6" s="161" t="s">
        <v>153</v>
      </c>
      <c r="B6" s="6">
        <f>'US-syvbt-psgr'!B$2*SUMIFS('% by state 2019'!$C:$C,'% by state 2019'!$B:$B,$A6)</f>
        <v>118719.36693574852</v>
      </c>
      <c r="C6" s="6">
        <f>'US-syvbt-psgr'!C$2*SUMIFS('% by state 2019'!$C:$C,'% by state 2019'!$B:$B,$A6)</f>
        <v>13233.124876230913</v>
      </c>
      <c r="D6" s="6">
        <f>'US-syvbt-psgr'!D$2*SUMIFS('% by state 2019'!$C:$C,'% by state 2019'!$B:$B,$A6)</f>
        <v>34398454.8499562</v>
      </c>
      <c r="E6" s="6">
        <f>'US-syvbt-psgr'!E$2*SUMIFS('% by state 2019'!$C:$C,'% by state 2019'!$B:$B,$A6)</f>
        <v>146521.26173987234</v>
      </c>
      <c r="F6" s="6">
        <f>'US-syvbt-psgr'!F$2*SUMIFS('% by state 2019'!$C:$C,'% by state 2019'!$B:$B,$A6)</f>
        <v>82258.742449015699</v>
      </c>
      <c r="G6" s="6">
        <f>'US-syvbt-psgr'!G$2*SUMIFS('% by state 2019'!$C:$C,'% by state 2019'!$B:$B,$A6)</f>
        <v>11078.370642400791</v>
      </c>
      <c r="H6" s="6">
        <f>'US-syvbt-psgr'!H$2*SUMIFS('% by state 2019'!$C:$C,'% by state 2019'!$B:$B,$A6)</f>
        <v>1031.7209652704657</v>
      </c>
      <c r="J6" s="9"/>
      <c r="K6" s="9"/>
    </row>
    <row r="7" spans="1:14">
      <c r="A7" s="161" t="s">
        <v>155</v>
      </c>
      <c r="B7" s="6">
        <f>'US-syvbt-psgr'!B$2*SUMIFS('% by state 2019'!$C:$C,'% by state 2019'!$B:$B,$A7)</f>
        <v>13701.773525847171</v>
      </c>
      <c r="C7" s="6">
        <f>'US-syvbt-psgr'!C$2*SUMIFS('% by state 2019'!$C:$C,'% by state 2019'!$B:$B,$A7)</f>
        <v>1527.2763389270779</v>
      </c>
      <c r="D7" s="6">
        <f>'US-syvbt-psgr'!D$2*SUMIFS('% by state 2019'!$C:$C,'% by state 2019'!$B:$B,$A7)</f>
        <v>3970033.2823393475</v>
      </c>
      <c r="E7" s="6">
        <f>'US-syvbt-psgr'!E$2*SUMIFS('% by state 2019'!$C:$C,'% by state 2019'!$B:$B,$A7)</f>
        <v>16910.477177389515</v>
      </c>
      <c r="F7" s="6">
        <f>'US-syvbt-psgr'!F$2*SUMIFS('% by state 2019'!$C:$C,'% by state 2019'!$B:$B,$A7)</f>
        <v>9493.7387946769541</v>
      </c>
      <c r="G7" s="6">
        <f>'US-syvbt-psgr'!G$2*SUMIFS('% by state 2019'!$C:$C,'% by state 2019'!$B:$B,$A7)</f>
        <v>1278.5894121194306</v>
      </c>
      <c r="H7" s="6">
        <f>'US-syvbt-psgr'!H$2*SUMIFS('% by state 2019'!$C:$C,'% by state 2019'!$B:$B,$A7)</f>
        <v>119.0741441171519</v>
      </c>
      <c r="J7" s="9"/>
      <c r="K7" s="9"/>
    </row>
    <row r="8" spans="1:14">
      <c r="A8" s="161" t="s">
        <v>157</v>
      </c>
      <c r="B8" s="6">
        <f>'US-syvbt-psgr'!B$2*SUMIFS('% by state 2019'!$C:$C,'% by state 2019'!$B:$B,$A8)</f>
        <v>10125.019672070181</v>
      </c>
      <c r="C8" s="6">
        <f>'US-syvbt-psgr'!C$2*SUMIFS('% by state 2019'!$C:$C,'% by state 2019'!$B:$B,$A8)</f>
        <v>1128.5913423655043</v>
      </c>
      <c r="D8" s="6">
        <f>'US-syvbt-psgr'!D$2*SUMIFS('% by state 2019'!$C:$C,'% by state 2019'!$B:$B,$A8)</f>
        <v>2933683.366363619</v>
      </c>
      <c r="E8" s="6">
        <f>'US-syvbt-psgr'!E$2*SUMIFS('% by state 2019'!$C:$C,'% by state 2019'!$B:$B,$A8)</f>
        <v>12496.113277757328</v>
      </c>
      <c r="F8" s="6">
        <f>'US-syvbt-psgr'!F$2*SUMIFS('% by state 2019'!$C:$C,'% by state 2019'!$B:$B,$A8)</f>
        <v>7015.4635001279303</v>
      </c>
      <c r="G8" s="6">
        <f>'US-syvbt-psgr'!G$2*SUMIFS('% by state 2019'!$C:$C,'% by state 2019'!$B:$B,$A8)</f>
        <v>944.82242943140864</v>
      </c>
      <c r="H8" s="6">
        <f>'US-syvbt-psgr'!H$2*SUMIFS('% by state 2019'!$C:$C,'% by state 2019'!$B:$B,$A8)</f>
        <v>87.990656782260572</v>
      </c>
      <c r="K8" s="9"/>
    </row>
    <row r="9" spans="1:14">
      <c r="A9" s="161" t="s">
        <v>159</v>
      </c>
      <c r="B9" s="6">
        <f>'US-syvbt-psgr'!B$2*SUMIFS('% by state 2019'!$C:$C,'% by state 2019'!$B:$B,$A9)</f>
        <v>3476.9223808273723</v>
      </c>
      <c r="C9" s="6">
        <f>'US-syvbt-psgr'!C$2*SUMIFS('% by state 2019'!$C:$C,'% by state 2019'!$B:$B,$A9)</f>
        <v>387.55722202723535</v>
      </c>
      <c r="D9" s="6">
        <f>'US-syvbt-psgr'!D$2*SUMIFS('% by state 2019'!$C:$C,'% by state 2019'!$B:$B,$A9)</f>
        <v>1007424.1517681025</v>
      </c>
      <c r="E9" s="6">
        <f>'US-syvbt-psgr'!E$2*SUMIFS('% by state 2019'!$C:$C,'% by state 2019'!$B:$B,$A9)</f>
        <v>4291.1537296702436</v>
      </c>
      <c r="F9" s="6">
        <f>'US-syvbt-psgr'!F$2*SUMIFS('% by state 2019'!$C:$C,'% by state 2019'!$B:$B,$A9)</f>
        <v>2409.103670460825</v>
      </c>
      <c r="G9" s="6">
        <f>'US-syvbt-psgr'!G$2*SUMIFS('% by state 2019'!$C:$C,'% by state 2019'!$B:$B,$A9)</f>
        <v>324.45114747377897</v>
      </c>
      <c r="H9" s="6">
        <f>'US-syvbt-psgr'!H$2*SUMIFS('% by state 2019'!$C:$C,'% by state 2019'!$B:$B,$A9)</f>
        <v>30.215910070166725</v>
      </c>
      <c r="K9" s="9"/>
    </row>
    <row r="10" spans="1:14">
      <c r="A10" s="161" t="s">
        <v>161</v>
      </c>
      <c r="B10" s="6">
        <f>'US-syvbt-psgr'!B$2*SUMIFS('% by state 2019'!$C:$C,'% by state 2019'!$B:$B,$A10)</f>
        <v>65552.988293627364</v>
      </c>
      <c r="C10" s="6">
        <f>'US-syvbt-psgr'!C$2*SUMIFS('% by state 2019'!$C:$C,'% by state 2019'!$B:$B,$A10)</f>
        <v>7306.9028456760007</v>
      </c>
      <c r="D10" s="6">
        <f>'US-syvbt-psgr'!D$2*SUMIFS('% by state 2019'!$C:$C,'% by state 2019'!$B:$B,$A10)</f>
        <v>18993712.368079104</v>
      </c>
      <c r="E10" s="6">
        <f>'US-syvbt-psgr'!E$2*SUMIFS('% by state 2019'!$C:$C,'% by state 2019'!$B:$B,$A10)</f>
        <v>80904.293911873567</v>
      </c>
      <c r="F10" s="6">
        <f>'US-syvbt-psgr'!F$2*SUMIFS('% by state 2019'!$C:$C,'% by state 2019'!$B:$B,$A10)</f>
        <v>45420.612659829763</v>
      </c>
      <c r="G10" s="6">
        <f>'US-syvbt-psgr'!G$2*SUMIFS('% by state 2019'!$C:$C,'% by state 2019'!$B:$B,$A10)</f>
        <v>6117.1173649097873</v>
      </c>
      <c r="H10" s="6">
        <f>'US-syvbt-psgr'!H$2*SUMIFS('% by state 2019'!$C:$C,'% by state 2019'!$B:$B,$A10)</f>
        <v>569.68289255844616</v>
      </c>
      <c r="K10" s="9"/>
    </row>
    <row r="11" spans="1:14">
      <c r="A11" s="161" t="s">
        <v>163</v>
      </c>
      <c r="B11" s="6">
        <f>'US-syvbt-psgr'!B$2*SUMIFS('% by state 2019'!$C:$C,'% by state 2019'!$B:$B,$A11)</f>
        <v>29220.652069086216</v>
      </c>
      <c r="C11" s="6">
        <f>'US-syvbt-psgr'!C$2*SUMIFS('% by state 2019'!$C:$C,'% by state 2019'!$B:$B,$A11)</f>
        <v>3257.097369836772</v>
      </c>
      <c r="D11" s="6">
        <f>'US-syvbt-psgr'!D$2*SUMIFS('% by state 2019'!$C:$C,'% by state 2019'!$B:$B,$A11)</f>
        <v>8466565.3703218512</v>
      </c>
      <c r="E11" s="6">
        <f>'US-syvbt-psgr'!E$2*SUMIFS('% by state 2019'!$C:$C,'% by state 2019'!$B:$B,$A11)</f>
        <v>36063.591986145468</v>
      </c>
      <c r="F11" s="6">
        <f>'US-syvbt-psgr'!F$2*SUMIFS('% by state 2019'!$C:$C,'% by state 2019'!$B:$B,$A11)</f>
        <v>20246.520469100291</v>
      </c>
      <c r="G11" s="6">
        <f>'US-syvbt-psgr'!G$2*SUMIFS('% by state 2019'!$C:$C,'% by state 2019'!$B:$B,$A11)</f>
        <v>2726.7430949928325</v>
      </c>
      <c r="H11" s="6">
        <f>'US-syvbt-psgr'!H$2*SUMIFS('% by state 2019'!$C:$C,'% by state 2019'!$B:$B,$A11)</f>
        <v>253.93969102670556</v>
      </c>
      <c r="K11" s="9"/>
    </row>
    <row r="12" spans="1:14">
      <c r="A12" s="161" t="s">
        <v>164</v>
      </c>
      <c r="B12" s="6">
        <f>'US-syvbt-psgr'!B$2*SUMIFS('% by state 2019'!$C:$C,'% by state 2019'!$B:$B,$A12)</f>
        <v>3970.6793828618934</v>
      </c>
      <c r="C12" s="6">
        <f>'US-syvbt-psgr'!C$2*SUMIFS('% by state 2019'!$C:$C,'% by state 2019'!$B:$B,$A12)</f>
        <v>442.59414005571864</v>
      </c>
      <c r="D12" s="6">
        <f>'US-syvbt-psgr'!D$2*SUMIFS('% by state 2019'!$C:$C,'% by state 2019'!$B:$B,$A12)</f>
        <v>1150488.2396226672</v>
      </c>
      <c r="E12" s="6">
        <f>'US-syvbt-psgr'!E$2*SUMIFS('% by state 2019'!$C:$C,'% by state 2019'!$B:$B,$A12)</f>
        <v>4900.5395510261533</v>
      </c>
      <c r="F12" s="6">
        <f>'US-syvbt-psgr'!F$2*SUMIFS('% by state 2019'!$C:$C,'% by state 2019'!$B:$B,$A12)</f>
        <v>2751.2199663195897</v>
      </c>
      <c r="G12" s="6">
        <f>'US-syvbt-psgr'!G$2*SUMIFS('% by state 2019'!$C:$C,'% by state 2019'!$B:$B,$A12)</f>
        <v>370.52638538150353</v>
      </c>
      <c r="H12" s="6">
        <f>'US-syvbt-psgr'!H$2*SUMIFS('% by state 2019'!$C:$C,'% by state 2019'!$B:$B,$A12)</f>
        <v>34.506864982551051</v>
      </c>
      <c r="K12" s="9"/>
    </row>
    <row r="13" spans="1:14">
      <c r="A13" s="161" t="s">
        <v>165</v>
      </c>
      <c r="B13" s="6">
        <f>'US-syvbt-psgr'!B$2*SUMIFS('% by state 2019'!$C:$C,'% by state 2019'!$B:$B,$A13)</f>
        <v>4918.5266360394662</v>
      </c>
      <c r="C13" s="6">
        <f>'US-syvbt-psgr'!C$2*SUMIFS('% by state 2019'!$C:$C,'% by state 2019'!$B:$B,$A13)</f>
        <v>548.24649812194389</v>
      </c>
      <c r="D13" s="6">
        <f>'US-syvbt-psgr'!D$2*SUMIFS('% by state 2019'!$C:$C,'% by state 2019'!$B:$B,$A13)</f>
        <v>1425123.135214129</v>
      </c>
      <c r="E13" s="6">
        <f>'US-syvbt-psgr'!E$2*SUMIFS('% by state 2019'!$C:$C,'% by state 2019'!$B:$B,$A13)</f>
        <v>6070.3552184851333</v>
      </c>
      <c r="F13" s="6">
        <f>'US-syvbt-psgr'!F$2*SUMIFS('% by state 2019'!$C:$C,'% by state 2019'!$B:$B,$A13)</f>
        <v>3407.9681034818946</v>
      </c>
      <c r="G13" s="6">
        <f>'US-syvbt-psgr'!G$2*SUMIFS('% by state 2019'!$C:$C,'% by state 2019'!$B:$B,$A13)</f>
        <v>458.97533397441197</v>
      </c>
      <c r="H13" s="6">
        <f>'US-syvbt-psgr'!H$2*SUMIFS('% by state 2019'!$C:$C,'% by state 2019'!$B:$B,$A13)</f>
        <v>42.744054147370107</v>
      </c>
      <c r="K13" s="9"/>
    </row>
    <row r="14" spans="1:14">
      <c r="A14" s="161" t="s">
        <v>167</v>
      </c>
      <c r="B14" s="6">
        <f>'US-syvbt-psgr'!B$2*SUMIFS('% by state 2019'!$C:$C,'% by state 2019'!$B:$B,$A14)</f>
        <v>34790.164843254366</v>
      </c>
      <c r="C14" s="6">
        <f>'US-syvbt-psgr'!C$2*SUMIFS('% by state 2019'!$C:$C,'% by state 2019'!$B:$B,$A14)</f>
        <v>3877.9064251968657</v>
      </c>
      <c r="D14" s="6">
        <f>'US-syvbt-psgr'!D$2*SUMIFS('% by state 2019'!$C:$C,'% by state 2019'!$B:$B,$A14)</f>
        <v>10080309.097595623</v>
      </c>
      <c r="E14" s="6">
        <f>'US-syvbt-psgr'!E$2*SUMIFS('% by state 2019'!$C:$C,'% by state 2019'!$B:$B,$A14)</f>
        <v>42937.3823373786</v>
      </c>
      <c r="F14" s="6">
        <f>'US-syvbt-psgr'!F$2*SUMIFS('% by state 2019'!$C:$C,'% by state 2019'!$B:$B,$A14)</f>
        <v>24105.546411386091</v>
      </c>
      <c r="G14" s="6">
        <f>'US-syvbt-psgr'!G$2*SUMIFS('% by state 2019'!$C:$C,'% by state 2019'!$B:$B,$A14)</f>
        <v>3246.4656002788784</v>
      </c>
      <c r="H14" s="6">
        <f>'US-syvbt-psgr'!H$2*SUMIFS('% by state 2019'!$C:$C,'% by state 2019'!$B:$B,$A14)</f>
        <v>302.34108705639306</v>
      </c>
      <c r="K14" s="9"/>
    </row>
    <row r="15" spans="1:14">
      <c r="A15" s="161" t="s">
        <v>169</v>
      </c>
      <c r="B15" s="6">
        <f>'US-syvbt-psgr'!B$2*SUMIFS('% by state 2019'!$C:$C,'% by state 2019'!$B:$B,$A15)</f>
        <v>17753.884693837372</v>
      </c>
      <c r="C15" s="6">
        <f>'US-syvbt-psgr'!C$2*SUMIFS('% by state 2019'!$C:$C,'% by state 2019'!$B:$B,$A15)</f>
        <v>1978.9473213658971</v>
      </c>
      <c r="D15" s="6">
        <f>'US-syvbt-psgr'!D$2*SUMIFS('% by state 2019'!$C:$C,'% by state 2019'!$B:$B,$A15)</f>
        <v>5144116.0512826042</v>
      </c>
      <c r="E15" s="6">
        <f>'US-syvbt-psgr'!E$2*SUMIFS('% by state 2019'!$C:$C,'% by state 2019'!$B:$B,$A15)</f>
        <v>21911.518341679723</v>
      </c>
      <c r="F15" s="6">
        <f>'US-syvbt-psgr'!F$2*SUMIFS('% by state 2019'!$C:$C,'% by state 2019'!$B:$B,$A15)</f>
        <v>12301.381536933837</v>
      </c>
      <c r="G15" s="6">
        <f>'US-syvbt-psgr'!G$2*SUMIFS('% by state 2019'!$C:$C,'% by state 2019'!$B:$B,$A15)</f>
        <v>1656.714654545143</v>
      </c>
      <c r="H15" s="6">
        <f>'US-syvbt-psgr'!H$2*SUMIFS('% by state 2019'!$C:$C,'% by state 2019'!$B:$B,$A15)</f>
        <v>154.28868537969646</v>
      </c>
      <c r="K15" s="9"/>
    </row>
    <row r="16" spans="1:14">
      <c r="A16" s="161" t="s">
        <v>171</v>
      </c>
      <c r="B16" s="6">
        <f>'US-syvbt-psgr'!B$2*SUMIFS('% by state 2019'!$C:$C,'% by state 2019'!$B:$B,$A16)</f>
        <v>9728.6029539935698</v>
      </c>
      <c r="C16" s="6">
        <f>'US-syvbt-psgr'!C$2*SUMIFS('% by state 2019'!$C:$C,'% by state 2019'!$B:$B,$A16)</f>
        <v>1084.4045170080838</v>
      </c>
      <c r="D16" s="6">
        <f>'US-syvbt-psgr'!D$2*SUMIFS('% by state 2019'!$C:$C,'% by state 2019'!$B:$B,$A16)</f>
        <v>2818823.2308146646</v>
      </c>
      <c r="E16" s="6">
        <f>'US-syvbt-psgr'!E$2*SUMIFS('% by state 2019'!$C:$C,'% by state 2019'!$B:$B,$A16)</f>
        <v>12006.863046674143</v>
      </c>
      <c r="F16" s="6">
        <f>'US-syvbt-psgr'!F$2*SUMIFS('% by state 2019'!$C:$C,'% by state 2019'!$B:$B,$A16)</f>
        <v>6740.7927235191228</v>
      </c>
      <c r="G16" s="6">
        <f>'US-syvbt-psgr'!G$2*SUMIFS('% by state 2019'!$C:$C,'% by state 2019'!$B:$B,$A16)</f>
        <v>907.83055990709101</v>
      </c>
      <c r="H16" s="6">
        <f>'US-syvbt-psgr'!H$2*SUMIFS('% by state 2019'!$C:$C,'% by state 2019'!$B:$B,$A16)</f>
        <v>84.545629660066595</v>
      </c>
      <c r="K16" s="9"/>
    </row>
    <row r="17" spans="1:11">
      <c r="A17" s="161" t="s">
        <v>173</v>
      </c>
      <c r="B17" s="6">
        <f>'US-syvbt-psgr'!B$2*SUMIFS('% by state 2019'!$C:$C,'% by state 2019'!$B:$B,$A17)</f>
        <v>7432.4623567631434</v>
      </c>
      <c r="C17" s="6">
        <f>'US-syvbt-psgr'!C$2*SUMIFS('% by state 2019'!$C:$C,'% by state 2019'!$B:$B,$A17)</f>
        <v>828.46383908164046</v>
      </c>
      <c r="D17" s="6">
        <f>'US-syvbt-psgr'!D$2*SUMIFS('% by state 2019'!$C:$C,'% by state 2019'!$B:$B,$A17)</f>
        <v>2153525.8096640897</v>
      </c>
      <c r="E17" s="6">
        <f>'US-syvbt-psgr'!E$2*SUMIFS('% by state 2019'!$C:$C,'% by state 2019'!$B:$B,$A17)</f>
        <v>9173.0085027864097</v>
      </c>
      <c r="F17" s="6">
        <f>'US-syvbt-psgr'!F$2*SUMIFS('% by state 2019'!$C:$C,'% by state 2019'!$B:$B,$A17)</f>
        <v>5149.833784894322</v>
      </c>
      <c r="G17" s="6">
        <f>'US-syvbt-psgr'!G$2*SUMIFS('% by state 2019'!$C:$C,'% by state 2019'!$B:$B,$A17)</f>
        <v>693.56478979942972</v>
      </c>
      <c r="H17" s="6">
        <f>'US-syvbt-psgr'!H$2*SUMIFS('% by state 2019'!$C:$C,'% by state 2019'!$B:$B,$A17)</f>
        <v>64.591207272914048</v>
      </c>
      <c r="K17" s="9"/>
    </row>
    <row r="18" spans="1:11">
      <c r="A18" s="161" t="s">
        <v>174</v>
      </c>
      <c r="B18" s="6">
        <f>'US-syvbt-psgr'!B$2*SUMIFS('% by state 2019'!$C:$C,'% by state 2019'!$B:$B,$A18)</f>
        <v>13747.49269563125</v>
      </c>
      <c r="C18" s="6">
        <f>'US-syvbt-psgr'!C$2*SUMIFS('% by state 2019'!$C:$C,'% by state 2019'!$B:$B,$A18)</f>
        <v>1532.3724533910115</v>
      </c>
      <c r="D18" s="6">
        <f>'US-syvbt-psgr'!D$2*SUMIFS('% by state 2019'!$C:$C,'% by state 2019'!$B:$B,$A18)</f>
        <v>3983280.2262726505</v>
      </c>
      <c r="E18" s="6">
        <f>'US-syvbt-psgr'!E$2*SUMIFS('% by state 2019'!$C:$C,'% by state 2019'!$B:$B,$A18)</f>
        <v>16966.902936853749</v>
      </c>
      <c r="F18" s="6">
        <f>'US-syvbt-psgr'!F$2*SUMIFS('% by state 2019'!$C:$C,'% by state 2019'!$B:$B,$A18)</f>
        <v>9525.4168730673719</v>
      </c>
      <c r="G18" s="6">
        <f>'US-syvbt-psgr'!G$2*SUMIFS('% by state 2019'!$C:$C,'% by state 2019'!$B:$B,$A18)</f>
        <v>1282.8557245282982</v>
      </c>
      <c r="H18" s="6">
        <f>'US-syvbt-psgr'!H$2*SUMIFS('% by state 2019'!$C:$C,'% by state 2019'!$B:$B,$A18)</f>
        <v>119.47146282932565</v>
      </c>
      <c r="K18" s="9"/>
    </row>
    <row r="19" spans="1:11">
      <c r="A19" s="161" t="s">
        <v>175</v>
      </c>
      <c r="B19" s="6">
        <f>'US-syvbt-psgr'!B$2*SUMIFS('% by state 2019'!$C:$C,'% by state 2019'!$B:$B,$A19)</f>
        <v>10998.774951980926</v>
      </c>
      <c r="C19" s="6">
        <f>'US-syvbt-psgr'!C$2*SUMIFS('% by state 2019'!$C:$C,'% by state 2019'!$B:$B,$A19)</f>
        <v>1225.9849945451242</v>
      </c>
      <c r="D19" s="6">
        <f>'US-syvbt-psgr'!D$2*SUMIFS('% by state 2019'!$C:$C,'% by state 2019'!$B:$B,$A19)</f>
        <v>3186850.4133390877</v>
      </c>
      <c r="E19" s="6">
        <f>'US-syvbt-psgr'!E$2*SUMIFS('% by state 2019'!$C:$C,'% by state 2019'!$B:$B,$A19)</f>
        <v>13574.485992915796</v>
      </c>
      <c r="F19" s="6">
        <f>'US-syvbt-psgr'!F$2*SUMIFS('% by state 2019'!$C:$C,'% by state 2019'!$B:$B,$A19)</f>
        <v>7620.8744990978294</v>
      </c>
      <c r="G19" s="6">
        <f>'US-syvbt-psgr'!G$2*SUMIFS('% by state 2019'!$C:$C,'% by state 2019'!$B:$B,$A19)</f>
        <v>1026.3574400320347</v>
      </c>
      <c r="H19" s="6">
        <f>'US-syvbt-psgr'!H$2*SUMIFS('% by state 2019'!$C:$C,'% by state 2019'!$B:$B,$A19)</f>
        <v>95.583955702794398</v>
      </c>
      <c r="K19" s="9"/>
    </row>
    <row r="20" spans="1:11">
      <c r="A20" s="161" t="s">
        <v>177</v>
      </c>
      <c r="B20" s="6">
        <f>'US-syvbt-psgr'!B$2*SUMIFS('% by state 2019'!$C:$C,'% by state 2019'!$B:$B,$A20)</f>
        <v>2976.711694559297</v>
      </c>
      <c r="C20" s="6">
        <f>'US-syvbt-psgr'!C$2*SUMIFS('% by state 2019'!$C:$C,'% by state 2019'!$B:$B,$A20)</f>
        <v>331.80094024556928</v>
      </c>
      <c r="D20" s="6">
        <f>'US-syvbt-psgr'!D$2*SUMIFS('% by state 2019'!$C:$C,'% by state 2019'!$B:$B,$A20)</f>
        <v>862490.1350935509</v>
      </c>
      <c r="E20" s="6">
        <f>'US-syvbt-psgr'!E$2*SUMIFS('% by state 2019'!$C:$C,'% by state 2019'!$B:$B,$A20)</f>
        <v>3673.8028897905842</v>
      </c>
      <c r="F20" s="6">
        <f>'US-syvbt-psgr'!F$2*SUMIFS('% by state 2019'!$C:$C,'% by state 2019'!$B:$B,$A20)</f>
        <v>2062.5157204573534</v>
      </c>
      <c r="G20" s="6">
        <f>'US-syvbt-psgr'!G$2*SUMIFS('% by state 2019'!$C:$C,'% by state 2019'!$B:$B,$A20)</f>
        <v>277.7736800579824</v>
      </c>
      <c r="H20" s="6">
        <f>'US-syvbt-psgr'!H$2*SUMIFS('% by state 2019'!$C:$C,'% by state 2019'!$B:$B,$A20)</f>
        <v>25.868869941874898</v>
      </c>
      <c r="K20" s="9"/>
    </row>
    <row r="21" spans="1:11">
      <c r="A21" s="161" t="s">
        <v>178</v>
      </c>
      <c r="B21" s="6">
        <f>'US-syvbt-psgr'!B$2*SUMIFS('% by state 2019'!$C:$C,'% by state 2019'!$B:$B,$A21)</f>
        <v>15244.3461724749</v>
      </c>
      <c r="C21" s="6">
        <f>'US-syvbt-psgr'!C$2*SUMIFS('% by state 2019'!$C:$C,'% by state 2019'!$B:$B,$A21)</f>
        <v>1699.2201168494312</v>
      </c>
      <c r="D21" s="6">
        <f>'US-syvbt-psgr'!D$2*SUMIFS('% by state 2019'!$C:$C,'% by state 2019'!$B:$B,$A21)</f>
        <v>4416987.4475053288</v>
      </c>
      <c r="E21" s="6">
        <f>'US-syvbt-psgr'!E$2*SUMIFS('% by state 2019'!$C:$C,'% by state 2019'!$B:$B,$A21)</f>
        <v>18814.292000051362</v>
      </c>
      <c r="F21" s="6">
        <f>'US-syvbt-psgr'!F$2*SUMIFS('% by state 2019'!$C:$C,'% by state 2019'!$B:$B,$A21)</f>
        <v>10562.562604329849</v>
      </c>
      <c r="G21" s="6">
        <f>'US-syvbt-psgr'!G$2*SUMIFS('% by state 2019'!$C:$C,'% by state 2019'!$B:$B,$A21)</f>
        <v>1422.5355260792519</v>
      </c>
      <c r="H21" s="6">
        <f>'US-syvbt-psgr'!H$2*SUMIFS('% by state 2019'!$C:$C,'% by state 2019'!$B:$B,$A21)</f>
        <v>132.47974575618275</v>
      </c>
      <c r="K21" s="9"/>
    </row>
    <row r="22" spans="1:11">
      <c r="A22" s="161" t="s">
        <v>180</v>
      </c>
      <c r="B22" s="6">
        <f>'US-syvbt-psgr'!B$2*SUMIFS('% by state 2019'!$C:$C,'% by state 2019'!$B:$B,$A22)</f>
        <v>16747.586455995275</v>
      </c>
      <c r="C22" s="6">
        <f>'US-syvbt-psgr'!C$2*SUMIFS('% by state 2019'!$C:$C,'% by state 2019'!$B:$B,$A22)</f>
        <v>1866.7796895143686</v>
      </c>
      <c r="D22" s="6">
        <f>'US-syvbt-psgr'!D$2*SUMIFS('% by state 2019'!$C:$C,'% by state 2019'!$B:$B,$A22)</f>
        <v>4852545.2200572686</v>
      </c>
      <c r="E22" s="6">
        <f>'US-syvbt-psgr'!E$2*SUMIFS('% by state 2019'!$C:$C,'% by state 2019'!$B:$B,$A22)</f>
        <v>20669.563542720665</v>
      </c>
      <c r="F22" s="6">
        <f>'US-syvbt-psgr'!F$2*SUMIFS('% by state 2019'!$C:$C,'% by state 2019'!$B:$B,$A22)</f>
        <v>11604.133651352115</v>
      </c>
      <c r="G22" s="6">
        <f>'US-syvbt-psgr'!G$2*SUMIFS('% by state 2019'!$C:$C,'% by state 2019'!$B:$B,$A22)</f>
        <v>1562.8113164179867</v>
      </c>
      <c r="H22" s="6">
        <f>'US-syvbt-psgr'!H$2*SUMIFS('% by state 2019'!$C:$C,'% by state 2019'!$B:$B,$A22)</f>
        <v>145.54353270500013</v>
      </c>
      <c r="K22" s="9"/>
    </row>
    <row r="23" spans="1:11">
      <c r="A23" s="161" t="s">
        <v>182</v>
      </c>
      <c r="B23" s="6">
        <f>'US-syvbt-psgr'!B$2*SUMIFS('% by state 2019'!$C:$C,'% by state 2019'!$B:$B,$A23)</f>
        <v>22501.823401807011</v>
      </c>
      <c r="C23" s="6">
        <f>'US-syvbt-psgr'!C$2*SUMIFS('% by state 2019'!$C:$C,'% by state 2019'!$B:$B,$A23)</f>
        <v>2508.1791345818201</v>
      </c>
      <c r="D23" s="6">
        <f>'US-syvbt-psgr'!D$2*SUMIFS('% by state 2019'!$C:$C,'% by state 2019'!$B:$B,$A23)</f>
        <v>6519812.026521787</v>
      </c>
      <c r="E23" s="6">
        <f>'US-syvbt-psgr'!E$2*SUMIFS('% by state 2019'!$C:$C,'% by state 2019'!$B:$B,$A23)</f>
        <v>27771.337073123872</v>
      </c>
      <c r="F23" s="6">
        <f>'US-syvbt-psgr'!F$2*SUMIFS('% by state 2019'!$C:$C,'% by state 2019'!$B:$B,$A23)</f>
        <v>15591.152005082975</v>
      </c>
      <c r="G23" s="6">
        <f>'US-syvbt-psgr'!G$2*SUMIFS('% by state 2019'!$C:$C,'% by state 2019'!$B:$B,$A23)</f>
        <v>2099.7714712375382</v>
      </c>
      <c r="H23" s="6">
        <f>'US-syvbt-psgr'!H$2*SUMIFS('% by state 2019'!$C:$C,'% by state 2019'!$B:$B,$A23)</f>
        <v>195.55025906617473</v>
      </c>
      <c r="K23" s="9"/>
    </row>
    <row r="24" spans="1:11">
      <c r="A24" s="161" t="s">
        <v>184</v>
      </c>
      <c r="B24" s="6">
        <f>'US-syvbt-psgr'!B$2*SUMIFS('% by state 2019'!$C:$C,'% by state 2019'!$B:$B,$A24)</f>
        <v>15395.965953490408</v>
      </c>
      <c r="C24" s="6">
        <f>'US-syvbt-psgr'!C$2*SUMIFS('% by state 2019'!$C:$C,'% by state 2019'!$B:$B,$A24)</f>
        <v>1716.1205059575611</v>
      </c>
      <c r="D24" s="6">
        <f>'US-syvbt-psgr'!D$2*SUMIFS('% by state 2019'!$C:$C,'% by state 2019'!$B:$B,$A24)</f>
        <v>4460918.6638370743</v>
      </c>
      <c r="E24" s="6">
        <f>'US-syvbt-psgr'!E$2*SUMIFS('% by state 2019'!$C:$C,'% by state 2019'!$B:$B,$A24)</f>
        <v>19001.418348451945</v>
      </c>
      <c r="F24" s="6">
        <f>'US-syvbt-psgr'!F$2*SUMIFS('% by state 2019'!$C:$C,'% by state 2019'!$B:$B,$A24)</f>
        <v>10667.617515239885</v>
      </c>
      <c r="G24" s="6">
        <f>'US-syvbt-psgr'!G$2*SUMIFS('% by state 2019'!$C:$C,'% by state 2019'!$B:$B,$A24)</f>
        <v>1436.6840190687615</v>
      </c>
      <c r="H24" s="6">
        <f>'US-syvbt-psgr'!H$2*SUMIFS('% by state 2019'!$C:$C,'% by state 2019'!$B:$B,$A24)</f>
        <v>133.79738508379202</v>
      </c>
      <c r="K24" s="9"/>
    </row>
    <row r="25" spans="1:11">
      <c r="A25" s="161" t="s">
        <v>186</v>
      </c>
      <c r="B25" s="6">
        <f>'US-syvbt-psgr'!B$2*SUMIFS('% by state 2019'!$C:$C,'% by state 2019'!$B:$B,$A25)</f>
        <v>6590.9922174093772</v>
      </c>
      <c r="C25" s="6">
        <f>'US-syvbt-psgr'!C$2*SUMIFS('% by state 2019'!$C:$C,'% by state 2019'!$B:$B,$A25)</f>
        <v>734.66886930460078</v>
      </c>
      <c r="D25" s="6">
        <f>'US-syvbt-psgr'!D$2*SUMIFS('% by state 2019'!$C:$C,'% by state 2019'!$B:$B,$A25)</f>
        <v>1909713.2511637385</v>
      </c>
      <c r="E25" s="6">
        <f>'US-syvbt-psgr'!E$2*SUMIFS('% by state 2019'!$C:$C,'% by state 2019'!$B:$B,$A25)</f>
        <v>8134.4815150097065</v>
      </c>
      <c r="F25" s="6">
        <f>'US-syvbt-psgr'!F$2*SUMIFS('% by state 2019'!$C:$C,'% by state 2019'!$B:$B,$A25)</f>
        <v>4566.7926412441875</v>
      </c>
      <c r="G25" s="6">
        <f>'US-syvbt-psgr'!G$2*SUMIFS('% by state 2019'!$C:$C,'% by state 2019'!$B:$B,$A25)</f>
        <v>615.04248691923635</v>
      </c>
      <c r="H25" s="6">
        <f>'US-syvbt-psgr'!H$2*SUMIFS('% by state 2019'!$C:$C,'% by state 2019'!$B:$B,$A25)</f>
        <v>57.278479730404534</v>
      </c>
      <c r="K25" s="9"/>
    </row>
    <row r="26" spans="1:11">
      <c r="A26" s="161" t="s">
        <v>188</v>
      </c>
      <c r="B26" s="6">
        <f>'US-syvbt-psgr'!B$2*SUMIFS('% by state 2019'!$C:$C,'% by state 2019'!$B:$B,$A26)</f>
        <v>16647.295199842491</v>
      </c>
      <c r="C26" s="6">
        <f>'US-syvbt-psgr'!C$2*SUMIFS('% by state 2019'!$C:$C,'% by state 2019'!$B:$B,$A26)</f>
        <v>1855.6006649717078</v>
      </c>
      <c r="D26" s="6">
        <f>'US-syvbt-psgr'!D$2*SUMIFS('% by state 2019'!$C:$C,'% by state 2019'!$B:$B,$A26)</f>
        <v>4823486.2355321571</v>
      </c>
      <c r="E26" s="6">
        <f>'US-syvbt-psgr'!E$2*SUMIFS('% by state 2019'!$C:$C,'% by state 2019'!$B:$B,$A26)</f>
        <v>20545.785916775811</v>
      </c>
      <c r="F26" s="6">
        <f>'US-syvbt-psgr'!F$2*SUMIFS('% by state 2019'!$C:$C,'% by state 2019'!$B:$B,$A26)</f>
        <v>11534.643450867596</v>
      </c>
      <c r="G26" s="6">
        <f>'US-syvbt-psgr'!G$2*SUMIFS('% by state 2019'!$C:$C,'% by state 2019'!$B:$B,$A26)</f>
        <v>1553.4525762517437</v>
      </c>
      <c r="H26" s="6">
        <f>'US-syvbt-psgr'!H$2*SUMIFS('% by state 2019'!$C:$C,'% by state 2019'!$B:$B,$A26)</f>
        <v>144.67195973188834</v>
      </c>
      <c r="K26" s="9"/>
    </row>
    <row r="27" spans="1:11">
      <c r="A27" s="161" t="s">
        <v>190</v>
      </c>
      <c r="B27" s="6">
        <f>'US-syvbt-psgr'!B$2*SUMIFS('% by state 2019'!$C:$C,'% by state 2019'!$B:$B,$A27)</f>
        <v>3837.7769580626114</v>
      </c>
      <c r="C27" s="6">
        <f>'US-syvbt-psgr'!C$2*SUMIFS('% by state 2019'!$C:$C,'% by state 2019'!$B:$B,$A27)</f>
        <v>427.78009219548528</v>
      </c>
      <c r="D27" s="6">
        <f>'US-syvbt-psgr'!D$2*SUMIFS('% by state 2019'!$C:$C,'% by state 2019'!$B:$B,$A27)</f>
        <v>1111980.3013064023</v>
      </c>
      <c r="E27" s="6">
        <f>'US-syvbt-psgr'!E$2*SUMIFS('% by state 2019'!$C:$C,'% by state 2019'!$B:$B,$A27)</f>
        <v>4736.5138198207451</v>
      </c>
      <c r="F27" s="6">
        <f>'US-syvbt-psgr'!F$2*SUMIFS('% by state 2019'!$C:$C,'% by state 2019'!$B:$B,$A27)</f>
        <v>2659.1340108888262</v>
      </c>
      <c r="G27" s="6">
        <f>'US-syvbt-psgr'!G$2*SUMIFS('% by state 2019'!$C:$C,'% by state 2019'!$B:$B,$A27)</f>
        <v>358.12451398340988</v>
      </c>
      <c r="H27" s="6">
        <f>'US-syvbt-psgr'!H$2*SUMIFS('% by state 2019'!$C:$C,'% by state 2019'!$B:$B,$A27)</f>
        <v>33.351887310922216</v>
      </c>
      <c r="K27" s="9"/>
    </row>
    <row r="28" spans="1:11">
      <c r="A28" s="161" t="s">
        <v>191</v>
      </c>
      <c r="B28" s="6">
        <f>'US-syvbt-psgr'!B$2*SUMIFS('% by state 2019'!$C:$C,'% by state 2019'!$B:$B,$A28)</f>
        <v>5224.0316753079132</v>
      </c>
      <c r="C28" s="6">
        <f>'US-syvbt-psgr'!C$2*SUMIFS('% by state 2019'!$C:$C,'% by state 2019'!$B:$B,$A28)</f>
        <v>582.29979910648467</v>
      </c>
      <c r="D28" s="6">
        <f>'US-syvbt-psgr'!D$2*SUMIFS('% by state 2019'!$C:$C,'% by state 2019'!$B:$B,$A28)</f>
        <v>1513641.9807146885</v>
      </c>
      <c r="E28" s="6">
        <f>'US-syvbt-psgr'!E$2*SUMIFS('% by state 2019'!$C:$C,'% by state 2019'!$B:$B,$A28)</f>
        <v>6447.403925674821</v>
      </c>
      <c r="F28" s="6">
        <f>'US-syvbt-psgr'!F$2*SUMIFS('% by state 2019'!$C:$C,'% by state 2019'!$B:$B,$A28)</f>
        <v>3619.6476380911076</v>
      </c>
      <c r="G28" s="6">
        <f>'US-syvbt-psgr'!G$2*SUMIFS('% by state 2019'!$C:$C,'% by state 2019'!$B:$B,$A28)</f>
        <v>487.48372435328565</v>
      </c>
      <c r="H28" s="6">
        <f>'US-syvbt-psgr'!H$2*SUMIFS('% by state 2019'!$C:$C,'% by state 2019'!$B:$B,$A28)</f>
        <v>45.399020747551013</v>
      </c>
      <c r="K28" s="9"/>
    </row>
    <row r="29" spans="1:11">
      <c r="A29" s="161" t="s">
        <v>193</v>
      </c>
      <c r="B29" s="6">
        <f>'US-syvbt-psgr'!B$2*SUMIFS('% by state 2019'!$C:$C,'% by state 2019'!$B:$B,$A29)</f>
        <v>8589.6112837172677</v>
      </c>
      <c r="C29" s="6">
        <f>'US-syvbt-psgr'!C$2*SUMIFS('% by state 2019'!$C:$C,'% by state 2019'!$B:$B,$A29)</f>
        <v>957.44613275465042</v>
      </c>
      <c r="D29" s="6">
        <f>'US-syvbt-psgr'!D$2*SUMIFS('% by state 2019'!$C:$C,'% by state 2019'!$B:$B,$A29)</f>
        <v>2488805.0159628307</v>
      </c>
      <c r="E29" s="6">
        <f>'US-syvbt-psgr'!E$2*SUMIFS('% by state 2019'!$C:$C,'% by state 2019'!$B:$B,$A29)</f>
        <v>10601.140451047364</v>
      </c>
      <c r="F29" s="6">
        <f>'US-syvbt-psgr'!F$2*SUMIFS('% by state 2019'!$C:$C,'% by state 2019'!$B:$B,$A29)</f>
        <v>5951.6036899595092</v>
      </c>
      <c r="G29" s="6">
        <f>'US-syvbt-psgr'!G$2*SUMIFS('% by state 2019'!$C:$C,'% by state 2019'!$B:$B,$A29)</f>
        <v>801.54485263275023</v>
      </c>
      <c r="H29" s="6">
        <f>'US-syvbt-psgr'!H$2*SUMIFS('% by state 2019'!$C:$C,'% by state 2019'!$B:$B,$A29)</f>
        <v>74.647315544826526</v>
      </c>
      <c r="K29" s="9"/>
    </row>
    <row r="30" spans="1:11">
      <c r="A30" s="161" t="s">
        <v>194</v>
      </c>
      <c r="B30" s="6">
        <f>'US-syvbt-psgr'!B$2*SUMIFS('% by state 2019'!$C:$C,'% by state 2019'!$B:$B,$A30)</f>
        <v>3852.3562654503294</v>
      </c>
      <c r="C30" s="6">
        <f>'US-syvbt-psgr'!C$2*SUMIFS('% by state 2019'!$C:$C,'% by state 2019'!$B:$B,$A30)</f>
        <v>429.4051833684785</v>
      </c>
      <c r="D30" s="6">
        <f>'US-syvbt-psgr'!D$2*SUMIFS('% by state 2019'!$C:$C,'% by state 2019'!$B:$B,$A30)</f>
        <v>1116204.596464508</v>
      </c>
      <c r="E30" s="6">
        <f>'US-syvbt-psgr'!E$2*SUMIFS('% by state 2019'!$C:$C,'% by state 2019'!$B:$B,$A30)</f>
        <v>4754.507333169734</v>
      </c>
      <c r="F30" s="6">
        <f>'US-syvbt-psgr'!F$2*SUMIFS('% by state 2019'!$C:$C,'% by state 2019'!$B:$B,$A30)</f>
        <v>2669.2357788012209</v>
      </c>
      <c r="G30" s="6">
        <f>'US-syvbt-psgr'!G$2*SUMIFS('% by state 2019'!$C:$C,'% by state 2019'!$B:$B,$A30)</f>
        <v>359.48499100682636</v>
      </c>
      <c r="H30" s="6">
        <f>'US-syvbt-psgr'!H$2*SUMIFS('% by state 2019'!$C:$C,'% by state 2019'!$B:$B,$A30)</f>
        <v>33.478587591417913</v>
      </c>
      <c r="K30" s="9"/>
    </row>
    <row r="31" spans="1:11">
      <c r="A31" s="161" t="s">
        <v>196</v>
      </c>
      <c r="B31" s="6">
        <f>'US-syvbt-psgr'!B$2*SUMIFS('% by state 2019'!$C:$C,'% by state 2019'!$B:$B,$A31)</f>
        <v>21243.0289481744</v>
      </c>
      <c r="C31" s="6">
        <f>'US-syvbt-psgr'!C$2*SUMIFS('% by state 2019'!$C:$C,'% by state 2019'!$B:$B,$A31)</f>
        <v>2367.8668617961807</v>
      </c>
      <c r="D31" s="6">
        <f>'US-syvbt-psgr'!D$2*SUMIFS('% by state 2019'!$C:$C,'% by state 2019'!$B:$B,$A31)</f>
        <v>6155081.4413082469</v>
      </c>
      <c r="E31" s="6">
        <f>'US-syvbt-psgr'!E$2*SUMIFS('% by state 2019'!$C:$C,'% by state 2019'!$B:$B,$A31)</f>
        <v>26217.756083113854</v>
      </c>
      <c r="F31" s="6">
        <f>'US-syvbt-psgr'!F$2*SUMIFS('% by state 2019'!$C:$C,'% by state 2019'!$B:$B,$A31)</f>
        <v>14718.953547238652</v>
      </c>
      <c r="G31" s="6">
        <f>'US-syvbt-psgr'!G$2*SUMIFS('% by state 2019'!$C:$C,'% by state 2019'!$B:$B,$A31)</f>
        <v>1982.3062936520842</v>
      </c>
      <c r="H31" s="6">
        <f>'US-syvbt-psgr'!H$2*SUMIFS('% by state 2019'!$C:$C,'% by state 2019'!$B:$B,$A31)</f>
        <v>184.61080864371908</v>
      </c>
      <c r="K31" s="9"/>
    </row>
    <row r="32" spans="1:11">
      <c r="A32" s="161" t="s">
        <v>197</v>
      </c>
      <c r="B32" s="6">
        <f>'US-syvbt-psgr'!B$2*SUMIFS('% by state 2019'!$C:$C,'% by state 2019'!$B:$B,$A32)</f>
        <v>5216.0732460458103</v>
      </c>
      <c r="C32" s="6">
        <f>'US-syvbt-psgr'!C$2*SUMIFS('% by state 2019'!$C:$C,'% by state 2019'!$B:$B,$A32)</f>
        <v>581.41270805333693</v>
      </c>
      <c r="D32" s="6">
        <f>'US-syvbt-psgr'!D$2*SUMIFS('% by state 2019'!$C:$C,'% by state 2019'!$B:$B,$A32)</f>
        <v>1511336.058128383</v>
      </c>
      <c r="E32" s="6">
        <f>'US-syvbt-psgr'!E$2*SUMIFS('% by state 2019'!$C:$C,'% by state 2019'!$B:$B,$A32)</f>
        <v>6437.58177847973</v>
      </c>
      <c r="F32" s="6">
        <f>'US-syvbt-psgr'!F$2*SUMIFS('% by state 2019'!$C:$C,'% by state 2019'!$B:$B,$A32)</f>
        <v>3614.1333702857173</v>
      </c>
      <c r="G32" s="6">
        <f>'US-syvbt-psgr'!G$2*SUMIFS('% by state 2019'!$C:$C,'% by state 2019'!$B:$B,$A32)</f>
        <v>486.74107863866834</v>
      </c>
      <c r="H32" s="6">
        <f>'US-syvbt-psgr'!H$2*SUMIFS('% by state 2019'!$C:$C,'% by state 2019'!$B:$B,$A32)</f>
        <v>45.329858667830877</v>
      </c>
      <c r="K32" s="9"/>
    </row>
    <row r="33" spans="1:11">
      <c r="A33" s="161" t="s">
        <v>199</v>
      </c>
      <c r="B33" s="6">
        <f>'US-syvbt-psgr'!B$2*SUMIFS('% by state 2019'!$C:$C,'% by state 2019'!$B:$B,$A33)</f>
        <v>35384.480611668965</v>
      </c>
      <c r="C33" s="6">
        <f>'US-syvbt-psgr'!C$2*SUMIFS('% by state 2019'!$C:$C,'% by state 2019'!$B:$B,$A33)</f>
        <v>3944.1521859546697</v>
      </c>
      <c r="D33" s="6">
        <f>'US-syvbt-psgr'!D$2*SUMIFS('% by state 2019'!$C:$C,'% by state 2019'!$B:$B,$A33)</f>
        <v>10252509.679978199</v>
      </c>
      <c r="E33" s="6">
        <f>'US-syvbt-psgr'!E$2*SUMIFS('% by state 2019'!$C:$C,'% by state 2019'!$B:$B,$A33)</f>
        <v>43670.875940887599</v>
      </c>
      <c r="F33" s="6">
        <f>'US-syvbt-psgr'!F$2*SUMIFS('% by state 2019'!$C:$C,'% by state 2019'!$B:$B,$A33)</f>
        <v>24517.338261269051</v>
      </c>
      <c r="G33" s="6">
        <f>'US-syvbt-psgr'!G$2*SUMIFS('% by state 2019'!$C:$C,'% by state 2019'!$B:$B,$A33)</f>
        <v>3301.9245412340092</v>
      </c>
      <c r="H33" s="6">
        <f>'US-syvbt-psgr'!H$2*SUMIFS('% by state 2019'!$C:$C,'% by state 2019'!$B:$B,$A33)</f>
        <v>307.50593971767807</v>
      </c>
      <c r="K33" s="9"/>
    </row>
    <row r="34" spans="1:11">
      <c r="A34" s="161" t="s">
        <v>200</v>
      </c>
      <c r="B34" s="6">
        <f>'US-syvbt-psgr'!B$2*SUMIFS('% by state 2019'!$C:$C,'% by state 2019'!$B:$B,$A34)</f>
        <v>28410.171317625958</v>
      </c>
      <c r="C34" s="6">
        <f>'US-syvbt-psgr'!C$2*SUMIFS('% by state 2019'!$C:$C,'% by state 2019'!$B:$B,$A34)</f>
        <v>3166.7566506206763</v>
      </c>
      <c r="D34" s="6">
        <f>'US-syvbt-psgr'!D$2*SUMIFS('% by state 2019'!$C:$C,'% by state 2019'!$B:$B,$A34)</f>
        <v>8231731.8612200655</v>
      </c>
      <c r="E34" s="6">
        <f>'US-syvbt-psgr'!E$2*SUMIFS('% by state 2019'!$C:$C,'% by state 2019'!$B:$B,$A34)</f>
        <v>35063.311531616877</v>
      </c>
      <c r="F34" s="6">
        <f>'US-syvbt-psgr'!F$2*SUMIFS('% by state 2019'!$C:$C,'% by state 2019'!$B:$B,$A34)</f>
        <v>19684.951374562112</v>
      </c>
      <c r="G34" s="6">
        <f>'US-syvbt-psgr'!G$2*SUMIFS('% by state 2019'!$C:$C,'% by state 2019'!$B:$B,$A34)</f>
        <v>2651.1125858774353</v>
      </c>
      <c r="H34" s="6">
        <f>'US-syvbt-psgr'!H$2*SUMIFS('% by state 2019'!$C:$C,'% by state 2019'!$B:$B,$A34)</f>
        <v>246.89627422949286</v>
      </c>
      <c r="K34" s="9"/>
    </row>
    <row r="35" spans="1:11">
      <c r="A35" s="161" t="s">
        <v>201</v>
      </c>
      <c r="B35" s="6">
        <f>'US-syvbt-psgr'!B$2*SUMIFS('% by state 2019'!$C:$C,'% by state 2019'!$B:$B,$A35)</f>
        <v>1802.8015799260575</v>
      </c>
      <c r="C35" s="6">
        <f>'US-syvbt-psgr'!C$2*SUMIFS('% by state 2019'!$C:$C,'% by state 2019'!$B:$B,$A35)</f>
        <v>200.950350814617</v>
      </c>
      <c r="D35" s="6">
        <f>'US-syvbt-psgr'!D$2*SUMIFS('% by state 2019'!$C:$C,'% by state 2019'!$B:$B,$A35)</f>
        <v>522354.4426755429</v>
      </c>
      <c r="E35" s="6">
        <f>'US-syvbt-psgr'!E$2*SUMIFS('% by state 2019'!$C:$C,'% by state 2019'!$B:$B,$A35)</f>
        <v>2224.9845916071959</v>
      </c>
      <c r="F35" s="6">
        <f>'US-syvbt-psgr'!F$2*SUMIFS('% by state 2019'!$C:$C,'% by state 2019'!$B:$B,$A35)</f>
        <v>1249.1322576717812</v>
      </c>
      <c r="G35" s="6">
        <f>'US-syvbt-psgr'!G$2*SUMIFS('% by state 2019'!$C:$C,'% by state 2019'!$B:$B,$A35)</f>
        <v>168.22953670175477</v>
      </c>
      <c r="H35" s="6">
        <f>'US-syvbt-psgr'!H$2*SUMIFS('% by state 2019'!$C:$C,'% by state 2019'!$B:$B,$A35)</f>
        <v>15.667099936938403</v>
      </c>
      <c r="K35" s="9"/>
    </row>
    <row r="36" spans="1:11">
      <c r="A36" s="161" t="s">
        <v>202</v>
      </c>
      <c r="B36" s="6">
        <f>'US-syvbt-psgr'!B$2*SUMIFS('% by state 2019'!$C:$C,'% by state 2019'!$B:$B,$A36)</f>
        <v>35510.670201702</v>
      </c>
      <c r="C36" s="6">
        <f>'US-syvbt-psgr'!C$2*SUMIFS('% by state 2019'!$C:$C,'% by state 2019'!$B:$B,$A36)</f>
        <v>3958.2179836933929</v>
      </c>
      <c r="D36" s="6">
        <f>'US-syvbt-psgr'!D$2*SUMIFS('% by state 2019'!$C:$C,'% by state 2019'!$B:$B,$A36)</f>
        <v>10289072.601659166</v>
      </c>
      <c r="E36" s="6">
        <f>'US-syvbt-psgr'!E$2*SUMIFS('% by state 2019'!$C:$C,'% by state 2019'!$B:$B,$A36)</f>
        <v>43826.616814742527</v>
      </c>
      <c r="F36" s="6">
        <f>'US-syvbt-psgr'!F$2*SUMIFS('% by state 2019'!$C:$C,'% by state 2019'!$B:$B,$A36)</f>
        <v>24604.773001313544</v>
      </c>
      <c r="G36" s="6">
        <f>'US-syvbt-psgr'!G$2*SUMIFS('% by state 2019'!$C:$C,'% by state 2019'!$B:$B,$A36)</f>
        <v>3313.7000003329035</v>
      </c>
      <c r="H36" s="6">
        <f>'US-syvbt-psgr'!H$2*SUMIFS('% by state 2019'!$C:$C,'% by state 2019'!$B:$B,$A36)</f>
        <v>308.60258004685386</v>
      </c>
      <c r="K36" s="9"/>
    </row>
    <row r="37" spans="1:11">
      <c r="A37" s="161" t="s">
        <v>204</v>
      </c>
      <c r="B37" s="6">
        <f>'US-syvbt-psgr'!B$2*SUMIFS('% by state 2019'!$C:$C,'% by state 2019'!$B:$B,$A37)</f>
        <v>10230.99552055304</v>
      </c>
      <c r="C37" s="6">
        <f>'US-syvbt-psgr'!C$2*SUMIFS('% by state 2019'!$C:$C,'% by state 2019'!$B:$B,$A37)</f>
        <v>1140.404003374699</v>
      </c>
      <c r="D37" s="6">
        <f>'US-syvbt-psgr'!D$2*SUMIFS('% by state 2019'!$C:$C,'% by state 2019'!$B:$B,$A37)</f>
        <v>2964389.4384503779</v>
      </c>
      <c r="E37" s="6">
        <f>'US-syvbt-psgr'!E$2*SUMIFS('% by state 2019'!$C:$C,'% by state 2019'!$B:$B,$A37)</f>
        <v>12626.906723127246</v>
      </c>
      <c r="F37" s="6">
        <f>'US-syvbt-psgr'!F$2*SUMIFS('% by state 2019'!$C:$C,'% by state 2019'!$B:$B,$A37)</f>
        <v>7088.8924633305842</v>
      </c>
      <c r="G37" s="6">
        <f>'US-syvbt-psgr'!G$2*SUMIFS('% by state 2019'!$C:$C,'% by state 2019'!$B:$B,$A37)</f>
        <v>954.7116308223782</v>
      </c>
      <c r="H37" s="6">
        <f>'US-syvbt-psgr'!H$2*SUMIFS('% by state 2019'!$C:$C,'% by state 2019'!$B:$B,$A37)</f>
        <v>88.911631240886734</v>
      </c>
      <c r="K37" s="9"/>
    </row>
    <row r="38" spans="1:11">
      <c r="A38" s="161" t="s">
        <v>206</v>
      </c>
      <c r="B38" s="6">
        <f>'US-syvbt-psgr'!B$2*SUMIFS('% by state 2019'!$C:$C,'% by state 2019'!$B:$B,$A38)</f>
        <v>12045.049249414804</v>
      </c>
      <c r="C38" s="6">
        <f>'US-syvbt-psgr'!C$2*SUMIFS('% by state 2019'!$C:$C,'% by state 2019'!$B:$B,$A38)</f>
        <v>1342.6085816657203</v>
      </c>
      <c r="D38" s="6">
        <f>'US-syvbt-psgr'!D$2*SUMIFS('% by state 2019'!$C:$C,'% by state 2019'!$B:$B,$A38)</f>
        <v>3490004.1456229449</v>
      </c>
      <c r="E38" s="6">
        <f>'US-syvbt-psgr'!E$2*SUMIFS('% by state 2019'!$C:$C,'% by state 2019'!$B:$B,$A38)</f>
        <v>14865.778510243466</v>
      </c>
      <c r="F38" s="6">
        <f>'US-syvbt-psgr'!F$2*SUMIFS('% by state 2019'!$C:$C,'% by state 2019'!$B:$B,$A38)</f>
        <v>8345.8211542650279</v>
      </c>
      <c r="G38" s="6">
        <f>'US-syvbt-psgr'!G$2*SUMIFS('% by state 2019'!$C:$C,'% by state 2019'!$B:$B,$A38)</f>
        <v>1123.9911687130771</v>
      </c>
      <c r="H38" s="6">
        <f>'US-syvbt-psgr'!H$2*SUMIFS('% by state 2019'!$C:$C,'% by state 2019'!$B:$B,$A38)</f>
        <v>104.67651705944625</v>
      </c>
      <c r="K38" s="9"/>
    </row>
    <row r="39" spans="1:11">
      <c r="A39" s="161" t="s">
        <v>207</v>
      </c>
      <c r="B39" s="6">
        <f>'US-syvbt-psgr'!B$2*SUMIFS('% by state 2019'!$C:$C,'% by state 2019'!$B:$B,$A39)</f>
        <v>33804.222461770696</v>
      </c>
      <c r="C39" s="6">
        <f>'US-syvbt-psgr'!C$2*SUMIFS('% by state 2019'!$C:$C,'% by state 2019'!$B:$B,$A39)</f>
        <v>3768.0077709865286</v>
      </c>
      <c r="D39" s="6">
        <f>'US-syvbt-psgr'!D$2*SUMIFS('% by state 2019'!$C:$C,'% by state 2019'!$B:$B,$A39)</f>
        <v>9794636.2931535356</v>
      </c>
      <c r="E39" s="6">
        <f>'US-syvbt-psgr'!E$2*SUMIFS('% by state 2019'!$C:$C,'% by state 2019'!$B:$B,$A39)</f>
        <v>41720.550362390175</v>
      </c>
      <c r="F39" s="6">
        <f>'US-syvbt-psgr'!F$2*SUMIFS('% by state 2019'!$C:$C,'% by state 2019'!$B:$B,$A39)</f>
        <v>23422.402771714162</v>
      </c>
      <c r="G39" s="6">
        <f>'US-syvbt-psgr'!G$2*SUMIFS('% by state 2019'!$C:$C,'% by state 2019'!$B:$B,$A39)</f>
        <v>3154.4617813902651</v>
      </c>
      <c r="H39" s="6">
        <f>'US-syvbt-psgr'!H$2*SUMIFS('% by state 2019'!$C:$C,'% by state 2019'!$B:$B,$A39)</f>
        <v>293.77283528938426</v>
      </c>
      <c r="K39" s="9"/>
    </row>
    <row r="40" spans="1:11">
      <c r="A40" s="161" t="s">
        <v>209</v>
      </c>
      <c r="B40" s="6">
        <f>'US-syvbt-psgr'!B$2*SUMIFS('% by state 2019'!$C:$C,'% by state 2019'!$B:$B,$A40)</f>
        <v>3191.455529522435</v>
      </c>
      <c r="C40" s="6">
        <f>'US-syvbt-psgr'!C$2*SUMIFS('% by state 2019'!$C:$C,'% by state 2019'!$B:$B,$A40)</f>
        <v>355.73748958722712</v>
      </c>
      <c r="D40" s="6">
        <f>'US-syvbt-psgr'!D$2*SUMIFS('% by state 2019'!$C:$C,'% by state 2019'!$B:$B,$A40)</f>
        <v>924711.28992234764</v>
      </c>
      <c r="E40" s="6">
        <f>'US-syvbt-psgr'!E$2*SUMIFS('% by state 2019'!$C:$C,'% by state 2019'!$B:$B,$A40)</f>
        <v>3938.8357859539087</v>
      </c>
      <c r="F40" s="6">
        <f>'US-syvbt-psgr'!F$2*SUMIFS('% by state 2019'!$C:$C,'% by state 2019'!$B:$B,$A40)</f>
        <v>2211.30827443304</v>
      </c>
      <c r="G40" s="6">
        <f>'US-syvbt-psgr'!G$2*SUMIFS('% by state 2019'!$C:$C,'% by state 2019'!$B:$B,$A40)</f>
        <v>297.81263291206659</v>
      </c>
      <c r="H40" s="6">
        <f>'US-syvbt-psgr'!H$2*SUMIFS('% by state 2019'!$C:$C,'% by state 2019'!$B:$B,$A40)</f>
        <v>27.735083706424007</v>
      </c>
      <c r="K40" s="9"/>
    </row>
    <row r="41" spans="1:11">
      <c r="A41" s="161" t="s">
        <v>210</v>
      </c>
      <c r="B41" s="6">
        <f>'US-syvbt-psgr'!B$2*SUMIFS('% by state 2019'!$C:$C,'% by state 2019'!$B:$B,$A41)</f>
        <v>14774.489537310497</v>
      </c>
      <c r="C41" s="6">
        <f>'US-syvbt-psgr'!C$2*SUMIFS('% by state 2019'!$C:$C,'% by state 2019'!$B:$B,$A41)</f>
        <v>1646.8472674353904</v>
      </c>
      <c r="D41" s="6">
        <f>'US-syvbt-psgr'!D$2*SUMIFS('% by state 2019'!$C:$C,'% by state 2019'!$B:$B,$A41)</f>
        <v>4280848.3939724527</v>
      </c>
      <c r="E41" s="6">
        <f>'US-syvbt-psgr'!E$2*SUMIFS('% by state 2019'!$C:$C,'% by state 2019'!$B:$B,$A41)</f>
        <v>18234.403572425246</v>
      </c>
      <c r="F41" s="6">
        <f>'US-syvbt-psgr'!F$2*SUMIFS('% by state 2019'!$C:$C,'% by state 2019'!$B:$B,$A41)</f>
        <v>10237.006488781599</v>
      </c>
      <c r="G41" s="6">
        <f>'US-syvbt-psgr'!G$2*SUMIFS('% by state 2019'!$C:$C,'% by state 2019'!$B:$B,$A41)</f>
        <v>1378.6905655854882</v>
      </c>
      <c r="H41" s="6">
        <f>'US-syvbt-psgr'!H$2*SUMIFS('% by state 2019'!$C:$C,'% by state 2019'!$B:$B,$A41)</f>
        <v>128.39649503068904</v>
      </c>
      <c r="K41" s="9"/>
    </row>
    <row r="42" spans="1:11">
      <c r="A42" s="161" t="s">
        <v>212</v>
      </c>
      <c r="B42" s="6">
        <f>'US-syvbt-psgr'!B$2*SUMIFS('% by state 2019'!$C:$C,'% by state 2019'!$B:$B,$A42)</f>
        <v>2716.9091056857214</v>
      </c>
      <c r="C42" s="6">
        <f>'US-syvbt-psgr'!C$2*SUMIFS('% by state 2019'!$C:$C,'% by state 2019'!$B:$B,$A42)</f>
        <v>302.84189008829571</v>
      </c>
      <c r="D42" s="6">
        <f>'US-syvbt-psgr'!D$2*SUMIFS('% by state 2019'!$C:$C,'% by state 2019'!$B:$B,$A42)</f>
        <v>787213.38915111287</v>
      </c>
      <c r="E42" s="6">
        <f>'US-syvbt-psgr'!E$2*SUMIFS('% by state 2019'!$C:$C,'% by state 2019'!$B:$B,$A42)</f>
        <v>3353.1593073021145</v>
      </c>
      <c r="F42" s="6">
        <f>'US-syvbt-psgr'!F$2*SUMIFS('% by state 2019'!$C:$C,'% by state 2019'!$B:$B,$A42)</f>
        <v>1882.5026796423274</v>
      </c>
      <c r="G42" s="6">
        <f>'US-syvbt-psgr'!G$2*SUMIFS('% by state 2019'!$C:$C,'% by state 2019'!$B:$B,$A42)</f>
        <v>253.53004190790338</v>
      </c>
      <c r="H42" s="6">
        <f>'US-syvbt-psgr'!H$2*SUMIFS('% by state 2019'!$C:$C,'% by state 2019'!$B:$B,$A42)</f>
        <v>23.611076755380921</v>
      </c>
      <c r="K42" s="9"/>
    </row>
    <row r="43" spans="1:11">
      <c r="A43" s="161" t="s">
        <v>214</v>
      </c>
      <c r="B43" s="6">
        <f>'US-syvbt-psgr'!B$2*SUMIFS('% by state 2019'!$C:$C,'% by state 2019'!$B:$B,$A43)</f>
        <v>17686.037412439022</v>
      </c>
      <c r="C43" s="6">
        <f>'US-syvbt-psgr'!C$2*SUMIFS('% by state 2019'!$C:$C,'% by state 2019'!$B:$B,$A43)</f>
        <v>1971.3846837741464</v>
      </c>
      <c r="D43" s="6">
        <f>'US-syvbt-psgr'!D$2*SUMIFS('% by state 2019'!$C:$C,'% by state 2019'!$B:$B,$A43)</f>
        <v>5124457.5767968325</v>
      </c>
      <c r="E43" s="6">
        <f>'US-syvbt-psgr'!E$2*SUMIFS('% by state 2019'!$C:$C,'% by state 2019'!$B:$B,$A43)</f>
        <v>21827.782473365274</v>
      </c>
      <c r="F43" s="6">
        <f>'US-syvbt-psgr'!F$2*SUMIFS('% by state 2019'!$C:$C,'% by state 2019'!$B:$B,$A43)</f>
        <v>12254.371245433267</v>
      </c>
      <c r="G43" s="6">
        <f>'US-syvbt-psgr'!G$2*SUMIFS('% by state 2019'!$C:$C,'% by state 2019'!$B:$B,$A43)</f>
        <v>1650.3834438100237</v>
      </c>
      <c r="H43" s="6">
        <f>'US-syvbt-psgr'!H$2*SUMIFS('% by state 2019'!$C:$C,'% by state 2019'!$B:$B,$A43)</f>
        <v>153.69906412023366</v>
      </c>
      <c r="K43" s="9"/>
    </row>
    <row r="44" spans="1:11">
      <c r="A44" s="161" t="s">
        <v>216</v>
      </c>
      <c r="B44" s="6">
        <f>'US-syvbt-psgr'!B$2*SUMIFS('% by state 2019'!$C:$C,'% by state 2019'!$B:$B,$A44)</f>
        <v>67613.69481175211</v>
      </c>
      <c r="C44" s="6">
        <f>'US-syvbt-psgr'!C$2*SUMIFS('% by state 2019'!$C:$C,'% by state 2019'!$B:$B,$A44)</f>
        <v>7536.6007238862685</v>
      </c>
      <c r="D44" s="6">
        <f>'US-syvbt-psgr'!D$2*SUMIFS('% by state 2019'!$C:$C,'% by state 2019'!$B:$B,$A44)</f>
        <v>19590793.720114008</v>
      </c>
      <c r="E44" s="6">
        <f>'US-syvbt-psgr'!E$2*SUMIFS('% by state 2019'!$C:$C,'% by state 2019'!$B:$B,$A44)</f>
        <v>83447.580040367029</v>
      </c>
      <c r="F44" s="6">
        <f>'US-syvbt-psgr'!F$2*SUMIFS('% by state 2019'!$C:$C,'% by state 2019'!$B:$B,$A44)</f>
        <v>46848.443106644489</v>
      </c>
      <c r="G44" s="6">
        <f>'US-syvbt-psgr'!G$2*SUMIFS('% by state 2019'!$C:$C,'% by state 2019'!$B:$B,$A44)</f>
        <v>6309.4134593233666</v>
      </c>
      <c r="H44" s="6">
        <f>'US-syvbt-psgr'!H$2*SUMIFS('% by state 2019'!$C:$C,'% by state 2019'!$B:$B,$A44)</f>
        <v>587.59129430362589</v>
      </c>
      <c r="K44" s="9"/>
    </row>
    <row r="45" spans="1:11">
      <c r="A45" s="161" t="s">
        <v>217</v>
      </c>
      <c r="B45" s="6">
        <f>'US-syvbt-psgr'!B$2*SUMIFS('% by state 2019'!$C:$C,'% by state 2019'!$B:$B,$A45)</f>
        <v>7546.4885911487399</v>
      </c>
      <c r="C45" s="6">
        <f>'US-syvbt-psgr'!C$2*SUMIFS('% by state 2019'!$C:$C,'% by state 2019'!$B:$B,$A45)</f>
        <v>841.17384114564754</v>
      </c>
      <c r="D45" s="6">
        <f>'US-syvbt-psgr'!D$2*SUMIFS('% by state 2019'!$C:$C,'% by state 2019'!$B:$B,$A45)</f>
        <v>2186564.4484006516</v>
      </c>
      <c r="E45" s="6">
        <f>'US-syvbt-psgr'!E$2*SUMIFS('% by state 2019'!$C:$C,'% by state 2019'!$B:$B,$A45)</f>
        <v>9313.7375865480008</v>
      </c>
      <c r="F45" s="6">
        <f>'US-syvbt-psgr'!F$2*SUMIFS('% by state 2019'!$C:$C,'% by state 2019'!$B:$B,$A45)</f>
        <v>5228.84073118163</v>
      </c>
      <c r="G45" s="6">
        <f>'US-syvbt-psgr'!G$2*SUMIFS('% by state 2019'!$C:$C,'% by state 2019'!$B:$B,$A45)</f>
        <v>704.20521789541658</v>
      </c>
      <c r="H45" s="6">
        <f>'US-syvbt-psgr'!H$2*SUMIFS('% by state 2019'!$C:$C,'% by state 2019'!$B:$B,$A45)</f>
        <v>65.582142952937787</v>
      </c>
      <c r="K45" s="9"/>
    </row>
    <row r="46" spans="1:11">
      <c r="A46" s="161" t="s">
        <v>219</v>
      </c>
      <c r="B46" s="6">
        <f>'US-syvbt-psgr'!B$2*SUMIFS('% by state 2019'!$C:$C,'% by state 2019'!$B:$B,$A46)</f>
        <v>1616.8234540920132</v>
      </c>
      <c r="C46" s="6">
        <f>'US-syvbt-psgr'!C$2*SUMIFS('% by state 2019'!$C:$C,'% by state 2019'!$B:$B,$A46)</f>
        <v>180.22018835728818</v>
      </c>
      <c r="D46" s="6">
        <f>'US-syvbt-psgr'!D$2*SUMIFS('% by state 2019'!$C:$C,'% by state 2019'!$B:$B,$A46)</f>
        <v>468468.03534619679</v>
      </c>
      <c r="E46" s="6">
        <f>'US-syvbt-psgr'!E$2*SUMIFS('% by state 2019'!$C:$C,'% by state 2019'!$B:$B,$A46)</f>
        <v>1995.4538052109997</v>
      </c>
      <c r="F46" s="6">
        <f>'US-syvbt-psgr'!F$2*SUMIFS('% by state 2019'!$C:$C,'% by state 2019'!$B:$B,$A46)</f>
        <v>1120.2710015094835</v>
      </c>
      <c r="G46" s="6">
        <f>'US-syvbt-psgr'!G$2*SUMIFS('% by state 2019'!$C:$C,'% by state 2019'!$B:$B,$A46)</f>
        <v>150.8748736627945</v>
      </c>
      <c r="H46" s="6">
        <f>'US-syvbt-psgr'!H$2*SUMIFS('% by state 2019'!$C:$C,'% by state 2019'!$B:$B,$A46)</f>
        <v>14.050872218940738</v>
      </c>
      <c r="K46" s="9"/>
    </row>
    <row r="47" spans="1:11">
      <c r="A47" s="161" t="s">
        <v>220</v>
      </c>
      <c r="B47" s="6">
        <f>'US-syvbt-psgr'!B$2*SUMIFS('% by state 2019'!$C:$C,'% by state 2019'!$B:$B,$A47)</f>
        <v>25557.709763951789</v>
      </c>
      <c r="C47" s="6">
        <f>'US-syvbt-psgr'!C$2*SUMIFS('% by state 2019'!$C:$C,'% by state 2019'!$B:$B,$A47)</f>
        <v>2848.8053262605422</v>
      </c>
      <c r="D47" s="6">
        <f>'US-syvbt-psgr'!D$2*SUMIFS('% by state 2019'!$C:$C,'% by state 2019'!$B:$B,$A47)</f>
        <v>7405242.7002864499</v>
      </c>
      <c r="E47" s="6">
        <f>'US-syvbt-psgr'!E$2*SUMIFS('% by state 2019'!$C:$C,'% by state 2019'!$B:$B,$A47)</f>
        <v>31542.855883171494</v>
      </c>
      <c r="F47" s="6">
        <f>'US-syvbt-psgr'!F$2*SUMIFS('% by state 2019'!$C:$C,'% by state 2019'!$B:$B,$A47)</f>
        <v>17708.526580986596</v>
      </c>
      <c r="G47" s="6">
        <f>'US-syvbt-psgr'!G$2*SUMIFS('% by state 2019'!$C:$C,'% by state 2019'!$B:$B,$A47)</f>
        <v>2384.9333840299114</v>
      </c>
      <c r="H47" s="6">
        <f>'US-syvbt-psgr'!H$2*SUMIFS('% by state 2019'!$C:$C,'% by state 2019'!$B:$B,$A47)</f>
        <v>222.10718999232418</v>
      </c>
      <c r="K47" s="9"/>
    </row>
    <row r="48" spans="1:11">
      <c r="A48" s="161" t="s">
        <v>222</v>
      </c>
      <c r="B48" s="6">
        <f>'US-syvbt-psgr'!B$2*SUMIFS('% by state 2019'!$C:$C,'% by state 2019'!$B:$B,$A48)</f>
        <v>23410.237975541997</v>
      </c>
      <c r="C48" s="6">
        <f>'US-syvbt-psgr'!C$2*SUMIFS('% by state 2019'!$C:$C,'% by state 2019'!$B:$B,$A48)</f>
        <v>2609.4361055706313</v>
      </c>
      <c r="D48" s="6">
        <f>'US-syvbt-psgr'!D$2*SUMIFS('% by state 2019'!$C:$C,'% by state 2019'!$B:$B,$A48)</f>
        <v>6783021.4632481197</v>
      </c>
      <c r="E48" s="6">
        <f>'US-syvbt-psgr'!E$2*SUMIFS('% by state 2019'!$C:$C,'% by state 2019'!$B:$B,$A48)</f>
        <v>28892.485652012219</v>
      </c>
      <c r="F48" s="6">
        <f>'US-syvbt-psgr'!F$2*SUMIFS('% by state 2019'!$C:$C,'% by state 2019'!$B:$B,$A48)</f>
        <v>16220.577872037271</v>
      </c>
      <c r="G48" s="6">
        <f>'US-syvbt-psgr'!G$2*SUMIFS('% by state 2019'!$C:$C,'% by state 2019'!$B:$B,$A48)</f>
        <v>2184.5407351289241</v>
      </c>
      <c r="H48" s="6">
        <f>'US-syvbt-psgr'!H$2*SUMIFS('% by state 2019'!$C:$C,'% by state 2019'!$B:$B,$A48)</f>
        <v>203.44476174985948</v>
      </c>
      <c r="K48" s="9"/>
    </row>
    <row r="49" spans="1:11">
      <c r="A49" s="161" t="s">
        <v>224</v>
      </c>
      <c r="B49" s="6">
        <f>'US-syvbt-psgr'!B$2*SUMIFS('% by state 2019'!$C:$C,'% by state 2019'!$B:$B,$A49)</f>
        <v>4252.2673358710163</v>
      </c>
      <c r="C49" s="6">
        <f>'US-syvbt-psgr'!C$2*SUMIFS('% by state 2019'!$C:$C,'% by state 2019'!$B:$B,$A49)</f>
        <v>473.98150878915078</v>
      </c>
      <c r="D49" s="6">
        <f>'US-syvbt-psgr'!D$2*SUMIFS('% by state 2019'!$C:$C,'% by state 2019'!$B:$B,$A49)</f>
        <v>1232077.2064263574</v>
      </c>
      <c r="E49" s="6">
        <f>'US-syvbt-psgr'!E$2*SUMIFS('% by state 2019'!$C:$C,'% by state 2019'!$B:$B,$A49)</f>
        <v>5248.0702297230337</v>
      </c>
      <c r="F49" s="6">
        <f>'US-syvbt-psgr'!F$2*SUMIFS('% by state 2019'!$C:$C,'% by state 2019'!$B:$B,$A49)</f>
        <v>2946.3277360220591</v>
      </c>
      <c r="G49" s="6">
        <f>'US-syvbt-psgr'!G$2*SUMIFS('% by state 2019'!$C:$C,'% by state 2019'!$B:$B,$A49)</f>
        <v>396.80293816634367</v>
      </c>
      <c r="H49" s="6">
        <f>'US-syvbt-psgr'!H$2*SUMIFS('% by state 2019'!$C:$C,'% by state 2019'!$B:$B,$A49)</f>
        <v>36.953982097354555</v>
      </c>
      <c r="K49" s="9"/>
    </row>
    <row r="50" spans="1:11">
      <c r="A50" s="161" t="s">
        <v>226</v>
      </c>
      <c r="B50" s="6">
        <f>'US-syvbt-psgr'!B$2*SUMIFS('% by state 2019'!$C:$C,'% by state 2019'!$B:$B,$A50)</f>
        <v>15895.934208614995</v>
      </c>
      <c r="C50" s="6">
        <f>'US-syvbt-psgr'!C$2*SUMIFS('% by state 2019'!$C:$C,'% by state 2019'!$B:$B,$A50)</f>
        <v>1771.8497650075662</v>
      </c>
      <c r="D50" s="6">
        <f>'US-syvbt-psgr'!D$2*SUMIFS('% by state 2019'!$C:$C,'% by state 2019'!$B:$B,$A50)</f>
        <v>4605782.4370714966</v>
      </c>
      <c r="E50" s="6">
        <f>'US-syvbt-psgr'!E$2*SUMIFS('% by state 2019'!$C:$C,'% by state 2019'!$B:$B,$A50)</f>
        <v>19618.469984267889</v>
      </c>
      <c r="F50" s="6">
        <f>'US-syvbt-psgr'!F$2*SUMIFS('% by state 2019'!$C:$C,'% by state 2019'!$B:$B,$A50)</f>
        <v>11014.037488598025</v>
      </c>
      <c r="G50" s="6">
        <f>'US-syvbt-psgr'!G$2*SUMIFS('% by state 2019'!$C:$C,'% by state 2019'!$B:$B,$A50)</f>
        <v>1483.3388638735037</v>
      </c>
      <c r="H50" s="6">
        <f>'US-syvbt-psgr'!H$2*SUMIFS('% by state 2019'!$C:$C,'% by state 2019'!$B:$B,$A50)</f>
        <v>138.14231838402515</v>
      </c>
      <c r="K50" s="9"/>
    </row>
    <row r="51" spans="1:11">
      <c r="A51" s="161" t="s">
        <v>228</v>
      </c>
      <c r="B51" s="6">
        <f>'US-syvbt-psgr'!B$2*SUMIFS('% by state 2019'!$C:$C,'% by state 2019'!$B:$B,$A51)</f>
        <v>1599.4770877906851</v>
      </c>
      <c r="C51" s="6">
        <f>'US-syvbt-psgr'!C$2*SUMIFS('% by state 2019'!$C:$C,'% by state 2019'!$B:$B,$A51)</f>
        <v>178.2866653160261</v>
      </c>
      <c r="D51" s="6">
        <f>'US-syvbt-psgr'!D$2*SUMIFS('% by state 2019'!$C:$C,'% by state 2019'!$B:$B,$A51)</f>
        <v>463441.99609558348</v>
      </c>
      <c r="E51" s="6">
        <f>'US-syvbt-psgr'!E$2*SUMIFS('% by state 2019'!$C:$C,'% by state 2019'!$B:$B,$A51)</f>
        <v>1974.0452385830449</v>
      </c>
      <c r="F51" s="6">
        <f>'US-syvbt-psgr'!F$2*SUMIFS('% by state 2019'!$C:$C,'% by state 2019'!$B:$B,$A51)</f>
        <v>1108.2519829210551</v>
      </c>
      <c r="G51" s="6">
        <f>'US-syvbt-psgr'!G$2*SUMIFS('% by state 2019'!$C:$C,'% by state 2019'!$B:$B,$A51)</f>
        <v>149.25618683734194</v>
      </c>
      <c r="H51" s="6">
        <f>'US-syvbt-psgr'!H$2*SUMIFS('% by state 2019'!$C:$C,'% by state 2019'!$B:$B,$A51)</f>
        <v>13.900125038878473</v>
      </c>
      <c r="K51" s="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131D-F10E-4CDC-94EE-E9847BC8E46A}">
  <sheetPr>
    <tabColor theme="0" tint="-0.34998626667073579"/>
  </sheetPr>
  <dimension ref="A1:J54"/>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'US-syvbt-psgr'!B$3*SUMIFS('% by state 2019'!$D:$D,'% by state 2019'!$B:$B,$A2)</f>
        <v>1.6699923983276321</v>
      </c>
      <c r="C2" s="6">
        <f>'US-syvbt-psgr'!C$3*SUMIFS('% by state 2019'!$D:$D,'% by state 2019'!$B:$B,$A2)</f>
        <v>793.90787728347289</v>
      </c>
      <c r="D2" s="6">
        <f>'US-syvbt-psgr'!D$3*SUMIFS('% by state 2019'!$D:$D,'% by state 2019'!$B:$B,$A2)</f>
        <v>558.90843602062807</v>
      </c>
      <c r="E2" s="6">
        <f>'US-syvbt-psgr'!E$3*SUMIFS('% by state 2019'!$D:$D,'% by state 2019'!$B:$B,$A2)</f>
        <v>4230.8695454024628</v>
      </c>
      <c r="F2" s="6">
        <f>'US-syvbt-psgr'!F$3*SUMIFS('% by state 2019'!$D:$D,'% by state 2019'!$B:$B,$A2)</f>
        <v>0</v>
      </c>
      <c r="G2" s="6">
        <f>'US-syvbt-psgr'!G$3*SUMIFS('% by state 2019'!$D:$D,'% by state 2019'!$B:$B,$A2)</f>
        <v>40.314050024676561</v>
      </c>
      <c r="H2" s="6">
        <f>'US-syvbt-psgr'!H$3*SUMIFS('% by state 2019'!$D:$D,'% by state 2019'!$B:$B,$A2)</f>
        <v>0.47655982858285856</v>
      </c>
      <c r="J2" s="9"/>
    </row>
    <row r="3" spans="1:10">
      <c r="A3" s="161" t="s">
        <v>149</v>
      </c>
      <c r="B3" s="6">
        <f>'US-syvbt-psgr'!B$3*SUMIFS('% by state 2019'!$D:$D,'% by state 2019'!$B:$B,$A3)</f>
        <v>2.5596256176358798</v>
      </c>
      <c r="C3" s="6">
        <f>'US-syvbt-psgr'!C$3*SUMIFS('% by state 2019'!$D:$D,'% by state 2019'!$B:$B,$A3)</f>
        <v>1216.8360423512688</v>
      </c>
      <c r="D3" s="6">
        <f>'US-syvbt-psgr'!D$3*SUMIFS('% by state 2019'!$D:$D,'% by state 2019'!$B:$B,$A3)</f>
        <v>856.64842078552863</v>
      </c>
      <c r="E3" s="6">
        <f>'US-syvbt-psgr'!E$3*SUMIFS('% by state 2019'!$D:$D,'% by state 2019'!$B:$B,$A3)</f>
        <v>6484.7253700869896</v>
      </c>
      <c r="F3" s="6">
        <f>'US-syvbt-psgr'!F$3*SUMIFS('% by state 2019'!$D:$D,'% by state 2019'!$B:$B,$A3)</f>
        <v>0</v>
      </c>
      <c r="G3" s="6">
        <f>'US-syvbt-psgr'!G$3*SUMIFS('% by state 2019'!$D:$D,'% by state 2019'!$B:$B,$A3)</f>
        <v>61.790026887039808</v>
      </c>
      <c r="H3" s="6">
        <f>'US-syvbt-psgr'!H$3*SUMIFS('% by state 2019'!$D:$D,'% by state 2019'!$B:$B,$A3)</f>
        <v>0.73043131621341395</v>
      </c>
      <c r="J3" s="9"/>
    </row>
    <row r="4" spans="1:10">
      <c r="A4" s="161" t="s">
        <v>150</v>
      </c>
      <c r="B4" s="6">
        <f>'US-syvbt-psgr'!B$3*SUMIFS('% by state 2019'!$D:$D,'% by state 2019'!$B:$B,$A4)</f>
        <v>2.5198356138350437</v>
      </c>
      <c r="C4" s="6">
        <f>'US-syvbt-psgr'!C$3*SUMIFS('% by state 2019'!$D:$D,'% by state 2019'!$B:$B,$A4)</f>
        <v>1197.9200296279428</v>
      </c>
      <c r="D4" s="6">
        <f>'US-syvbt-psgr'!D$3*SUMIFS('% by state 2019'!$D:$D,'% by state 2019'!$B:$B,$A4)</f>
        <v>843.3316123881666</v>
      </c>
      <c r="E4" s="6">
        <f>'US-syvbt-psgr'!E$3*SUMIFS('% by state 2019'!$D:$D,'% by state 2019'!$B:$B,$A4)</f>
        <v>6383.9187344035026</v>
      </c>
      <c r="F4" s="6">
        <f>'US-syvbt-psgr'!F$3*SUMIFS('% by state 2019'!$D:$D,'% by state 2019'!$B:$B,$A4)</f>
        <v>0</v>
      </c>
      <c r="G4" s="6">
        <f>'US-syvbt-psgr'!G$3*SUMIFS('% by state 2019'!$D:$D,'% by state 2019'!$B:$B,$A4)</f>
        <v>60.829485865825966</v>
      </c>
      <c r="H4" s="6">
        <f>'US-syvbt-psgr'!H$3*SUMIFS('% by state 2019'!$D:$D,'% by state 2019'!$B:$B,$A4)</f>
        <v>0.71907658345557202</v>
      </c>
      <c r="J4" s="9"/>
    </row>
    <row r="5" spans="1:10">
      <c r="A5" s="161" t="s">
        <v>151</v>
      </c>
      <c r="B5" s="6">
        <f>'US-syvbt-psgr'!B$3*SUMIFS('% by state 2019'!$D:$D,'% by state 2019'!$B:$B,$A5)</f>
        <v>3.5763492968453061</v>
      </c>
      <c r="C5" s="6">
        <f>'US-syvbt-psgr'!C$3*SUMIFS('% by state 2019'!$D:$D,'% by state 2019'!$B:$B,$A5)</f>
        <v>1700.1825167144643</v>
      </c>
      <c r="D5" s="6">
        <f>'US-syvbt-psgr'!D$3*SUMIFS('% by state 2019'!$D:$D,'% by state 2019'!$B:$B,$A5)</f>
        <v>1196.9226890882724</v>
      </c>
      <c r="E5" s="6">
        <f>'US-syvbt-psgr'!E$3*SUMIFS('% by state 2019'!$D:$D,'% by state 2019'!$B:$B,$A5)</f>
        <v>9060.5605982978777</v>
      </c>
      <c r="F5" s="6">
        <f>'US-syvbt-psgr'!F$3*SUMIFS('% by state 2019'!$D:$D,'% by state 2019'!$B:$B,$A5)</f>
        <v>0</v>
      </c>
      <c r="G5" s="6">
        <f>'US-syvbt-psgr'!G$3*SUMIFS('% by state 2019'!$D:$D,'% by state 2019'!$B:$B,$A5)</f>
        <v>86.334000444026401</v>
      </c>
      <c r="H5" s="6">
        <f>'US-syvbt-psgr'!H$3*SUMIFS('% by state 2019'!$D:$D,'% by state 2019'!$B:$B,$A5)</f>
        <v>1.0205701592197631</v>
      </c>
      <c r="J5" s="9"/>
    </row>
    <row r="6" spans="1:10">
      <c r="A6" s="161" t="s">
        <v>153</v>
      </c>
      <c r="B6" s="6">
        <f>'US-syvbt-psgr'!B$3*SUMIFS('% by state 2019'!$D:$D,'% by state 2019'!$B:$B,$A6)</f>
        <v>29.939899277841125</v>
      </c>
      <c r="C6" s="6">
        <f>'US-syvbt-psgr'!C$3*SUMIFS('% by state 2019'!$D:$D,'% by state 2019'!$B:$B,$A6)</f>
        <v>14233.311424384425</v>
      </c>
      <c r="D6" s="6">
        <f>'US-syvbt-psgr'!D$3*SUMIFS('% by state 2019'!$D:$D,'% by state 2019'!$B:$B,$A6)</f>
        <v>10020.202664844928</v>
      </c>
      <c r="E6" s="6">
        <f>'US-syvbt-psgr'!E$3*SUMIFS('% by state 2019'!$D:$D,'% by state 2019'!$B:$B,$A6)</f>
        <v>75851.727333541872</v>
      </c>
      <c r="F6" s="6">
        <f>'US-syvbt-psgr'!F$3*SUMIFS('% by state 2019'!$D:$D,'% by state 2019'!$B:$B,$A6)</f>
        <v>0</v>
      </c>
      <c r="G6" s="6">
        <f>'US-syvbt-psgr'!G$3*SUMIFS('% by state 2019'!$D:$D,'% by state 2019'!$B:$B,$A6)</f>
        <v>722.75694094738401</v>
      </c>
      <c r="H6" s="6">
        <f>'US-syvbt-psgr'!H$3*SUMIFS('% by state 2019'!$D:$D,'% by state 2019'!$B:$B,$A6)</f>
        <v>8.5438432425946758</v>
      </c>
      <c r="J6" s="9"/>
    </row>
    <row r="7" spans="1:10">
      <c r="A7" s="161" t="s">
        <v>155</v>
      </c>
      <c r="B7" s="6">
        <f>'US-syvbt-psgr'!B$3*SUMIFS('% by state 2019'!$D:$D,'% by state 2019'!$B:$B,$A7)</f>
        <v>4.0740212846826296</v>
      </c>
      <c r="C7" s="6">
        <f>'US-syvbt-psgr'!C$3*SUMIFS('% by state 2019'!$D:$D,'% by state 2019'!$B:$B,$A7)</f>
        <v>1936.7738400300937</v>
      </c>
      <c r="D7" s="6">
        <f>'US-syvbt-psgr'!D$3*SUMIFS('% by state 2019'!$D:$D,'% by state 2019'!$B:$B,$A7)</f>
        <v>1363.4821732224423</v>
      </c>
      <c r="E7" s="6">
        <f>'US-syvbt-psgr'!E$3*SUMIFS('% by state 2019'!$D:$D,'% by state 2019'!$B:$B,$A7)</f>
        <v>10321.395832667458</v>
      </c>
      <c r="F7" s="6">
        <f>'US-syvbt-psgr'!F$3*SUMIFS('% by state 2019'!$D:$D,'% by state 2019'!$B:$B,$A7)</f>
        <v>0</v>
      </c>
      <c r="G7" s="6">
        <f>'US-syvbt-psgr'!G$3*SUMIFS('% by state 2019'!$D:$D,'% by state 2019'!$B:$B,$A7)</f>
        <v>98.34793142577567</v>
      </c>
      <c r="H7" s="6">
        <f>'US-syvbt-psgr'!H$3*SUMIFS('% by state 2019'!$D:$D,'% by state 2019'!$B:$B,$A7)</f>
        <v>1.1625890555044129</v>
      </c>
      <c r="J7" s="9"/>
    </row>
    <row r="8" spans="1:10">
      <c r="A8" s="161" t="s">
        <v>157</v>
      </c>
      <c r="B8" s="6">
        <f>'US-syvbt-psgr'!B$3*SUMIFS('% by state 2019'!$D:$D,'% by state 2019'!$B:$B,$A8)</f>
        <v>3.495878468263018</v>
      </c>
      <c r="C8" s="6">
        <f>'US-syvbt-psgr'!C$3*SUMIFS('% by state 2019'!$D:$D,'% by state 2019'!$B:$B,$A8)</f>
        <v>1661.9269984456485</v>
      </c>
      <c r="D8" s="6">
        <f>'US-syvbt-psgr'!D$3*SUMIFS('% by state 2019'!$D:$D,'% by state 2019'!$B:$B,$A8)</f>
        <v>1169.9909347921148</v>
      </c>
      <c r="E8" s="6">
        <f>'US-syvbt-psgr'!E$3*SUMIFS('% by state 2019'!$D:$D,'% by state 2019'!$B:$B,$A8)</f>
        <v>8856.6904619529159</v>
      </c>
      <c r="F8" s="6">
        <f>'US-syvbt-psgr'!F$3*SUMIFS('% by state 2019'!$D:$D,'% by state 2019'!$B:$B,$A8)</f>
        <v>0</v>
      </c>
      <c r="G8" s="6">
        <f>'US-syvbt-psgr'!G$3*SUMIFS('% by state 2019'!$D:$D,'% by state 2019'!$B:$B,$A8)</f>
        <v>84.391413751870047</v>
      </c>
      <c r="H8" s="6">
        <f>'US-syvbt-psgr'!H$3*SUMIFS('% by state 2019'!$D:$D,'% by state 2019'!$B:$B,$A8)</f>
        <v>0.99760648326920232</v>
      </c>
    </row>
    <row r="9" spans="1:10">
      <c r="A9" s="161" t="s">
        <v>159</v>
      </c>
      <c r="B9" s="6">
        <f>'US-syvbt-psgr'!B$3*SUMIFS('% by state 2019'!$D:$D,'% by state 2019'!$B:$B,$A9)</f>
        <v>1.1458927213987078</v>
      </c>
      <c r="C9" s="6">
        <f>'US-syvbt-psgr'!C$3*SUMIFS('% by state 2019'!$D:$D,'% by state 2019'!$B:$B,$A9)</f>
        <v>544.75293357697751</v>
      </c>
      <c r="D9" s="6">
        <f>'US-syvbt-psgr'!D$3*SUMIFS('% by state 2019'!$D:$D,'% by state 2019'!$B:$B,$A9)</f>
        <v>383.50420601059807</v>
      </c>
      <c r="E9" s="6">
        <f>'US-syvbt-psgr'!E$3*SUMIFS('% by state 2019'!$D:$D,'% by state 2019'!$B:$B,$A9)</f>
        <v>2903.080650019222</v>
      </c>
      <c r="F9" s="6">
        <f>'US-syvbt-psgr'!F$3*SUMIFS('% by state 2019'!$D:$D,'% by state 2019'!$B:$B,$A9)</f>
        <v>0</v>
      </c>
      <c r="G9" s="6">
        <f>'US-syvbt-psgr'!G$3*SUMIFS('% by state 2019'!$D:$D,'% by state 2019'!$B:$B,$A9)</f>
        <v>27.662147767643464</v>
      </c>
      <c r="H9" s="6">
        <f>'US-syvbt-psgr'!H$3*SUMIFS('% by state 2019'!$D:$D,'% by state 2019'!$B:$B,$A9)</f>
        <v>0.32699935606352259</v>
      </c>
    </row>
    <row r="10" spans="1:10">
      <c r="A10" s="161" t="s">
        <v>161</v>
      </c>
      <c r="B10" s="6">
        <f>'US-syvbt-psgr'!B$3*SUMIFS('% by state 2019'!$D:$D,'% by state 2019'!$B:$B,$A10)</f>
        <v>17.867790288863549</v>
      </c>
      <c r="C10" s="6">
        <f>'US-syvbt-psgr'!C$3*SUMIFS('% by state 2019'!$D:$D,'% by state 2019'!$B:$B,$A10)</f>
        <v>8494.2778626917516</v>
      </c>
      <c r="D10" s="6">
        <f>'US-syvbt-psgr'!D$3*SUMIFS('% by state 2019'!$D:$D,'% by state 2019'!$B:$B,$A10)</f>
        <v>5979.9426245855702</v>
      </c>
      <c r="E10" s="6">
        <f>'US-syvbt-psgr'!E$3*SUMIFS('% by state 2019'!$D:$D,'% by state 2019'!$B:$B,$A10)</f>
        <v>45267.445440167568</v>
      </c>
      <c r="F10" s="6">
        <f>'US-syvbt-psgr'!F$3*SUMIFS('% by state 2019'!$D:$D,'% by state 2019'!$B:$B,$A10)</f>
        <v>0</v>
      </c>
      <c r="G10" s="6">
        <f>'US-syvbt-psgr'!G$3*SUMIFS('% by state 2019'!$D:$D,'% by state 2019'!$B:$B,$A10)</f>
        <v>431.33309604104954</v>
      </c>
      <c r="H10" s="6">
        <f>'US-syvbt-psgr'!H$3*SUMIFS('% by state 2019'!$D:$D,'% by state 2019'!$B:$B,$A10)</f>
        <v>5.0988681659524087</v>
      </c>
    </row>
    <row r="11" spans="1:10">
      <c r="A11" s="161" t="s">
        <v>163</v>
      </c>
      <c r="B11" s="6">
        <f>'US-syvbt-psgr'!B$3*SUMIFS('% by state 2019'!$D:$D,'% by state 2019'!$B:$B,$A11)</f>
        <v>10.95769194222729</v>
      </c>
      <c r="C11" s="6">
        <f>'US-syvbt-psgr'!C$3*SUMIFS('% by state 2019'!$D:$D,'% by state 2019'!$B:$B,$A11)</f>
        <v>5209.2440411654898</v>
      </c>
      <c r="D11" s="6">
        <f>'US-syvbt-psgr'!D$3*SUMIFS('% by state 2019'!$D:$D,'% by state 2019'!$B:$B,$A11)</f>
        <v>3667.2900259660764</v>
      </c>
      <c r="E11" s="6">
        <f>'US-syvbt-psgr'!E$3*SUMIFS('% by state 2019'!$D:$D,'% by state 2019'!$B:$B,$A11)</f>
        <v>27760.943805910683</v>
      </c>
      <c r="F11" s="6">
        <f>'US-syvbt-psgr'!F$3*SUMIFS('% by state 2019'!$D:$D,'% by state 2019'!$B:$B,$A11)</f>
        <v>0</v>
      </c>
      <c r="G11" s="6">
        <f>'US-syvbt-psgr'!G$3*SUMIFS('% by state 2019'!$D:$D,'% by state 2019'!$B:$B,$A11)</f>
        <v>264.52152809577069</v>
      </c>
      <c r="H11" s="6">
        <f>'US-syvbt-psgr'!H$3*SUMIFS('% by state 2019'!$D:$D,'% by state 2019'!$B:$B,$A11)</f>
        <v>3.1269578226110677</v>
      </c>
    </row>
    <row r="12" spans="1:10">
      <c r="A12" s="161" t="s">
        <v>164</v>
      </c>
      <c r="B12" s="6">
        <f>'US-syvbt-psgr'!B$3*SUMIFS('% by state 2019'!$D:$D,'% by state 2019'!$B:$B,$A12)</f>
        <v>0.85667284302546554</v>
      </c>
      <c r="C12" s="6">
        <f>'US-syvbt-psgr'!C$3*SUMIFS('% by state 2019'!$D:$D,'% by state 2019'!$B:$B,$A12)</f>
        <v>407.25893064772742</v>
      </c>
      <c r="D12" s="6">
        <f>'US-syvbt-psgr'!D$3*SUMIFS('% by state 2019'!$D:$D,'% by state 2019'!$B:$B,$A12)</f>
        <v>286.70889721186194</v>
      </c>
      <c r="E12" s="6">
        <f>'US-syvbt-psgr'!E$3*SUMIFS('% by state 2019'!$D:$D,'% by state 2019'!$B:$B,$A12)</f>
        <v>2170.3518204989518</v>
      </c>
      <c r="F12" s="6">
        <f>'US-syvbt-psgr'!F$3*SUMIFS('% by state 2019'!$D:$D,'% by state 2019'!$B:$B,$A12)</f>
        <v>0</v>
      </c>
      <c r="G12" s="6">
        <f>'US-syvbt-psgr'!G$3*SUMIFS('% by state 2019'!$D:$D,'% by state 2019'!$B:$B,$A12)</f>
        <v>20.680304822402537</v>
      </c>
      <c r="H12" s="6">
        <f>'US-syvbt-psgr'!H$3*SUMIFS('% by state 2019'!$D:$D,'% by state 2019'!$B:$B,$A12)</f>
        <v>0.24446570154010433</v>
      </c>
    </row>
    <row r="13" spans="1:10">
      <c r="A13" s="161" t="s">
        <v>165</v>
      </c>
      <c r="B13" s="6">
        <f>'US-syvbt-psgr'!B$3*SUMIFS('% by state 2019'!$D:$D,'% by state 2019'!$B:$B,$A13)</f>
        <v>1.1693510072215887</v>
      </c>
      <c r="C13" s="6">
        <f>'US-syvbt-psgr'!C$3*SUMIFS('% by state 2019'!$D:$D,'% by state 2019'!$B:$B,$A13)</f>
        <v>555.90491122729657</v>
      </c>
      <c r="D13" s="6">
        <f>'US-syvbt-psgr'!D$3*SUMIFS('% by state 2019'!$D:$D,'% by state 2019'!$B:$B,$A13)</f>
        <v>391.35516021501297</v>
      </c>
      <c r="E13" s="6">
        <f>'US-syvbt-psgr'!E$3*SUMIFS('% by state 2019'!$D:$D,'% by state 2019'!$B:$B,$A13)</f>
        <v>2962.5114277729194</v>
      </c>
      <c r="F13" s="6">
        <f>'US-syvbt-psgr'!F$3*SUMIFS('% by state 2019'!$D:$D,'% by state 2019'!$B:$B,$A13)</f>
        <v>0</v>
      </c>
      <c r="G13" s="6">
        <f>'US-syvbt-psgr'!G$3*SUMIFS('% by state 2019'!$D:$D,'% by state 2019'!$B:$B,$A13)</f>
        <v>28.228436877165056</v>
      </c>
      <c r="H13" s="6">
        <f>'US-syvbt-psgr'!H$3*SUMIFS('% by state 2019'!$D:$D,'% by state 2019'!$B:$B,$A13)</f>
        <v>0.33369356418195179</v>
      </c>
    </row>
    <row r="14" spans="1:10">
      <c r="A14" s="161" t="s">
        <v>167</v>
      </c>
      <c r="B14" s="6">
        <f>'US-syvbt-psgr'!B$3*SUMIFS('% by state 2019'!$D:$D,'% by state 2019'!$B:$B,$A14)</f>
        <v>10.191882839224629</v>
      </c>
      <c r="C14" s="6">
        <f>'US-syvbt-psgr'!C$3*SUMIFS('% by state 2019'!$D:$D,'% by state 2019'!$B:$B,$A14)</f>
        <v>4845.1813783784919</v>
      </c>
      <c r="D14" s="6">
        <f>'US-syvbt-psgr'!D$3*SUMIFS('% by state 2019'!$D:$D,'% by state 2019'!$B:$B,$A14)</f>
        <v>3410.9911539004293</v>
      </c>
      <c r="E14" s="6">
        <f>'US-syvbt-psgr'!E$3*SUMIFS('% by state 2019'!$D:$D,'% by state 2019'!$B:$B,$A14)</f>
        <v>25820.792213166562</v>
      </c>
      <c r="F14" s="6">
        <f>'US-syvbt-psgr'!F$3*SUMIFS('% by state 2019'!$D:$D,'% by state 2019'!$B:$B,$A14)</f>
        <v>0</v>
      </c>
      <c r="G14" s="6">
        <f>'US-syvbt-psgr'!G$3*SUMIFS('% by state 2019'!$D:$D,'% by state 2019'!$B:$B,$A14)</f>
        <v>246.0346975456923</v>
      </c>
      <c r="H14" s="6">
        <f>'US-syvbt-psgr'!H$3*SUMIFS('% by state 2019'!$D:$D,'% by state 2019'!$B:$B,$A14)</f>
        <v>2.9084215854284232</v>
      </c>
    </row>
    <row r="15" spans="1:10">
      <c r="A15" s="161" t="s">
        <v>169</v>
      </c>
      <c r="B15" s="6">
        <f>'US-syvbt-psgr'!B$3*SUMIFS('% by state 2019'!$D:$D,'% by state 2019'!$B:$B,$A15)</f>
        <v>6.1971446218167996</v>
      </c>
      <c r="C15" s="6">
        <f>'US-syvbt-psgr'!C$3*SUMIFS('% by state 2019'!$D:$D,'% by state 2019'!$B:$B,$A15)</f>
        <v>2946.0983995209954</v>
      </c>
      <c r="D15" s="6">
        <f>'US-syvbt-psgr'!D$3*SUMIFS('% by state 2019'!$D:$D,'% by state 2019'!$B:$B,$A15)</f>
        <v>2074.0432183055664</v>
      </c>
      <c r="E15" s="6">
        <f>'US-syvbt-psgr'!E$3*SUMIFS('% by state 2019'!$D:$D,'% by state 2019'!$B:$B,$A15)</f>
        <v>15700.257363540079</v>
      </c>
      <c r="F15" s="6">
        <f>'US-syvbt-psgr'!F$3*SUMIFS('% by state 2019'!$D:$D,'% by state 2019'!$B:$B,$A15)</f>
        <v>0</v>
      </c>
      <c r="G15" s="6">
        <f>'US-syvbt-psgr'!G$3*SUMIFS('% by state 2019'!$D:$D,'% by state 2019'!$B:$B,$A15)</f>
        <v>149.60067994576809</v>
      </c>
      <c r="H15" s="6">
        <f>'US-syvbt-psgr'!H$3*SUMIFS('% by state 2019'!$D:$D,'% by state 2019'!$B:$B,$A15)</f>
        <v>1.7684572586280685</v>
      </c>
    </row>
    <row r="16" spans="1:10">
      <c r="A16" s="161" t="s">
        <v>171</v>
      </c>
      <c r="B16" s="6">
        <f>'US-syvbt-psgr'!B$3*SUMIFS('% by state 2019'!$D:$D,'% by state 2019'!$B:$B,$A16)</f>
        <v>2.7238336183960472</v>
      </c>
      <c r="C16" s="6">
        <f>'US-syvbt-psgr'!C$3*SUMIFS('% by state 2019'!$D:$D,'% by state 2019'!$B:$B,$A16)</f>
        <v>1294.8998859035023</v>
      </c>
      <c r="D16" s="6">
        <f>'US-syvbt-psgr'!D$3*SUMIFS('% by state 2019'!$D:$D,'% by state 2019'!$B:$B,$A16)</f>
        <v>911.60510021643324</v>
      </c>
      <c r="E16" s="6">
        <f>'US-syvbt-psgr'!E$3*SUMIFS('% by state 2019'!$D:$D,'% by state 2019'!$B:$B,$A16)</f>
        <v>6900.7408143628727</v>
      </c>
      <c r="F16" s="6">
        <f>'US-syvbt-psgr'!F$3*SUMIFS('% by state 2019'!$D:$D,'% by state 2019'!$B:$B,$A16)</f>
        <v>0</v>
      </c>
      <c r="G16" s="6">
        <f>'US-syvbt-psgr'!G$3*SUMIFS('% by state 2019'!$D:$D,'% by state 2019'!$B:$B,$A16)</f>
        <v>65.754050653690982</v>
      </c>
      <c r="H16" s="6">
        <f>'US-syvbt-psgr'!H$3*SUMIFS('% by state 2019'!$D:$D,'% by state 2019'!$B:$B,$A16)</f>
        <v>0.77729077304241845</v>
      </c>
    </row>
    <row r="17" spans="1:8">
      <c r="A17" s="161" t="s">
        <v>173</v>
      </c>
      <c r="B17" s="6">
        <f>'US-syvbt-psgr'!B$3*SUMIFS('% by state 2019'!$D:$D,'% by state 2019'!$B:$B,$A17)</f>
        <v>1.9601030976814899</v>
      </c>
      <c r="C17" s="6">
        <f>'US-syvbt-psgr'!C$3*SUMIFS('% by state 2019'!$D:$D,'% by state 2019'!$B:$B,$A17)</f>
        <v>931.82537303488698</v>
      </c>
      <c r="D17" s="6">
        <f>'US-syvbt-psgr'!D$3*SUMIFS('% by state 2019'!$D:$D,'% by state 2019'!$B:$B,$A17)</f>
        <v>656.00188232079756</v>
      </c>
      <c r="E17" s="6">
        <f>'US-syvbt-psgr'!E$3*SUMIFS('% by state 2019'!$D:$D,'% by state 2019'!$B:$B,$A17)</f>
        <v>4965.8552399007222</v>
      </c>
      <c r="F17" s="6">
        <f>'US-syvbt-psgr'!F$3*SUMIFS('% by state 2019'!$D:$D,'% by state 2019'!$B:$B,$A17)</f>
        <v>0</v>
      </c>
      <c r="G17" s="6">
        <f>'US-syvbt-psgr'!G$3*SUMIFS('% by state 2019'!$D:$D,'% by state 2019'!$B:$B,$A17)</f>
        <v>47.317397619646151</v>
      </c>
      <c r="H17" s="6">
        <f>'US-syvbt-psgr'!H$3*SUMIFS('% by state 2019'!$D:$D,'% by state 2019'!$B:$B,$A17)</f>
        <v>0.55934769354115388</v>
      </c>
    </row>
    <row r="18" spans="1:8">
      <c r="A18" s="161" t="s">
        <v>174</v>
      </c>
      <c r="B18" s="6">
        <f>'US-syvbt-psgr'!B$3*SUMIFS('% by state 2019'!$D:$D,'% by state 2019'!$B:$B,$A18)</f>
        <v>3.2627803116685672</v>
      </c>
      <c r="C18" s="6">
        <f>'US-syvbt-psgr'!C$3*SUMIFS('% by state 2019'!$D:$D,'% by state 2019'!$B:$B,$A18)</f>
        <v>1551.1130433127312</v>
      </c>
      <c r="D18" s="6">
        <f>'US-syvbt-psgr'!D$3*SUMIFS('% by state 2019'!$D:$D,'% by state 2019'!$B:$B,$A18)</f>
        <v>1091.9782885836878</v>
      </c>
      <c r="E18" s="6">
        <f>'US-syvbt-psgr'!E$3*SUMIFS('% by state 2019'!$D:$D,'% by state 2019'!$B:$B,$A18)</f>
        <v>8266.1441260459214</v>
      </c>
      <c r="F18" s="6">
        <f>'US-syvbt-psgr'!F$3*SUMIFS('% by state 2019'!$D:$D,'% by state 2019'!$B:$B,$A18)</f>
        <v>0</v>
      </c>
      <c r="G18" s="6">
        <f>'US-syvbt-psgr'!G$3*SUMIFS('% by state 2019'!$D:$D,'% by state 2019'!$B:$B,$A18)</f>
        <v>78.764363739535213</v>
      </c>
      <c r="H18" s="6">
        <f>'US-syvbt-psgr'!H$3*SUMIFS('% by state 2019'!$D:$D,'% by state 2019'!$B:$B,$A18)</f>
        <v>0.93108808614303862</v>
      </c>
    </row>
    <row r="19" spans="1:8">
      <c r="A19" s="161" t="s">
        <v>175</v>
      </c>
      <c r="B19" s="6">
        <f>'US-syvbt-psgr'!B$3*SUMIFS('% by state 2019'!$D:$D,'% by state 2019'!$B:$B,$A19)</f>
        <v>8.9328558532877231</v>
      </c>
      <c r="C19" s="6">
        <f>'US-syvbt-psgr'!C$3*SUMIFS('% by state 2019'!$D:$D,'% by state 2019'!$B:$B,$A19)</f>
        <v>4246.6448563866843</v>
      </c>
      <c r="D19" s="6">
        <f>'US-syvbt-psgr'!D$3*SUMIFS('% by state 2019'!$D:$D,'% by state 2019'!$B:$B,$A19)</f>
        <v>2989.6234852077796</v>
      </c>
      <c r="E19" s="6">
        <f>'US-syvbt-psgr'!E$3*SUMIFS('% by state 2019'!$D:$D,'% by state 2019'!$B:$B,$A19)</f>
        <v>22631.089710942797</v>
      </c>
      <c r="F19" s="6">
        <f>'US-syvbt-psgr'!F$3*SUMIFS('% by state 2019'!$D:$D,'% by state 2019'!$B:$B,$A19)</f>
        <v>0</v>
      </c>
      <c r="G19" s="6">
        <f>'US-syvbt-psgr'!G$3*SUMIFS('% by state 2019'!$D:$D,'% by state 2019'!$B:$B,$A19)</f>
        <v>215.64145926250796</v>
      </c>
      <c r="H19" s="6">
        <f>'US-syvbt-psgr'!H$3*SUMIFS('% by state 2019'!$D:$D,'% by state 2019'!$B:$B,$A19)</f>
        <v>2.5491375041355142</v>
      </c>
    </row>
    <row r="20" spans="1:8">
      <c r="A20" s="161" t="s">
        <v>177</v>
      </c>
      <c r="B20" s="6">
        <f>'US-syvbt-psgr'!B$3*SUMIFS('% by state 2019'!$D:$D,'% by state 2019'!$B:$B,$A20)</f>
        <v>1.3727551311288484</v>
      </c>
      <c r="C20" s="6">
        <f>'US-syvbt-psgr'!C$3*SUMIFS('% by state 2019'!$D:$D,'% by state 2019'!$B:$B,$A20)</f>
        <v>652.60243895474673</v>
      </c>
      <c r="D20" s="6">
        <f>'US-syvbt-psgr'!D$3*SUMIFS('% by state 2019'!$D:$D,'% by state 2019'!$B:$B,$A20)</f>
        <v>459.42988970899063</v>
      </c>
      <c r="E20" s="6">
        <f>'US-syvbt-psgr'!E$3*SUMIFS('% by state 2019'!$D:$D,'% by state 2019'!$B:$B,$A20)</f>
        <v>3477.8289310802966</v>
      </c>
      <c r="F20" s="6">
        <f>'US-syvbt-psgr'!F$3*SUMIFS('% by state 2019'!$D:$D,'% by state 2019'!$B:$B,$A20)</f>
        <v>0</v>
      </c>
      <c r="G20" s="6">
        <f>'US-syvbt-psgr'!G$3*SUMIFS('% by state 2019'!$D:$D,'% by state 2019'!$B:$B,$A20)</f>
        <v>33.138665231877624</v>
      </c>
      <c r="H20" s="6">
        <f>'US-syvbt-psgr'!H$3*SUMIFS('% by state 2019'!$D:$D,'% by state 2019'!$B:$B,$A20)</f>
        <v>0.39173828014554679</v>
      </c>
    </row>
    <row r="21" spans="1:8">
      <c r="A21" s="161" t="s">
        <v>178</v>
      </c>
      <c r="B21" s="6">
        <f>'US-syvbt-psgr'!B$3*SUMIFS('% by state 2019'!$D:$D,'% by state 2019'!$B:$B,$A21)</f>
        <v>6.9504822310908398</v>
      </c>
      <c r="C21" s="6">
        <f>'US-syvbt-psgr'!C$3*SUMIFS('% by state 2019'!$D:$D,'% by state 2019'!$B:$B,$A21)</f>
        <v>3304.2321627976971</v>
      </c>
      <c r="D21" s="6">
        <f>'US-syvbt-psgr'!D$3*SUMIFS('% by state 2019'!$D:$D,'% by state 2019'!$B:$B,$A21)</f>
        <v>2326.168165351145</v>
      </c>
      <c r="E21" s="6">
        <f>'US-syvbt-psgr'!E$3*SUMIFS('% by state 2019'!$D:$D,'% by state 2019'!$B:$B,$A21)</f>
        <v>17608.812846592362</v>
      </c>
      <c r="F21" s="6">
        <f>'US-syvbt-psgr'!F$3*SUMIFS('% by state 2019'!$D:$D,'% by state 2019'!$B:$B,$A21)</f>
        <v>0</v>
      </c>
      <c r="G21" s="6">
        <f>'US-syvbt-psgr'!G$3*SUMIFS('% by state 2019'!$D:$D,'% by state 2019'!$B:$B,$A21)</f>
        <v>167.78644539964512</v>
      </c>
      <c r="H21" s="6">
        <f>'US-syvbt-psgr'!H$3*SUMIFS('% by state 2019'!$D:$D,'% by state 2019'!$B:$B,$A21)</f>
        <v>1.9834345497224342</v>
      </c>
    </row>
    <row r="22" spans="1:8">
      <c r="A22" s="161" t="s">
        <v>180</v>
      </c>
      <c r="B22" s="6">
        <f>'US-syvbt-psgr'!B$3*SUMIFS('% by state 2019'!$D:$D,'% by state 2019'!$B:$B,$A22)</f>
        <v>4.0835233751425317</v>
      </c>
      <c r="C22" s="6">
        <f>'US-syvbt-psgr'!C$3*SUMIFS('% by state 2019'!$D:$D,'% by state 2019'!$B:$B,$A22)</f>
        <v>1941.2910967998432</v>
      </c>
      <c r="D22" s="6">
        <f>'US-syvbt-psgr'!D$3*SUMIFS('% by state 2019'!$D:$D,'% by state 2019'!$B:$B,$A22)</f>
        <v>1366.6623065710662</v>
      </c>
      <c r="E22" s="6">
        <f>'US-syvbt-psgr'!E$3*SUMIFS('% by state 2019'!$D:$D,'% by state 2019'!$B:$B,$A22)</f>
        <v>10345.469059099336</v>
      </c>
      <c r="F22" s="6">
        <f>'US-syvbt-psgr'!F$3*SUMIFS('% by state 2019'!$D:$D,'% by state 2019'!$B:$B,$A22)</f>
        <v>0</v>
      </c>
      <c r="G22" s="6">
        <f>'US-syvbt-psgr'!G$3*SUMIFS('% by state 2019'!$D:$D,'% by state 2019'!$B:$B,$A22)</f>
        <v>98.577314356214799</v>
      </c>
      <c r="H22" s="6">
        <f>'US-syvbt-psgr'!H$3*SUMIFS('% by state 2019'!$D:$D,'% by state 2019'!$B:$B,$A22)</f>
        <v>1.1653006334764349</v>
      </c>
    </row>
    <row r="23" spans="1:8">
      <c r="A23" s="161" t="s">
        <v>182</v>
      </c>
      <c r="B23" s="6">
        <f>'US-syvbt-psgr'!B$3*SUMIFS('% by state 2019'!$D:$D,'% by state 2019'!$B:$B,$A23)</f>
        <v>2.6552404028886358</v>
      </c>
      <c r="C23" s="6">
        <f>'US-syvbt-psgr'!C$3*SUMIFS('% by state 2019'!$D:$D,'% by state 2019'!$B:$B,$A23)</f>
        <v>1262.2909385968733</v>
      </c>
      <c r="D23" s="6">
        <f>'US-syvbt-psgr'!D$3*SUMIFS('% by state 2019'!$D:$D,'% by state 2019'!$B:$B,$A23)</f>
        <v>888.64851260605542</v>
      </c>
      <c r="E23" s="6">
        <f>'US-syvbt-psgr'!E$3*SUMIFS('% by state 2019'!$D:$D,'% by state 2019'!$B:$B,$A23)</f>
        <v>6726.9622110577575</v>
      </c>
      <c r="F23" s="6">
        <f>'US-syvbt-psgr'!F$3*SUMIFS('% by state 2019'!$D:$D,'% by state 2019'!$B:$B,$A23)</f>
        <v>0</v>
      </c>
      <c r="G23" s="6">
        <f>'US-syvbt-psgr'!G$3*SUMIFS('% by state 2019'!$D:$D,'% by state 2019'!$B:$B,$A23)</f>
        <v>64.098192624583533</v>
      </c>
      <c r="H23" s="6">
        <f>'US-syvbt-psgr'!H$3*SUMIFS('% by state 2019'!$D:$D,'% by state 2019'!$B:$B,$A23)</f>
        <v>0.75771656955688493</v>
      </c>
    </row>
    <row r="24" spans="1:8">
      <c r="A24" s="161" t="s">
        <v>184</v>
      </c>
      <c r="B24" s="6">
        <f>'US-syvbt-psgr'!B$3*SUMIFS('% by state 2019'!$D:$D,'% by state 2019'!$B:$B,$A24)</f>
        <v>5.6988787533257312</v>
      </c>
      <c r="C24" s="6">
        <f>'US-syvbt-psgr'!C$3*SUMIFS('% by state 2019'!$D:$D,'% by state 2019'!$B:$B,$A24)</f>
        <v>2709.2247476572566</v>
      </c>
      <c r="D24" s="6">
        <f>'US-syvbt-psgr'!D$3*SUMIFS('% by state 2019'!$D:$D,'% by state 2019'!$B:$B,$A24)</f>
        <v>1907.2849758371074</v>
      </c>
      <c r="E24" s="6">
        <f>'US-syvbt-psgr'!E$3*SUMIFS('% by state 2019'!$D:$D,'% by state 2019'!$B:$B,$A24)</f>
        <v>14437.917552518504</v>
      </c>
      <c r="F24" s="6">
        <f>'US-syvbt-psgr'!F$3*SUMIFS('% by state 2019'!$D:$D,'% by state 2019'!$B:$B,$A24)</f>
        <v>0</v>
      </c>
      <c r="G24" s="6">
        <f>'US-syvbt-psgr'!G$3*SUMIFS('% by state 2019'!$D:$D,'% by state 2019'!$B:$B,$A24)</f>
        <v>137.57241253086636</v>
      </c>
      <c r="H24" s="6">
        <f>'US-syvbt-psgr'!H$3*SUMIFS('% by state 2019'!$D:$D,'% by state 2019'!$B:$B,$A24)</f>
        <v>1.6262688887201671</v>
      </c>
    </row>
    <row r="25" spans="1:8">
      <c r="A25" s="161" t="s">
        <v>186</v>
      </c>
      <c r="B25" s="6">
        <f>'US-syvbt-psgr'!B$3*SUMIFS('% by state 2019'!$D:$D,'% by state 2019'!$B:$B,$A25)</f>
        <v>2.1932012542759405</v>
      </c>
      <c r="C25" s="6">
        <f>'US-syvbt-psgr'!C$3*SUMIFS('% by state 2019'!$D:$D,'% by state 2019'!$B:$B,$A25)</f>
        <v>1042.6393281678043</v>
      </c>
      <c r="D25" s="6">
        <f>'US-syvbt-psgr'!D$3*SUMIFS('% by state 2019'!$D:$D,'% by state 2019'!$B:$B,$A25)</f>
        <v>734.01452852922444</v>
      </c>
      <c r="E25" s="6">
        <f>'US-syvbt-psgr'!E$3*SUMIFS('% by state 2019'!$D:$D,'% by state 2019'!$B:$B,$A25)</f>
        <v>5556.4015758077157</v>
      </c>
      <c r="F25" s="6">
        <f>'US-syvbt-psgr'!F$3*SUMIFS('% by state 2019'!$D:$D,'% by state 2019'!$B:$B,$A25)</f>
        <v>0</v>
      </c>
      <c r="G25" s="6">
        <f>'US-syvbt-psgr'!G$3*SUMIFS('% by state 2019'!$D:$D,'% by state 2019'!$B:$B,$A25)</f>
        <v>52.944447631980985</v>
      </c>
      <c r="H25" s="6">
        <f>'US-syvbt-psgr'!H$3*SUMIFS('% by state 2019'!$D:$D,'% by state 2019'!$B:$B,$A25)</f>
        <v>0.62586609066731735</v>
      </c>
    </row>
    <row r="26" spans="1:8">
      <c r="A26" s="161" t="s">
        <v>188</v>
      </c>
      <c r="B26" s="6">
        <f>'US-syvbt-psgr'!B$3*SUMIFS('% by state 2019'!$D:$D,'% by state 2019'!$B:$B,$A26)</f>
        <v>10.021736031927023</v>
      </c>
      <c r="C26" s="6">
        <f>'US-syvbt-psgr'!C$3*SUMIFS('% by state 2019'!$D:$D,'% by state 2019'!$B:$B,$A26)</f>
        <v>4764.2942493451646</v>
      </c>
      <c r="D26" s="6">
        <f>'US-syvbt-psgr'!D$3*SUMIFS('% by state 2019'!$D:$D,'% by state 2019'!$B:$B,$A26)</f>
        <v>3354.0468911266348</v>
      </c>
      <c r="E26" s="6">
        <f>'US-syvbt-psgr'!E$3*SUMIFS('% by state 2019'!$D:$D,'% by state 2019'!$B:$B,$A26)</f>
        <v>25389.731002370754</v>
      </c>
      <c r="F26" s="6">
        <f>'US-syvbt-psgr'!F$3*SUMIFS('% by state 2019'!$D:$D,'% by state 2019'!$B:$B,$A26)</f>
        <v>0</v>
      </c>
      <c r="G26" s="6">
        <f>'US-syvbt-psgr'!G$3*SUMIFS('% by state 2019'!$D:$D,'% by state 2019'!$B:$B,$A26)</f>
        <v>241.92730944751668</v>
      </c>
      <c r="H26" s="6">
        <f>'US-syvbt-psgr'!H$3*SUMIFS('% by state 2019'!$D:$D,'% by state 2019'!$B:$B,$A26)</f>
        <v>2.8598673923669051</v>
      </c>
    </row>
    <row r="27" spans="1:8">
      <c r="A27" s="161" t="s">
        <v>190</v>
      </c>
      <c r="B27" s="6">
        <f>'US-syvbt-psgr'!B$3*SUMIFS('% by state 2019'!$D:$D,'% by state 2019'!$B:$B,$A27)</f>
        <v>1.5426049980995817</v>
      </c>
      <c r="C27" s="6">
        <f>'US-syvbt-psgr'!C$3*SUMIFS('% by state 2019'!$D:$D,'% by state 2019'!$B:$B,$A27)</f>
        <v>733.34840371401879</v>
      </c>
      <c r="D27" s="6">
        <f>'US-syvbt-psgr'!D$3*SUMIFS('% by state 2019'!$D:$D,'% by state 2019'!$B:$B,$A27)</f>
        <v>516.27477331564046</v>
      </c>
      <c r="E27" s="6">
        <f>'US-syvbt-psgr'!E$3*SUMIFS('% by state 2019'!$D:$D,'% by state 2019'!$B:$B,$A27)</f>
        <v>3908.1378535501058</v>
      </c>
      <c r="F27" s="6">
        <f>'US-syvbt-psgr'!F$3*SUMIFS('% by state 2019'!$D:$D,'% by state 2019'!$B:$B,$A27)</f>
        <v>0</v>
      </c>
      <c r="G27" s="6">
        <f>'US-syvbt-psgr'!G$3*SUMIFS('% by state 2019'!$D:$D,'% by state 2019'!$B:$B,$A27)</f>
        <v>37.238885113477011</v>
      </c>
      <c r="H27" s="6">
        <f>'US-syvbt-psgr'!H$3*SUMIFS('% by state 2019'!$D:$D,'% by state 2019'!$B:$B,$A27)</f>
        <v>0.44020773639543914</v>
      </c>
    </row>
    <row r="28" spans="1:8">
      <c r="A28" s="161" t="s">
        <v>191</v>
      </c>
      <c r="B28" s="6">
        <f>'US-syvbt-psgr'!B$3*SUMIFS('% by state 2019'!$D:$D,'% by state 2019'!$B:$B,$A28)</f>
        <v>5.1338013112884839</v>
      </c>
      <c r="C28" s="6">
        <f>'US-syvbt-psgr'!C$3*SUMIFS('% by state 2019'!$D:$D,'% by state 2019'!$B:$B,$A28)</f>
        <v>2440.5891341312167</v>
      </c>
      <c r="D28" s="6">
        <f>'US-syvbt-psgr'!D$3*SUMIFS('% by state 2019'!$D:$D,'% by state 2019'!$B:$B,$A28)</f>
        <v>1718.1664207611375</v>
      </c>
      <c r="E28" s="6">
        <f>'US-syvbt-psgr'!E$3*SUMIFS('% by state 2019'!$D:$D,'% by state 2019'!$B:$B,$A28)</f>
        <v>13006.312868147792</v>
      </c>
      <c r="F28" s="6">
        <f>'US-syvbt-psgr'!F$3*SUMIFS('% by state 2019'!$D:$D,'% by state 2019'!$B:$B,$A28)</f>
        <v>0</v>
      </c>
      <c r="G28" s="6">
        <f>'US-syvbt-psgr'!G$3*SUMIFS('% by state 2019'!$D:$D,'% by state 2019'!$B:$B,$A28)</f>
        <v>123.93129638631454</v>
      </c>
      <c r="H28" s="6">
        <f>'US-syvbt-psgr'!H$3*SUMIFS('% by state 2019'!$D:$D,'% by state 2019'!$B:$B,$A28)</f>
        <v>1.4650147361964867</v>
      </c>
    </row>
    <row r="29" spans="1:8">
      <c r="A29" s="161" t="s">
        <v>193</v>
      </c>
      <c r="B29" s="6">
        <f>'US-syvbt-psgr'!B$3*SUMIFS('% by state 2019'!$D:$D,'% by state 2019'!$B:$B,$A29)</f>
        <v>1.2667474344355758</v>
      </c>
      <c r="C29" s="6">
        <f>'US-syvbt-psgr'!C$3*SUMIFS('% by state 2019'!$D:$D,'% by state 2019'!$B:$B,$A29)</f>
        <v>602.20679311722881</v>
      </c>
      <c r="D29" s="6">
        <f>'US-syvbt-psgr'!D$3*SUMIFS('% by state 2019'!$D:$D,'% by state 2019'!$B:$B,$A29)</f>
        <v>423.9515270384066</v>
      </c>
      <c r="E29" s="6">
        <f>'US-syvbt-psgr'!E$3*SUMIFS('% by state 2019'!$D:$D,'% by state 2019'!$B:$B,$A29)</f>
        <v>3209.2619986996633</v>
      </c>
      <c r="F29" s="6">
        <f>'US-syvbt-psgr'!F$3*SUMIFS('% by state 2019'!$D:$D,'% by state 2019'!$B:$B,$A29)</f>
        <v>0</v>
      </c>
      <c r="G29" s="6">
        <f>'US-syvbt-psgr'!G$3*SUMIFS('% by state 2019'!$D:$D,'% by state 2019'!$B:$B,$A29)</f>
        <v>30.579611914166104</v>
      </c>
      <c r="H29" s="6">
        <f>'US-syvbt-psgr'!H$3*SUMIFS('% by state 2019'!$D:$D,'% by state 2019'!$B:$B,$A29)</f>
        <v>0.36148723839517677</v>
      </c>
    </row>
    <row r="30" spans="1:8">
      <c r="A30" s="161" t="s">
        <v>194</v>
      </c>
      <c r="B30" s="6">
        <f>'US-syvbt-psgr'!B$3*SUMIFS('% by state 2019'!$D:$D,'% by state 2019'!$B:$B,$A30)</f>
        <v>0.91457620676548845</v>
      </c>
      <c r="C30" s="6">
        <f>'US-syvbt-psgr'!C$3*SUMIFS('% by state 2019'!$D:$D,'% by state 2019'!$B:$B,$A30)</f>
        <v>434.78596408838843</v>
      </c>
      <c r="D30" s="6">
        <f>'US-syvbt-psgr'!D$3*SUMIFS('% by state 2019'!$D:$D,'% by state 2019'!$B:$B,$A30)</f>
        <v>306.08783480503809</v>
      </c>
      <c r="E30" s="6">
        <f>'US-syvbt-psgr'!E$3*SUMIFS('% by state 2019'!$D:$D,'% by state 2019'!$B:$B,$A30)</f>
        <v>2317.0480440682054</v>
      </c>
      <c r="F30" s="6">
        <f>'US-syvbt-psgr'!F$3*SUMIFS('% by state 2019'!$D:$D,'% by state 2019'!$B:$B,$A30)</f>
        <v>0</v>
      </c>
      <c r="G30" s="6">
        <f>'US-syvbt-psgr'!G$3*SUMIFS('% by state 2019'!$D:$D,'% by state 2019'!$B:$B,$A30)</f>
        <v>22.078107054765969</v>
      </c>
      <c r="H30" s="6">
        <f>'US-syvbt-psgr'!H$3*SUMIFS('% by state 2019'!$D:$D,'% by state 2019'!$B:$B,$A30)</f>
        <v>0.26098937980711312</v>
      </c>
    </row>
    <row r="31" spans="1:8">
      <c r="A31" s="161" t="s">
        <v>196</v>
      </c>
      <c r="B31" s="6">
        <f>'US-syvbt-psgr'!B$3*SUMIFS('% by state 2019'!$D:$D,'% by state 2019'!$B:$B,$A31)</f>
        <v>7.7079770049410872</v>
      </c>
      <c r="C31" s="6">
        <f>'US-syvbt-psgr'!C$3*SUMIFS('% by state 2019'!$D:$D,'% by state 2019'!$B:$B,$A31)</f>
        <v>3664.3422259111644</v>
      </c>
      <c r="D31" s="6">
        <f>'US-syvbt-psgr'!D$3*SUMIFS('% by state 2019'!$D:$D,'% by state 2019'!$B:$B,$A31)</f>
        <v>2579.6844207367462</v>
      </c>
      <c r="E31" s="6">
        <f>'US-syvbt-psgr'!E$3*SUMIFS('% by state 2019'!$D:$D,'% by state 2019'!$B:$B,$A31)</f>
        <v>19527.900366208596</v>
      </c>
      <c r="F31" s="6">
        <f>'US-syvbt-psgr'!F$3*SUMIFS('% by state 2019'!$D:$D,'% by state 2019'!$B:$B,$A31)</f>
        <v>0</v>
      </c>
      <c r="G31" s="6">
        <f>'US-syvbt-psgr'!G$3*SUMIFS('% by state 2019'!$D:$D,'% by state 2019'!$B:$B,$A31)</f>
        <v>186.07256588558928</v>
      </c>
      <c r="H31" s="6">
        <f>'US-syvbt-psgr'!H$3*SUMIFS('% by state 2019'!$D:$D,'% by state 2019'!$B:$B,$A31)</f>
        <v>2.1995981561795594</v>
      </c>
    </row>
    <row r="32" spans="1:8">
      <c r="A32" s="161" t="s">
        <v>197</v>
      </c>
      <c r="B32" s="6">
        <f>'US-syvbt-psgr'!B$3*SUMIFS('% by state 2019'!$D:$D,'% by state 2019'!$B:$B,$A32)</f>
        <v>2.9073427404028886</v>
      </c>
      <c r="C32" s="6">
        <f>'US-syvbt-psgr'!C$3*SUMIFS('% by state 2019'!$D:$D,'% by state 2019'!$B:$B,$A32)</f>
        <v>1382.1394072692894</v>
      </c>
      <c r="D32" s="6">
        <f>'US-syvbt-psgr'!D$3*SUMIFS('% by state 2019'!$D:$D,'% by state 2019'!$B:$B,$A32)</f>
        <v>973.02142551172983</v>
      </c>
      <c r="E32" s="6">
        <f>'US-syvbt-psgr'!E$3*SUMIFS('% by state 2019'!$D:$D,'% by state 2019'!$B:$B,$A32)</f>
        <v>7365.6549998285054</v>
      </c>
      <c r="F32" s="6">
        <f>'US-syvbt-psgr'!F$3*SUMIFS('% by state 2019'!$D:$D,'% by state 2019'!$B:$B,$A32)</f>
        <v>0</v>
      </c>
      <c r="G32" s="6">
        <f>'US-syvbt-psgr'!G$3*SUMIFS('% by state 2019'!$D:$D,'% by state 2019'!$B:$B,$A32)</f>
        <v>70.184008497796626</v>
      </c>
      <c r="H32" s="6">
        <f>'US-syvbt-psgr'!H$3*SUMIFS('% by state 2019'!$D:$D,'% by state 2019'!$B:$B,$A32)</f>
        <v>0.82965812262709238</v>
      </c>
    </row>
    <row r="33" spans="1:8">
      <c r="A33" s="161" t="s">
        <v>199</v>
      </c>
      <c r="B33" s="6">
        <f>'US-syvbt-psgr'!B$3*SUMIFS('% by state 2019'!$D:$D,'% by state 2019'!$B:$B,$A33)</f>
        <v>24.254679779551502</v>
      </c>
      <c r="C33" s="6">
        <f>'US-syvbt-psgr'!C$3*SUMIFS('% by state 2019'!$D:$D,'% by state 2019'!$B:$B,$A33)</f>
        <v>11530.580233333683</v>
      </c>
      <c r="D33" s="6">
        <f>'US-syvbt-psgr'!D$3*SUMIFS('% by state 2019'!$D:$D,'% by state 2019'!$B:$B,$A33)</f>
        <v>8117.4891306964682</v>
      </c>
      <c r="E33" s="6">
        <f>'US-syvbt-psgr'!E$3*SUMIFS('% by state 2019'!$D:$D,'% by state 2019'!$B:$B,$A33)</f>
        <v>61448.415044019202</v>
      </c>
      <c r="F33" s="6">
        <f>'US-syvbt-psgr'!F$3*SUMIFS('% by state 2019'!$D:$D,'% by state 2019'!$B:$B,$A33)</f>
        <v>0</v>
      </c>
      <c r="G33" s="6">
        <f>'US-syvbt-psgr'!G$3*SUMIFS('% by state 2019'!$D:$D,'% by state 2019'!$B:$B,$A33)</f>
        <v>585.51426637902398</v>
      </c>
      <c r="H33" s="6">
        <f>'US-syvbt-psgr'!H$3*SUMIFS('% by state 2019'!$D:$D,'% by state 2019'!$B:$B,$A33)</f>
        <v>6.9214722472092909</v>
      </c>
    </row>
    <row r="34" spans="1:8">
      <c r="A34" s="161" t="s">
        <v>200</v>
      </c>
      <c r="B34" s="6">
        <f>'US-syvbt-psgr'!B$3*SUMIFS('% by state 2019'!$D:$D,'% by state 2019'!$B:$B,$A34)</f>
        <v>9.8976149752945641</v>
      </c>
      <c r="C34" s="6">
        <f>'US-syvbt-psgr'!C$3*SUMIFS('% by state 2019'!$D:$D,'% by state 2019'!$B:$B,$A34)</f>
        <v>4705.2875827903126</v>
      </c>
      <c r="D34" s="6">
        <f>'US-syvbt-psgr'!D$3*SUMIFS('% by state 2019'!$D:$D,'% by state 2019'!$B:$B,$A34)</f>
        <v>3312.5063992602368</v>
      </c>
      <c r="E34" s="6">
        <f>'US-syvbt-psgr'!E$3*SUMIFS('% by state 2019'!$D:$D,'% by state 2019'!$B:$B,$A34)</f>
        <v>25075.274482104356</v>
      </c>
      <c r="F34" s="6">
        <f>'US-syvbt-psgr'!F$3*SUMIFS('% by state 2019'!$D:$D,'% by state 2019'!$B:$B,$A34)</f>
        <v>0</v>
      </c>
      <c r="G34" s="6">
        <f>'US-syvbt-psgr'!G$3*SUMIFS('% by state 2019'!$D:$D,'% by state 2019'!$B:$B,$A34)</f>
        <v>238.93099491865559</v>
      </c>
      <c r="H34" s="6">
        <f>'US-syvbt-psgr'!H$3*SUMIFS('% by state 2019'!$D:$D,'% by state 2019'!$B:$B,$A34)</f>
        <v>2.8244474051073682</v>
      </c>
    </row>
    <row r="35" spans="1:8">
      <c r="A35" s="161" t="s">
        <v>201</v>
      </c>
      <c r="B35" s="6">
        <f>'US-syvbt-psgr'!B$3*SUMIFS('% by state 2019'!$D:$D,'% by state 2019'!$B:$B,$A35)</f>
        <v>1.087692417331813</v>
      </c>
      <c r="C35" s="6">
        <f>'US-syvbt-psgr'!C$3*SUMIFS('% by state 2019'!$D:$D,'% by state 2019'!$B:$B,$A35)</f>
        <v>517.08473586226194</v>
      </c>
      <c r="D35" s="6">
        <f>'US-syvbt-psgr'!D$3*SUMIFS('% by state 2019'!$D:$D,'% by state 2019'!$B:$B,$A35)</f>
        <v>364.02588925027743</v>
      </c>
      <c r="E35" s="6">
        <f>'US-syvbt-psgr'!E$3*SUMIFS('% by state 2019'!$D:$D,'% by state 2019'!$B:$B,$A35)</f>
        <v>2755.6321381239723</v>
      </c>
      <c r="F35" s="6">
        <f>'US-syvbt-psgr'!F$3*SUMIFS('% by state 2019'!$D:$D,'% by state 2019'!$B:$B,$A35)</f>
        <v>0</v>
      </c>
      <c r="G35" s="6">
        <f>'US-syvbt-psgr'!G$3*SUMIFS('% by state 2019'!$D:$D,'% by state 2019'!$B:$B,$A35)</f>
        <v>26.25717731870381</v>
      </c>
      <c r="H35" s="6">
        <f>'US-syvbt-psgr'!H$3*SUMIFS('% by state 2019'!$D:$D,'% by state 2019'!$B:$B,$A35)</f>
        <v>0.31039094098488806</v>
      </c>
    </row>
    <row r="36" spans="1:8">
      <c r="A36" s="161" t="s">
        <v>202</v>
      </c>
      <c r="B36" s="6">
        <f>'US-syvbt-psgr'!B$3*SUMIFS('% by state 2019'!$D:$D,'% by state 2019'!$B:$B,$A36)</f>
        <v>12.317678639300647</v>
      </c>
      <c r="C36" s="6">
        <f>'US-syvbt-psgr'!C$3*SUMIFS('% by state 2019'!$D:$D,'% by state 2019'!$B:$B,$A36)</f>
        <v>5855.7764163358861</v>
      </c>
      <c r="D36" s="6">
        <f>'US-syvbt-psgr'!D$3*SUMIFS('% by state 2019'!$D:$D,'% by state 2019'!$B:$B,$A36)</f>
        <v>4122.4466114878542</v>
      </c>
      <c r="E36" s="6">
        <f>'US-syvbt-psgr'!E$3*SUMIFS('% by state 2019'!$D:$D,'% by state 2019'!$B:$B,$A36)</f>
        <v>31206.424338973145</v>
      </c>
      <c r="F36" s="6">
        <f>'US-syvbt-psgr'!F$3*SUMIFS('% by state 2019'!$D:$D,'% by state 2019'!$B:$B,$A36)</f>
        <v>0</v>
      </c>
      <c r="G36" s="6">
        <f>'US-syvbt-psgr'!G$3*SUMIFS('% by state 2019'!$D:$D,'% by state 2019'!$B:$B,$A36)</f>
        <v>297.35196001487071</v>
      </c>
      <c r="H36" s="6">
        <f>'US-syvbt-psgr'!H$3*SUMIFS('% by state 2019'!$D:$D,'% by state 2019'!$B:$B,$A36)</f>
        <v>3.5150524198567101</v>
      </c>
    </row>
    <row r="37" spans="1:8">
      <c r="A37" s="161" t="s">
        <v>204</v>
      </c>
      <c r="B37" s="6">
        <f>'US-syvbt-psgr'!B$3*SUMIFS('% by state 2019'!$D:$D,'% by state 2019'!$B:$B,$A37)</f>
        <v>0.84360746864310143</v>
      </c>
      <c r="C37" s="6">
        <f>'US-syvbt-psgr'!C$3*SUMIFS('% by state 2019'!$D:$D,'% by state 2019'!$B:$B,$A37)</f>
        <v>401.04770258932189</v>
      </c>
      <c r="D37" s="6">
        <f>'US-syvbt-psgr'!D$3*SUMIFS('% by state 2019'!$D:$D,'% by state 2019'!$B:$B,$A37)</f>
        <v>282.33621385750428</v>
      </c>
      <c r="E37" s="6">
        <f>'US-syvbt-psgr'!E$3*SUMIFS('% by state 2019'!$D:$D,'% by state 2019'!$B:$B,$A37)</f>
        <v>2137.2511341551203</v>
      </c>
      <c r="F37" s="6">
        <f>'US-syvbt-psgr'!F$3*SUMIFS('% by state 2019'!$D:$D,'% by state 2019'!$B:$B,$A37)</f>
        <v>0</v>
      </c>
      <c r="G37" s="6">
        <f>'US-syvbt-psgr'!G$3*SUMIFS('% by state 2019'!$D:$D,'% by state 2019'!$B:$B,$A37)</f>
        <v>20.364903293048737</v>
      </c>
      <c r="H37" s="6">
        <f>'US-syvbt-psgr'!H$3*SUMIFS('% by state 2019'!$D:$D,'% by state 2019'!$B:$B,$A37)</f>
        <v>0.24073728182857415</v>
      </c>
    </row>
    <row r="38" spans="1:8">
      <c r="A38" s="161" t="s">
        <v>206</v>
      </c>
      <c r="B38" s="6">
        <f>'US-syvbt-psgr'!B$3*SUMIFS('% by state 2019'!$D:$D,'% by state 2019'!$B:$B,$A38)</f>
        <v>5.2977123717217784</v>
      </c>
      <c r="C38" s="6">
        <f>'US-syvbt-psgr'!C$3*SUMIFS('% by state 2019'!$D:$D,'% by state 2019'!$B:$B,$A38)</f>
        <v>2518.5118134093955</v>
      </c>
      <c r="D38" s="6">
        <f>'US-syvbt-psgr'!D$3*SUMIFS('% by state 2019'!$D:$D,'% by state 2019'!$B:$B,$A38)</f>
        <v>1773.0237210248974</v>
      </c>
      <c r="E38" s="6">
        <f>'US-syvbt-psgr'!E$3*SUMIFS('% by state 2019'!$D:$D,'% by state 2019'!$B:$B,$A38)</f>
        <v>13421.576024097678</v>
      </c>
      <c r="F38" s="6">
        <f>'US-syvbt-psgr'!F$3*SUMIFS('% by state 2019'!$D:$D,'% by state 2019'!$B:$B,$A38)</f>
        <v>0</v>
      </c>
      <c r="G38" s="6">
        <f>'US-syvbt-psgr'!G$3*SUMIFS('% by state 2019'!$D:$D,'% by state 2019'!$B:$B,$A38)</f>
        <v>127.88815193638948</v>
      </c>
      <c r="H38" s="6">
        <f>'US-syvbt-psgr'!H$3*SUMIFS('% by state 2019'!$D:$D,'% by state 2019'!$B:$B,$A38)</f>
        <v>1.5117894562138652</v>
      </c>
    </row>
    <row r="39" spans="1:8">
      <c r="A39" s="161" t="s">
        <v>207</v>
      </c>
      <c r="B39" s="6">
        <f>'US-syvbt-psgr'!B$3*SUMIFS('% by state 2019'!$D:$D,'% by state 2019'!$B:$B,$A39)</f>
        <v>16.411001045229952</v>
      </c>
      <c r="C39" s="6">
        <f>'US-syvbt-psgr'!C$3*SUMIFS('% by state 2019'!$D:$D,'% by state 2019'!$B:$B,$A39)</f>
        <v>7801.7259341795334</v>
      </c>
      <c r="D39" s="6">
        <f>'US-syvbt-psgr'!D$3*SUMIFS('% by state 2019'!$D:$D,'% by state 2019'!$B:$B,$A39)</f>
        <v>5492.3884305746878</v>
      </c>
      <c r="E39" s="6">
        <f>'US-syvbt-psgr'!E$3*SUMIFS('% by state 2019'!$D:$D,'% by state 2019'!$B:$B,$A39)</f>
        <v>41576.718912830358</v>
      </c>
      <c r="F39" s="6">
        <f>'US-syvbt-psgr'!F$3*SUMIFS('% by state 2019'!$D:$D,'% by state 2019'!$B:$B,$A39)</f>
        <v>0</v>
      </c>
      <c r="G39" s="6">
        <f>'US-syvbt-psgr'!G$3*SUMIFS('% by state 2019'!$D:$D,'% by state 2019'!$B:$B,$A39)</f>
        <v>396.16582551810086</v>
      </c>
      <c r="H39" s="6">
        <f>'US-syvbt-psgr'!H$3*SUMIFS('% by state 2019'!$D:$D,'% by state 2019'!$B:$B,$A39)</f>
        <v>4.6831493681167924</v>
      </c>
    </row>
    <row r="40" spans="1:8">
      <c r="A40" s="161" t="s">
        <v>209</v>
      </c>
      <c r="B40" s="6">
        <f>'US-syvbt-psgr'!B$3*SUMIFS('% by state 2019'!$D:$D,'% by state 2019'!$B:$B,$A40)</f>
        <v>0.67613312428734318</v>
      </c>
      <c r="C40" s="6">
        <f>'US-syvbt-psgr'!C$3*SUMIFS('% by state 2019'!$D:$D,'% by state 2019'!$B:$B,$A40)</f>
        <v>321.43105202248711</v>
      </c>
      <c r="D40" s="6">
        <f>'US-syvbt-psgr'!D$3*SUMIFS('% by state 2019'!$D:$D,'% by state 2019'!$B:$B,$A40)</f>
        <v>226.28636358801029</v>
      </c>
      <c r="E40" s="6">
        <f>'US-syvbt-psgr'!E$3*SUMIFS('% by state 2019'!$D:$D,'% by state 2019'!$B:$B,$A40)</f>
        <v>1712.9605182932801</v>
      </c>
      <c r="F40" s="6">
        <f>'US-syvbt-psgr'!F$3*SUMIFS('% by state 2019'!$D:$D,'% by state 2019'!$B:$B,$A40)</f>
        <v>0</v>
      </c>
      <c r="G40" s="6">
        <f>'US-syvbt-psgr'!G$3*SUMIFS('% by state 2019'!$D:$D,'% by state 2019'!$B:$B,$A40)</f>
        <v>16.322029144059123</v>
      </c>
      <c r="H40" s="6">
        <f>'US-syvbt-psgr'!H$3*SUMIFS('% by state 2019'!$D:$D,'% by state 2019'!$B:$B,$A40)</f>
        <v>0.1929457200716872</v>
      </c>
    </row>
    <row r="41" spans="1:8">
      <c r="A41" s="161" t="s">
        <v>210</v>
      </c>
      <c r="B41" s="6">
        <f>'US-syvbt-psgr'!B$3*SUMIFS('% by state 2019'!$D:$D,'% by state 2019'!$B:$B,$A41)</f>
        <v>4.8894194222729004</v>
      </c>
      <c r="C41" s="6">
        <f>'US-syvbt-psgr'!C$3*SUMIFS('% by state 2019'!$D:$D,'% by state 2019'!$B:$B,$A41)</f>
        <v>2324.4109365842223</v>
      </c>
      <c r="D41" s="6">
        <f>'US-syvbt-psgr'!D$3*SUMIFS('% by state 2019'!$D:$D,'% by state 2019'!$B:$B,$A41)</f>
        <v>1636.37736620122</v>
      </c>
      <c r="E41" s="6">
        <f>'US-syvbt-psgr'!E$3*SUMIFS('% by state 2019'!$D:$D,'% by state 2019'!$B:$B,$A41)</f>
        <v>12387.179575852944</v>
      </c>
      <c r="F41" s="6">
        <f>'US-syvbt-psgr'!F$3*SUMIFS('% by state 2019'!$D:$D,'% by state 2019'!$B:$B,$A41)</f>
        <v>0</v>
      </c>
      <c r="G41" s="6">
        <f>'US-syvbt-psgr'!G$3*SUMIFS('% by state 2019'!$D:$D,'% by state 2019'!$B:$B,$A41)</f>
        <v>118.03185414408325</v>
      </c>
      <c r="H41" s="6">
        <f>'US-syvbt-psgr'!H$3*SUMIFS('% by state 2019'!$D:$D,'% by state 2019'!$B:$B,$A41)</f>
        <v>1.3952763402285471</v>
      </c>
    </row>
    <row r="42" spans="1:8">
      <c r="A42" s="161" t="s">
        <v>212</v>
      </c>
      <c r="B42" s="6">
        <f>'US-syvbt-psgr'!B$3*SUMIFS('% by state 2019'!$D:$D,'% by state 2019'!$B:$B,$A42)</f>
        <v>0.79253373242113268</v>
      </c>
      <c r="C42" s="6">
        <f>'US-syvbt-psgr'!C$3*SUMIFS('% by state 2019'!$D:$D,'% by state 2019'!$B:$B,$A42)</f>
        <v>376.76744745191843</v>
      </c>
      <c r="D42" s="6">
        <f>'US-syvbt-psgr'!D$3*SUMIFS('% by state 2019'!$D:$D,'% by state 2019'!$B:$B,$A42)</f>
        <v>265.24299710865154</v>
      </c>
      <c r="E42" s="6">
        <f>'US-syvbt-psgr'!E$3*SUMIFS('% by state 2019'!$D:$D,'% by state 2019'!$B:$B,$A42)</f>
        <v>2007.8575420837792</v>
      </c>
      <c r="F42" s="6">
        <f>'US-syvbt-psgr'!F$3*SUMIFS('% by state 2019'!$D:$D,'% by state 2019'!$B:$B,$A42)</f>
        <v>0</v>
      </c>
      <c r="G42" s="6">
        <f>'US-syvbt-psgr'!G$3*SUMIFS('% by state 2019'!$D:$D,'% by state 2019'!$B:$B,$A42)</f>
        <v>19.13197004193843</v>
      </c>
      <c r="H42" s="6">
        <f>'US-syvbt-psgr'!H$3*SUMIFS('% by state 2019'!$D:$D,'% by state 2019'!$B:$B,$A42)</f>
        <v>0.22616255022895615</v>
      </c>
    </row>
    <row r="43" spans="1:8">
      <c r="A43" s="161" t="s">
        <v>214</v>
      </c>
      <c r="B43" s="6">
        <f>'US-syvbt-psgr'!B$3*SUMIFS('% by state 2019'!$D:$D,'% by state 2019'!$B:$B,$A43)</f>
        <v>8.7775560623337139</v>
      </c>
      <c r="C43" s="6">
        <f>'US-syvbt-psgr'!C$3*SUMIFS('% by state 2019'!$D:$D,'% by state 2019'!$B:$B,$A43)</f>
        <v>4172.8159410560911</v>
      </c>
      <c r="D43" s="6">
        <f>'US-syvbt-psgr'!D$3*SUMIFS('% by state 2019'!$D:$D,'% by state 2019'!$B:$B,$A43)</f>
        <v>2937.6481807912096</v>
      </c>
      <c r="E43" s="6">
        <f>'US-syvbt-psgr'!E$3*SUMIFS('% by state 2019'!$D:$D,'% by state 2019'!$B:$B,$A43)</f>
        <v>22237.642916446799</v>
      </c>
      <c r="F43" s="6">
        <f>'US-syvbt-psgr'!F$3*SUMIFS('% by state 2019'!$D:$D,'% by state 2019'!$B:$B,$A43)</f>
        <v>0</v>
      </c>
      <c r="G43" s="6">
        <f>'US-syvbt-psgr'!G$3*SUMIFS('% by state 2019'!$D:$D,'% by state 2019'!$B:$B,$A43)</f>
        <v>211.89248199314349</v>
      </c>
      <c r="H43" s="6">
        <f>'US-syvbt-psgr'!H$3*SUMIFS('% by state 2019'!$D:$D,'% by state 2019'!$B:$B,$A43)</f>
        <v>2.5048201516552804</v>
      </c>
    </row>
    <row r="44" spans="1:8">
      <c r="A44" s="161" t="s">
        <v>216</v>
      </c>
      <c r="B44" s="6">
        <f>'US-syvbt-psgr'!B$3*SUMIFS('% by state 2019'!$D:$D,'% by state 2019'!$B:$B,$A44)</f>
        <v>21.062274325351577</v>
      </c>
      <c r="C44" s="6">
        <f>'US-syvbt-psgr'!C$3*SUMIFS('% by state 2019'!$D:$D,'% by state 2019'!$B:$B,$A44)</f>
        <v>10012.923122971908</v>
      </c>
      <c r="D44" s="6">
        <f>'US-syvbt-psgr'!D$3*SUMIFS('% by state 2019'!$D:$D,'% by state 2019'!$B:$B,$A44)</f>
        <v>7049.0637047260243</v>
      </c>
      <c r="E44" s="6">
        <f>'US-syvbt-psgr'!E$3*SUMIFS('% by state 2019'!$D:$D,'% by state 2019'!$B:$B,$A44)</f>
        <v>53360.563251234365</v>
      </c>
      <c r="F44" s="6">
        <f>'US-syvbt-psgr'!F$3*SUMIFS('% by state 2019'!$D:$D,'% by state 2019'!$B:$B,$A44)</f>
        <v>0</v>
      </c>
      <c r="G44" s="6">
        <f>'US-syvbt-psgr'!G$3*SUMIFS('% by state 2019'!$D:$D,'% by state 2019'!$B:$B,$A44)</f>
        <v>508.44876996805351</v>
      </c>
      <c r="H44" s="6">
        <f>'US-syvbt-psgr'!H$3*SUMIFS('% by state 2019'!$D:$D,'% by state 2019'!$B:$B,$A44)</f>
        <v>6.0104667854215394</v>
      </c>
    </row>
    <row r="45" spans="1:8">
      <c r="A45" s="161" t="s">
        <v>217</v>
      </c>
      <c r="B45" s="6">
        <f>'US-syvbt-psgr'!B$3*SUMIFS('% by state 2019'!$D:$D,'% by state 2019'!$B:$B,$A45)</f>
        <v>1.906653838844546</v>
      </c>
      <c r="C45" s="6">
        <f>'US-syvbt-psgr'!C$3*SUMIFS('% by state 2019'!$D:$D,'% by state 2019'!$B:$B,$A45)</f>
        <v>906.41580370504619</v>
      </c>
      <c r="D45" s="6">
        <f>'US-syvbt-psgr'!D$3*SUMIFS('% by state 2019'!$D:$D,'% by state 2019'!$B:$B,$A45)</f>
        <v>638.11363223478884</v>
      </c>
      <c r="E45" s="6">
        <f>'US-syvbt-psgr'!E$3*SUMIFS('% by state 2019'!$D:$D,'% by state 2019'!$B:$B,$A45)</f>
        <v>4830.4433412214112</v>
      </c>
      <c r="F45" s="6">
        <f>'US-syvbt-psgr'!F$3*SUMIFS('% by state 2019'!$D:$D,'% by state 2019'!$B:$B,$A45)</f>
        <v>0</v>
      </c>
      <c r="G45" s="6">
        <f>'US-syvbt-psgr'!G$3*SUMIFS('% by state 2019'!$D:$D,'% by state 2019'!$B:$B,$A45)</f>
        <v>46.027118635926065</v>
      </c>
      <c r="H45" s="6">
        <f>'US-syvbt-psgr'!H$3*SUMIFS('% by state 2019'!$D:$D,'% by state 2019'!$B:$B,$A45)</f>
        <v>0.54409506744853031</v>
      </c>
    </row>
    <row r="46" spans="1:8">
      <c r="A46" s="161" t="s">
        <v>219</v>
      </c>
      <c r="B46" s="6">
        <f>'US-syvbt-psgr'!B$3*SUMIFS('% by state 2019'!$D:$D,'% by state 2019'!$B:$B,$A46)</f>
        <v>0.41155929304446975</v>
      </c>
      <c r="C46" s="6">
        <f>'US-syvbt-psgr'!C$3*SUMIFS('% by state 2019'!$D:$D,'% by state 2019'!$B:$B,$A46)</f>
        <v>195.6536838397748</v>
      </c>
      <c r="D46" s="6">
        <f>'US-syvbt-psgr'!D$3*SUMIFS('% by state 2019'!$D:$D,'% by state 2019'!$B:$B,$A46)</f>
        <v>137.73952566226714</v>
      </c>
      <c r="E46" s="6">
        <f>'US-syvbt-psgr'!E$3*SUMIFS('% by state 2019'!$D:$D,'% by state 2019'!$B:$B,$A46)</f>
        <v>1042.6716198306924</v>
      </c>
      <c r="F46" s="6">
        <f>'US-syvbt-psgr'!F$3*SUMIFS('% by state 2019'!$D:$D,'% by state 2019'!$B:$B,$A46)</f>
        <v>0</v>
      </c>
      <c r="G46" s="6">
        <f>'US-syvbt-psgr'!G$3*SUMIFS('% by state 2019'!$D:$D,'% by state 2019'!$B:$B,$A46)</f>
        <v>9.9351481746446844</v>
      </c>
      <c r="H46" s="6">
        <f>'US-syvbt-psgr'!H$3*SUMIFS('% by state 2019'!$D:$D,'% by state 2019'!$B:$B,$A46)</f>
        <v>0.11744522091320091</v>
      </c>
    </row>
    <row r="47" spans="1:8">
      <c r="A47" s="161" t="s">
        <v>220</v>
      </c>
      <c r="B47" s="6">
        <f>'US-syvbt-psgr'!B$3*SUMIFS('% by state 2019'!$D:$D,'% by state 2019'!$B:$B,$A47)</f>
        <v>10.530394811858608</v>
      </c>
      <c r="C47" s="6">
        <f>'US-syvbt-psgr'!C$3*SUMIFS('% by state 2019'!$D:$D,'% by state 2019'!$B:$B,$A47)</f>
        <v>5006.1086508008175</v>
      </c>
      <c r="D47" s="6">
        <f>'US-syvbt-psgr'!D$3*SUMIFS('% by state 2019'!$D:$D,'% by state 2019'!$B:$B,$A47)</f>
        <v>3524.2834044451511</v>
      </c>
      <c r="E47" s="6">
        <f>'US-syvbt-psgr'!E$3*SUMIFS('% by state 2019'!$D:$D,'% by state 2019'!$B:$B,$A47)</f>
        <v>26678.400904802194</v>
      </c>
      <c r="F47" s="6">
        <f>'US-syvbt-psgr'!F$3*SUMIFS('% by state 2019'!$D:$D,'% by state 2019'!$B:$B,$A47)</f>
        <v>0</v>
      </c>
      <c r="G47" s="6">
        <f>'US-syvbt-psgr'!G$3*SUMIFS('% by state 2019'!$D:$D,'% by state 2019'!$B:$B,$A47)</f>
        <v>254.20646444258617</v>
      </c>
      <c r="H47" s="6">
        <f>'US-syvbt-psgr'!H$3*SUMIFS('% by state 2019'!$D:$D,'% by state 2019'!$B:$B,$A47)</f>
        <v>3.0050215506817053</v>
      </c>
    </row>
    <row r="48" spans="1:8">
      <c r="A48" s="161" t="s">
        <v>222</v>
      </c>
      <c r="B48" s="6">
        <f>'US-syvbt-psgr'!B$3*SUMIFS('% by state 2019'!$D:$D,'% by state 2019'!$B:$B,$A48)</f>
        <v>7.1776415811478529</v>
      </c>
      <c r="C48" s="6">
        <f>'US-syvbt-psgr'!C$3*SUMIFS('% by state 2019'!$D:$D,'% by state 2019'!$B:$B,$A48)</f>
        <v>3412.2228324495213</v>
      </c>
      <c r="D48" s="6">
        <f>'US-syvbt-psgr'!D$3*SUMIFS('% by state 2019'!$D:$D,'% by state 2019'!$B:$B,$A48)</f>
        <v>2402.1932282166822</v>
      </c>
      <c r="E48" s="6">
        <f>'US-syvbt-psgr'!E$3*SUMIFS('% by state 2019'!$D:$D,'% by state 2019'!$B:$B,$A48)</f>
        <v>18184.313415979435</v>
      </c>
      <c r="F48" s="6">
        <f>'US-syvbt-psgr'!F$3*SUMIFS('% by state 2019'!$D:$D,'% by state 2019'!$B:$B,$A48)</f>
        <v>0</v>
      </c>
      <c r="G48" s="6">
        <f>'US-syvbt-psgr'!G$3*SUMIFS('% by state 2019'!$D:$D,'% by state 2019'!$B:$B,$A48)</f>
        <v>173.27013108045551</v>
      </c>
      <c r="H48" s="6">
        <f>'US-syvbt-psgr'!H$3*SUMIFS('% by state 2019'!$D:$D,'% by state 2019'!$B:$B,$A48)</f>
        <v>2.0482582106160838</v>
      </c>
    </row>
    <row r="49" spans="1:10">
      <c r="A49" s="161" t="s">
        <v>224</v>
      </c>
      <c r="B49" s="6">
        <f>'US-syvbt-psgr'!B$3*SUMIFS('% by state 2019'!$D:$D,'% by state 2019'!$B:$B,$A49)</f>
        <v>0.93684673128088181</v>
      </c>
      <c r="C49" s="6">
        <f>'US-syvbt-psgr'!C$3*SUMIFS('% by state 2019'!$D:$D,'% by state 2019'!$B:$B,$A49)</f>
        <v>445.37328464248878</v>
      </c>
      <c r="D49" s="6">
        <f>'US-syvbt-psgr'!D$3*SUMIFS('% by state 2019'!$D:$D,'% by state 2019'!$B:$B,$A49)</f>
        <v>313.54127234087508</v>
      </c>
      <c r="E49" s="6">
        <f>'US-syvbt-psgr'!E$3*SUMIFS('% by state 2019'!$D:$D,'% by state 2019'!$B:$B,$A49)</f>
        <v>2373.4696685179183</v>
      </c>
      <c r="F49" s="6">
        <f>'US-syvbt-psgr'!F$3*SUMIFS('% by state 2019'!$D:$D,'% by state 2019'!$B:$B,$A49)</f>
        <v>0</v>
      </c>
      <c r="G49" s="6">
        <f>'US-syvbt-psgr'!G$3*SUMIFS('% by state 2019'!$D:$D,'% by state 2019'!$B:$B,$A49)</f>
        <v>22.615723297982672</v>
      </c>
      <c r="H49" s="6">
        <f>'US-syvbt-psgr'!H$3*SUMIFS('% by state 2019'!$D:$D,'% by state 2019'!$B:$B,$A49)</f>
        <v>0.26734464067903957</v>
      </c>
    </row>
    <row r="50" spans="1:10">
      <c r="A50" s="161" t="s">
        <v>226</v>
      </c>
      <c r="B50" s="6">
        <f>'US-syvbt-psgr'!B$3*SUMIFS('% by state 2019'!$D:$D,'% by state 2019'!$B:$B,$A50)</f>
        <v>4.4365854237932343</v>
      </c>
      <c r="C50" s="6">
        <f>'US-syvbt-psgr'!C$3*SUMIFS('% by state 2019'!$D:$D,'% by state 2019'!$B:$B,$A50)</f>
        <v>2109.1354186508479</v>
      </c>
      <c r="D50" s="6">
        <f>'US-syvbt-psgr'!D$3*SUMIFS('% by state 2019'!$D:$D,'% by state 2019'!$B:$B,$A50)</f>
        <v>1484.8241363058683</v>
      </c>
      <c r="E50" s="6">
        <f>'US-syvbt-psgr'!E$3*SUMIFS('% by state 2019'!$D:$D,'% by state 2019'!$B:$B,$A50)</f>
        <v>11239.939878708783</v>
      </c>
      <c r="F50" s="6">
        <f>'US-syvbt-psgr'!F$3*SUMIFS('% by state 2019'!$D:$D,'% by state 2019'!$B:$B,$A50)</f>
        <v>0</v>
      </c>
      <c r="G50" s="6">
        <f>'US-syvbt-psgr'!G$3*SUMIFS('% by state 2019'!$D:$D,'% by state 2019'!$B:$B,$A50)</f>
        <v>107.10032386534361</v>
      </c>
      <c r="H50" s="6">
        <f>'US-syvbt-psgr'!H$3*SUMIFS('% by state 2019'!$D:$D,'% by state 2019'!$B:$B,$A50)</f>
        <v>1.2660527024993757</v>
      </c>
    </row>
    <row r="51" spans="1:10">
      <c r="A51" s="161" t="s">
        <v>228</v>
      </c>
      <c r="B51" s="6">
        <f>'US-syvbt-psgr'!B$3*SUMIFS('% by state 2019'!$D:$D,'% by state 2019'!$B:$B,$A51)</f>
        <v>1.2177522805017105</v>
      </c>
      <c r="C51" s="6">
        <f>'US-syvbt-psgr'!C$3*SUMIFS('% by state 2019'!$D:$D,'% by state 2019'!$B:$B,$A51)</f>
        <v>578.91468789820806</v>
      </c>
      <c r="D51" s="6">
        <f>'US-syvbt-psgr'!D$3*SUMIFS('% by state 2019'!$D:$D,'% by state 2019'!$B:$B,$A51)</f>
        <v>407.55396445956535</v>
      </c>
      <c r="E51" s="6">
        <f>'US-syvbt-psgr'!E$3*SUMIFS('% by state 2019'!$D:$D,'% by state 2019'!$B:$B,$A51)</f>
        <v>3085.1344249102954</v>
      </c>
      <c r="F51" s="6">
        <f>'US-syvbt-psgr'!F$3*SUMIFS('% by state 2019'!$D:$D,'% by state 2019'!$B:$B,$A51)</f>
        <v>0</v>
      </c>
      <c r="G51" s="6">
        <f>'US-syvbt-psgr'!G$3*SUMIFS('% by state 2019'!$D:$D,'% by state 2019'!$B:$B,$A51)</f>
        <v>29.396856179089362</v>
      </c>
      <c r="H51" s="6">
        <f>'US-syvbt-psgr'!H$3*SUMIFS('% by state 2019'!$D:$D,'% by state 2019'!$B:$B,$A51)</f>
        <v>0.34750566447693859</v>
      </c>
    </row>
    <row r="53" spans="1:10">
      <c r="J53" s="162"/>
    </row>
    <row r="54" spans="1:10">
      <c r="J54" s="16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B12D8-DB14-4A5A-99EB-D005A5D4E88B}">
  <sheetPr>
    <tabColor theme="0" tint="-0.34998626667073579"/>
  </sheetPr>
  <dimension ref="A1:S51"/>
  <sheetViews>
    <sheetView topLeftCell="H1" workbookViewId="0">
      <selection activeCell="P3" sqref="P3"/>
    </sheetView>
  </sheetViews>
  <sheetFormatPr defaultRowHeight="15"/>
  <cols>
    <col min="1" max="1" width="16.85546875" customWidth="1"/>
    <col min="2" max="8" width="12.28515625" customWidth="1"/>
    <col min="9" max="9" width="3.5703125" style="269" customWidth="1"/>
    <col min="10" max="10" width="12.28515625" customWidth="1"/>
    <col min="11" max="11" width="5" style="269" customWidth="1"/>
    <col min="13" max="19" width="12.28515625" style="3" customWidth="1"/>
  </cols>
  <sheetData>
    <row r="1" spans="1:19" ht="30">
      <c r="A1" s="7" t="s">
        <v>60</v>
      </c>
      <c r="B1" s="5" t="s">
        <v>10</v>
      </c>
      <c r="C1" s="5" t="s">
        <v>11</v>
      </c>
      <c r="D1" s="5" t="s">
        <v>12</v>
      </c>
      <c r="E1" s="5" t="s">
        <v>13</v>
      </c>
      <c r="F1" s="5" t="s">
        <v>14</v>
      </c>
      <c r="G1" s="5" t="s">
        <v>52</v>
      </c>
      <c r="H1" s="5" t="s">
        <v>53</v>
      </c>
      <c r="I1" s="267"/>
      <c r="J1" s="264" t="str">
        <f>"AVL="&amp;AVL!B4</f>
        <v>AVL=24</v>
      </c>
      <c r="M1" s="265" t="s">
        <v>10</v>
      </c>
      <c r="N1" s="265" t="s">
        <v>11</v>
      </c>
      <c r="O1" s="265" t="s">
        <v>12</v>
      </c>
      <c r="P1" s="265" t="s">
        <v>13</v>
      </c>
      <c r="Q1" s="265" t="s">
        <v>14</v>
      </c>
      <c r="R1" s="265" t="s">
        <v>52</v>
      </c>
      <c r="S1" s="265" t="s">
        <v>53</v>
      </c>
    </row>
    <row r="2" spans="1:19">
      <c r="A2" s="161" t="s">
        <v>147</v>
      </c>
      <c r="B2" s="6">
        <f>'US-syvbt-psgr'!B$4*SUMIFS('% by state 2019'!$K:$K,'% by state 2019'!$J:$J,$A2)</f>
        <v>0</v>
      </c>
      <c r="C2" s="6">
        <f>'US-syvbt-psgr'!C$4*SUMIFS('% by state 2019'!$K:$K,'% by state 2019'!$J:$J,$A2)</f>
        <v>0</v>
      </c>
      <c r="D2" s="6">
        <f>'US-syvbt-psgr'!D$4*SUMIFS('% by state 2019'!$K:$K,'% by state 2019'!$J:$J,$A2)</f>
        <v>0</v>
      </c>
      <c r="E2" s="6">
        <f>'US-syvbt-psgr'!E$4*SUMIFS('% by state 2019'!$K:$K,'% by state 2019'!$J:$J,$A2)</f>
        <v>16.816876225950203</v>
      </c>
      <c r="F2" s="6">
        <f>'US-syvbt-psgr'!F$4*SUMIFS('% by state 2019'!$K:$K,'% by state 2019'!$J:$J,$A2)</f>
        <v>0</v>
      </c>
      <c r="G2" s="6">
        <f>'US-syvbt-psgr'!G$4*SUMIFS('% by state 2019'!$K:$K,'% by state 2019'!$J:$J,$A2)</f>
        <v>0</v>
      </c>
      <c r="H2" s="6">
        <f>'US-syvbt-psgr'!H$4*SUMIFS('% by state 2019'!$K:$K,'% by state 2019'!$J:$J,$A2)</f>
        <v>0</v>
      </c>
      <c r="I2" s="268"/>
      <c r="J2" s="6">
        <f>SUM(B2:H2)</f>
        <v>16.816876225950203</v>
      </c>
      <c r="K2" s="270"/>
      <c r="L2" t="str">
        <f>A2</f>
        <v>AL</v>
      </c>
      <c r="M2" s="266">
        <f>IF(B2=0,0,MAX(B2,24))</f>
        <v>0</v>
      </c>
      <c r="N2" s="266">
        <f t="shared" ref="N2:S2" si="0">IF(C2=0,0,MAX(C2,24))</f>
        <v>0</v>
      </c>
      <c r="O2" s="266">
        <f t="shared" si="0"/>
        <v>0</v>
      </c>
      <c r="P2" s="266">
        <f>IF(E2=0,0,MAX(E2,24))</f>
        <v>24</v>
      </c>
      <c r="Q2" s="266">
        <f t="shared" si="0"/>
        <v>0</v>
      </c>
      <c r="R2" s="266">
        <f t="shared" si="0"/>
        <v>0</v>
      </c>
      <c r="S2" s="266">
        <f t="shared" si="0"/>
        <v>0</v>
      </c>
    </row>
    <row r="3" spans="1:19">
      <c r="A3" s="161" t="s">
        <v>149</v>
      </c>
      <c r="B3" s="6">
        <f>'US-syvbt-psgr'!B$4*SUMIFS('% by state 2019'!$K:$K,'% by state 2019'!$J:$J,$A3)</f>
        <v>0</v>
      </c>
      <c r="C3" s="6">
        <f>'US-syvbt-psgr'!C$4*SUMIFS('% by state 2019'!$K:$K,'% by state 2019'!$J:$J,$A3)</f>
        <v>0</v>
      </c>
      <c r="D3" s="6">
        <f>'US-syvbt-psgr'!D$4*SUMIFS('% by state 2019'!$K:$K,'% by state 2019'!$J:$J,$A3)</f>
        <v>0</v>
      </c>
      <c r="E3" s="6">
        <f>'US-syvbt-psgr'!E$4*SUMIFS('% by state 2019'!$K:$K,'% by state 2019'!$J:$J,$A3)</f>
        <v>31.785529384597169</v>
      </c>
      <c r="F3" s="6">
        <f>'US-syvbt-psgr'!F$4*SUMIFS('% by state 2019'!$K:$K,'% by state 2019'!$J:$J,$A3)</f>
        <v>0</v>
      </c>
      <c r="G3" s="6">
        <f>'US-syvbt-psgr'!G$4*SUMIFS('% by state 2019'!$K:$K,'% by state 2019'!$J:$J,$A3)</f>
        <v>0</v>
      </c>
      <c r="H3" s="6">
        <f>'US-syvbt-psgr'!H$4*SUMIFS('% by state 2019'!$K:$K,'% by state 2019'!$J:$J,$A3)</f>
        <v>0</v>
      </c>
      <c r="I3" s="268"/>
      <c r="J3" s="6">
        <f t="shared" ref="J3:J51" si="1">SUM(B3:H3)</f>
        <v>31.785529384597169</v>
      </c>
      <c r="K3" s="270"/>
      <c r="L3" t="str">
        <f t="shared" ref="L3:L51" si="2">A3</f>
        <v>AK</v>
      </c>
      <c r="M3" s="266">
        <f t="shared" ref="M3:M51" si="3">IF(B3=0,0,MAX(B3,24))</f>
        <v>0</v>
      </c>
      <c r="N3" s="266">
        <f t="shared" ref="N3:N51" si="4">IF(C3=0,0,MAX(C3,24))</f>
        <v>0</v>
      </c>
      <c r="O3" s="266">
        <f t="shared" ref="O3:O51" si="5">IF(D3=0,0,MAX(D3,24))</f>
        <v>0</v>
      </c>
      <c r="P3" s="266">
        <f t="shared" ref="P3:P51" si="6">IF(E3=0,0,MAX(E3,24))</f>
        <v>31.785529384597169</v>
      </c>
      <c r="Q3" s="266">
        <f t="shared" ref="Q3:Q51" si="7">IF(F3=0,0,MAX(F3,24))</f>
        <v>0</v>
      </c>
      <c r="R3" s="266">
        <f t="shared" ref="R3:R51" si="8">IF(G3=0,0,MAX(G3,24))</f>
        <v>0</v>
      </c>
      <c r="S3" s="266">
        <f t="shared" ref="S3:S51" si="9">IF(H3=0,0,MAX(H3,24))</f>
        <v>0</v>
      </c>
    </row>
    <row r="4" spans="1:19">
      <c r="A4" s="161" t="s">
        <v>150</v>
      </c>
      <c r="B4" s="6">
        <f>'US-syvbt-psgr'!B$4*SUMIFS('% by state 2019'!$K:$K,'% by state 2019'!$J:$J,$A4)</f>
        <v>0</v>
      </c>
      <c r="C4" s="6">
        <f>'US-syvbt-psgr'!C$4*SUMIFS('% by state 2019'!$K:$K,'% by state 2019'!$J:$J,$A4)</f>
        <v>0</v>
      </c>
      <c r="D4" s="6">
        <f>'US-syvbt-psgr'!D$4*SUMIFS('% by state 2019'!$K:$K,'% by state 2019'!$J:$J,$A4)</f>
        <v>0</v>
      </c>
      <c r="E4" s="6">
        <f>'US-syvbt-psgr'!E$4*SUMIFS('% by state 2019'!$K:$K,'% by state 2019'!$J:$J,$A4)</f>
        <v>154.32667956413218</v>
      </c>
      <c r="F4" s="6">
        <f>'US-syvbt-psgr'!F$4*SUMIFS('% by state 2019'!$K:$K,'% by state 2019'!$J:$J,$A4)</f>
        <v>0</v>
      </c>
      <c r="G4" s="6">
        <f>'US-syvbt-psgr'!G$4*SUMIFS('% by state 2019'!$K:$K,'% by state 2019'!$J:$J,$A4)</f>
        <v>0</v>
      </c>
      <c r="H4" s="6">
        <f>'US-syvbt-psgr'!H$4*SUMIFS('% by state 2019'!$K:$K,'% by state 2019'!$J:$J,$A4)</f>
        <v>0</v>
      </c>
      <c r="I4" s="268"/>
      <c r="J4" s="6">
        <f t="shared" si="1"/>
        <v>154.32667956413218</v>
      </c>
      <c r="K4" s="270"/>
      <c r="L4" t="str">
        <f t="shared" si="2"/>
        <v>AZ</v>
      </c>
      <c r="M4" s="266">
        <f t="shared" si="3"/>
        <v>0</v>
      </c>
      <c r="N4" s="266">
        <f t="shared" si="4"/>
        <v>0</v>
      </c>
      <c r="O4" s="266">
        <f t="shared" si="5"/>
        <v>0</v>
      </c>
      <c r="P4" s="266">
        <f t="shared" si="6"/>
        <v>154.32667956413218</v>
      </c>
      <c r="Q4" s="266">
        <f t="shared" si="7"/>
        <v>0</v>
      </c>
      <c r="R4" s="266">
        <f t="shared" si="8"/>
        <v>0</v>
      </c>
      <c r="S4" s="266">
        <f t="shared" si="9"/>
        <v>0</v>
      </c>
    </row>
    <row r="5" spans="1:19">
      <c r="A5" s="161" t="s">
        <v>151</v>
      </c>
      <c r="B5" s="6">
        <f>'US-syvbt-psgr'!B$4*SUMIFS('% by state 2019'!$K:$K,'% by state 2019'!$J:$J,$A5)</f>
        <v>0</v>
      </c>
      <c r="C5" s="6">
        <f>'US-syvbt-psgr'!C$4*SUMIFS('% by state 2019'!$K:$K,'% by state 2019'!$J:$J,$A5)</f>
        <v>0</v>
      </c>
      <c r="D5" s="6">
        <f>'US-syvbt-psgr'!D$4*SUMIFS('% by state 2019'!$K:$K,'% by state 2019'!$J:$J,$A5)</f>
        <v>0</v>
      </c>
      <c r="E5" s="6">
        <f>'US-syvbt-psgr'!E$4*SUMIFS('% by state 2019'!$K:$K,'% by state 2019'!$J:$J,$A5)</f>
        <v>12.631028651645115</v>
      </c>
      <c r="F5" s="6">
        <f>'US-syvbt-psgr'!F$4*SUMIFS('% by state 2019'!$K:$K,'% by state 2019'!$J:$J,$A5)</f>
        <v>0</v>
      </c>
      <c r="G5" s="6">
        <f>'US-syvbt-psgr'!G$4*SUMIFS('% by state 2019'!$K:$K,'% by state 2019'!$J:$J,$A5)</f>
        <v>0</v>
      </c>
      <c r="H5" s="6">
        <f>'US-syvbt-psgr'!H$4*SUMIFS('% by state 2019'!$K:$K,'% by state 2019'!$J:$J,$A5)</f>
        <v>0</v>
      </c>
      <c r="I5" s="268"/>
      <c r="J5" s="6">
        <f t="shared" si="1"/>
        <v>12.631028651645115</v>
      </c>
      <c r="K5" s="270"/>
      <c r="L5" t="str">
        <f t="shared" si="2"/>
        <v>AR</v>
      </c>
      <c r="M5" s="266">
        <f t="shared" si="3"/>
        <v>0</v>
      </c>
      <c r="N5" s="266">
        <f t="shared" si="4"/>
        <v>0</v>
      </c>
      <c r="O5" s="266">
        <f t="shared" si="5"/>
        <v>0</v>
      </c>
      <c r="P5" s="266">
        <f t="shared" si="6"/>
        <v>24</v>
      </c>
      <c r="Q5" s="266">
        <f t="shared" si="7"/>
        <v>0</v>
      </c>
      <c r="R5" s="266">
        <f t="shared" si="8"/>
        <v>0</v>
      </c>
      <c r="S5" s="266">
        <f t="shared" si="9"/>
        <v>0</v>
      </c>
    </row>
    <row r="6" spans="1:19">
      <c r="A6" s="161" t="s">
        <v>153</v>
      </c>
      <c r="B6" s="6">
        <f>'US-syvbt-psgr'!B$4*SUMIFS('% by state 2019'!$K:$K,'% by state 2019'!$J:$J,$A6)</f>
        <v>0</v>
      </c>
      <c r="C6" s="6">
        <f>'US-syvbt-psgr'!C$4*SUMIFS('% by state 2019'!$K:$K,'% by state 2019'!$J:$J,$A6)</f>
        <v>0</v>
      </c>
      <c r="D6" s="6">
        <f>'US-syvbt-psgr'!D$4*SUMIFS('% by state 2019'!$K:$K,'% by state 2019'!$J:$J,$A6)</f>
        <v>0</v>
      </c>
      <c r="E6" s="6">
        <f>'US-syvbt-psgr'!E$4*SUMIFS('% by state 2019'!$K:$K,'% by state 2019'!$J:$J,$A6)</f>
        <v>716.7722594964539</v>
      </c>
      <c r="F6" s="6">
        <f>'US-syvbt-psgr'!F$4*SUMIFS('% by state 2019'!$K:$K,'% by state 2019'!$J:$J,$A6)</f>
        <v>0</v>
      </c>
      <c r="G6" s="6">
        <f>'US-syvbt-psgr'!G$4*SUMIFS('% by state 2019'!$K:$K,'% by state 2019'!$J:$J,$A6)</f>
        <v>0</v>
      </c>
      <c r="H6" s="6">
        <f>'US-syvbt-psgr'!H$4*SUMIFS('% by state 2019'!$K:$K,'% by state 2019'!$J:$J,$A6)</f>
        <v>0</v>
      </c>
      <c r="I6" s="268"/>
      <c r="J6" s="6">
        <f t="shared" si="1"/>
        <v>716.7722594964539</v>
      </c>
      <c r="K6" s="270"/>
      <c r="L6" t="str">
        <f t="shared" si="2"/>
        <v>CA</v>
      </c>
      <c r="M6" s="266">
        <f t="shared" si="3"/>
        <v>0</v>
      </c>
      <c r="N6" s="266">
        <f t="shared" si="4"/>
        <v>0</v>
      </c>
      <c r="O6" s="266">
        <f t="shared" si="5"/>
        <v>0</v>
      </c>
      <c r="P6" s="266">
        <f t="shared" si="6"/>
        <v>716.7722594964539</v>
      </c>
      <c r="Q6" s="266">
        <f t="shared" si="7"/>
        <v>0</v>
      </c>
      <c r="R6" s="266">
        <f t="shared" si="8"/>
        <v>0</v>
      </c>
      <c r="S6" s="266">
        <f t="shared" si="9"/>
        <v>0</v>
      </c>
    </row>
    <row r="7" spans="1:19">
      <c r="A7" s="161" t="s">
        <v>155</v>
      </c>
      <c r="B7" s="6">
        <f>'US-syvbt-psgr'!B$4*SUMIFS('% by state 2019'!$K:$K,'% by state 2019'!$J:$J,$A7)</f>
        <v>0</v>
      </c>
      <c r="C7" s="6">
        <f>'US-syvbt-psgr'!C$4*SUMIFS('% by state 2019'!$K:$K,'% by state 2019'!$J:$J,$A7)</f>
        <v>0</v>
      </c>
      <c r="D7" s="6">
        <f>'US-syvbt-psgr'!D$4*SUMIFS('% by state 2019'!$K:$K,'% by state 2019'!$J:$J,$A7)</f>
        <v>0</v>
      </c>
      <c r="E7" s="6">
        <f>'US-syvbt-psgr'!E$4*SUMIFS('% by state 2019'!$K:$K,'% by state 2019'!$J:$J,$A7)</f>
        <v>212.04139971974928</v>
      </c>
      <c r="F7" s="6">
        <f>'US-syvbt-psgr'!F$4*SUMIFS('% by state 2019'!$K:$K,'% by state 2019'!$J:$J,$A7)</f>
        <v>0</v>
      </c>
      <c r="G7" s="6">
        <f>'US-syvbt-psgr'!G$4*SUMIFS('% by state 2019'!$K:$K,'% by state 2019'!$J:$J,$A7)</f>
        <v>0</v>
      </c>
      <c r="H7" s="6">
        <f>'US-syvbt-psgr'!H$4*SUMIFS('% by state 2019'!$K:$K,'% by state 2019'!$J:$J,$A7)</f>
        <v>0</v>
      </c>
      <c r="I7" s="268"/>
      <c r="J7" s="6">
        <f t="shared" si="1"/>
        <v>212.04139971974928</v>
      </c>
      <c r="K7" s="270"/>
      <c r="L7" t="str">
        <f t="shared" si="2"/>
        <v>CO</v>
      </c>
      <c r="M7" s="266">
        <f t="shared" si="3"/>
        <v>0</v>
      </c>
      <c r="N7" s="266">
        <f t="shared" si="4"/>
        <v>0</v>
      </c>
      <c r="O7" s="266">
        <f t="shared" si="5"/>
        <v>0</v>
      </c>
      <c r="P7" s="266">
        <f t="shared" si="6"/>
        <v>212.04139971974928</v>
      </c>
      <c r="Q7" s="266">
        <f t="shared" si="7"/>
        <v>0</v>
      </c>
      <c r="R7" s="266">
        <f t="shared" si="8"/>
        <v>0</v>
      </c>
      <c r="S7" s="266">
        <f t="shared" si="9"/>
        <v>0</v>
      </c>
    </row>
    <row r="8" spans="1:19">
      <c r="A8" s="161" t="s">
        <v>157</v>
      </c>
      <c r="B8" s="6">
        <f>'US-syvbt-psgr'!B$4*SUMIFS('% by state 2019'!$K:$K,'% by state 2019'!$J:$J,$A8)</f>
        <v>0</v>
      </c>
      <c r="C8" s="6">
        <f>'US-syvbt-psgr'!C$4*SUMIFS('% by state 2019'!$K:$K,'% by state 2019'!$J:$J,$A8)</f>
        <v>0</v>
      </c>
      <c r="D8" s="6">
        <f>'US-syvbt-psgr'!D$4*SUMIFS('% by state 2019'!$K:$K,'% by state 2019'!$J:$J,$A8)</f>
        <v>0</v>
      </c>
      <c r="E8" s="6">
        <f>'US-syvbt-psgr'!E$4*SUMIFS('% by state 2019'!$K:$K,'% by state 2019'!$J:$J,$A8)</f>
        <v>20.029039698277472</v>
      </c>
      <c r="F8" s="6">
        <f>'US-syvbt-psgr'!F$4*SUMIFS('% by state 2019'!$K:$K,'% by state 2019'!$J:$J,$A8)</f>
        <v>0</v>
      </c>
      <c r="G8" s="6">
        <f>'US-syvbt-psgr'!G$4*SUMIFS('% by state 2019'!$K:$K,'% by state 2019'!$J:$J,$A8)</f>
        <v>0</v>
      </c>
      <c r="H8" s="6">
        <f>'US-syvbt-psgr'!H$4*SUMIFS('% by state 2019'!$K:$K,'% by state 2019'!$J:$J,$A8)</f>
        <v>0</v>
      </c>
      <c r="I8" s="268"/>
      <c r="J8" s="6">
        <f t="shared" si="1"/>
        <v>20.029039698277472</v>
      </c>
      <c r="L8" t="str">
        <f t="shared" si="2"/>
        <v>CT</v>
      </c>
      <c r="M8" s="266">
        <f t="shared" si="3"/>
        <v>0</v>
      </c>
      <c r="N8" s="266">
        <f t="shared" si="4"/>
        <v>0</v>
      </c>
      <c r="O8" s="266">
        <f t="shared" si="5"/>
        <v>0</v>
      </c>
      <c r="P8" s="266">
        <f t="shared" si="6"/>
        <v>24</v>
      </c>
      <c r="Q8" s="266">
        <f t="shared" si="7"/>
        <v>0</v>
      </c>
      <c r="R8" s="266">
        <f t="shared" si="8"/>
        <v>0</v>
      </c>
      <c r="S8" s="266">
        <f t="shared" si="9"/>
        <v>0</v>
      </c>
    </row>
    <row r="9" spans="1:19">
      <c r="A9" s="161" t="s">
        <v>159</v>
      </c>
      <c r="B9" s="6">
        <f>'US-syvbt-psgr'!B$4*SUMIFS('% by state 2019'!$K:$K,'% by state 2019'!$J:$J,$A9)</f>
        <v>0</v>
      </c>
      <c r="C9" s="6">
        <f>'US-syvbt-psgr'!C$4*SUMIFS('% by state 2019'!$K:$K,'% by state 2019'!$J:$J,$A9)</f>
        <v>0</v>
      </c>
      <c r="D9" s="6">
        <f>'US-syvbt-psgr'!D$4*SUMIFS('% by state 2019'!$K:$K,'% by state 2019'!$J:$J,$A9)</f>
        <v>0</v>
      </c>
      <c r="E9" s="6">
        <f>'US-syvbt-psgr'!E$4*SUMIFS('% by state 2019'!$K:$K,'% by state 2019'!$J:$J,$A9)</f>
        <v>5.7185413629771828E-3</v>
      </c>
      <c r="F9" s="6">
        <f>'US-syvbt-psgr'!F$4*SUMIFS('% by state 2019'!$K:$K,'% by state 2019'!$J:$J,$A9)</f>
        <v>0</v>
      </c>
      <c r="G9" s="6">
        <f>'US-syvbt-psgr'!G$4*SUMIFS('% by state 2019'!$K:$K,'% by state 2019'!$J:$J,$A9)</f>
        <v>0</v>
      </c>
      <c r="H9" s="6">
        <f>'US-syvbt-psgr'!H$4*SUMIFS('% by state 2019'!$K:$K,'% by state 2019'!$J:$J,$A9)</f>
        <v>0</v>
      </c>
      <c r="I9" s="268"/>
      <c r="J9" s="6">
        <f t="shared" si="1"/>
        <v>5.7185413629771828E-3</v>
      </c>
      <c r="L9" t="str">
        <f t="shared" si="2"/>
        <v>DE</v>
      </c>
      <c r="M9" s="266">
        <f t="shared" si="3"/>
        <v>0</v>
      </c>
      <c r="N9" s="266">
        <f t="shared" si="4"/>
        <v>0</v>
      </c>
      <c r="O9" s="266">
        <f t="shared" si="5"/>
        <v>0</v>
      </c>
      <c r="P9" s="266">
        <f t="shared" si="6"/>
        <v>24</v>
      </c>
      <c r="Q9" s="266">
        <f t="shared" si="7"/>
        <v>0</v>
      </c>
      <c r="R9" s="266">
        <f t="shared" si="8"/>
        <v>0</v>
      </c>
      <c r="S9" s="266">
        <f t="shared" si="9"/>
        <v>0</v>
      </c>
    </row>
    <row r="10" spans="1:19">
      <c r="A10" s="161" t="s">
        <v>161</v>
      </c>
      <c r="B10" s="6">
        <f>'US-syvbt-psgr'!B$4*SUMIFS('% by state 2019'!$K:$K,'% by state 2019'!$J:$J,$A10)</f>
        <v>0</v>
      </c>
      <c r="C10" s="6">
        <f>'US-syvbt-psgr'!C$4*SUMIFS('% by state 2019'!$K:$K,'% by state 2019'!$J:$J,$A10)</f>
        <v>0</v>
      </c>
      <c r="D10" s="6">
        <f>'US-syvbt-psgr'!D$4*SUMIFS('% by state 2019'!$K:$K,'% by state 2019'!$J:$J,$A10)</f>
        <v>0</v>
      </c>
      <c r="E10" s="6">
        <f>'US-syvbt-psgr'!E$4*SUMIFS('% by state 2019'!$K:$K,'% by state 2019'!$J:$J,$A10)</f>
        <v>568.78244822983811</v>
      </c>
      <c r="F10" s="6">
        <f>'US-syvbt-psgr'!F$4*SUMIFS('% by state 2019'!$K:$K,'% by state 2019'!$J:$J,$A10)</f>
        <v>0</v>
      </c>
      <c r="G10" s="6">
        <f>'US-syvbt-psgr'!G$4*SUMIFS('% by state 2019'!$K:$K,'% by state 2019'!$J:$J,$A10)</f>
        <v>0</v>
      </c>
      <c r="H10" s="6">
        <f>'US-syvbt-psgr'!H$4*SUMIFS('% by state 2019'!$K:$K,'% by state 2019'!$J:$J,$A10)</f>
        <v>0</v>
      </c>
      <c r="I10" s="268"/>
      <c r="J10" s="6">
        <f t="shared" si="1"/>
        <v>568.78244822983811</v>
      </c>
      <c r="L10" t="str">
        <f t="shared" si="2"/>
        <v>FL</v>
      </c>
      <c r="M10" s="266">
        <f t="shared" si="3"/>
        <v>0</v>
      </c>
      <c r="N10" s="266">
        <f t="shared" si="4"/>
        <v>0</v>
      </c>
      <c r="O10" s="266">
        <f t="shared" si="5"/>
        <v>0</v>
      </c>
      <c r="P10" s="266">
        <f t="shared" si="6"/>
        <v>568.78244822983811</v>
      </c>
      <c r="Q10" s="266">
        <f t="shared" si="7"/>
        <v>0</v>
      </c>
      <c r="R10" s="266">
        <f t="shared" si="8"/>
        <v>0</v>
      </c>
      <c r="S10" s="266">
        <f t="shared" si="9"/>
        <v>0</v>
      </c>
    </row>
    <row r="11" spans="1:19">
      <c r="A11" s="161" t="s">
        <v>163</v>
      </c>
      <c r="B11" s="6">
        <f>'US-syvbt-psgr'!B$4*SUMIFS('% by state 2019'!$K:$K,'% by state 2019'!$J:$J,$A11)</f>
        <v>0</v>
      </c>
      <c r="C11" s="6">
        <f>'US-syvbt-psgr'!C$4*SUMIFS('% by state 2019'!$K:$K,'% by state 2019'!$J:$J,$A11)</f>
        <v>0</v>
      </c>
      <c r="D11" s="6">
        <f>'US-syvbt-psgr'!D$4*SUMIFS('% by state 2019'!$K:$K,'% by state 2019'!$J:$J,$A11)</f>
        <v>0</v>
      </c>
      <c r="E11" s="6">
        <f>'US-syvbt-psgr'!E$4*SUMIFS('% by state 2019'!$K:$K,'% by state 2019'!$J:$J,$A11)</f>
        <v>329.65294752889389</v>
      </c>
      <c r="F11" s="6">
        <f>'US-syvbt-psgr'!F$4*SUMIFS('% by state 2019'!$K:$K,'% by state 2019'!$J:$J,$A11)</f>
        <v>0</v>
      </c>
      <c r="G11" s="6">
        <f>'US-syvbt-psgr'!G$4*SUMIFS('% by state 2019'!$K:$K,'% by state 2019'!$J:$J,$A11)</f>
        <v>0</v>
      </c>
      <c r="H11" s="6">
        <f>'US-syvbt-psgr'!H$4*SUMIFS('% by state 2019'!$K:$K,'% by state 2019'!$J:$J,$A11)</f>
        <v>0</v>
      </c>
      <c r="I11" s="268"/>
      <c r="J11" s="6">
        <f t="shared" si="1"/>
        <v>329.65294752889389</v>
      </c>
      <c r="L11" t="str">
        <f t="shared" si="2"/>
        <v>GA</v>
      </c>
      <c r="M11" s="266">
        <f t="shared" si="3"/>
        <v>0</v>
      </c>
      <c r="N11" s="266">
        <f t="shared" si="4"/>
        <v>0</v>
      </c>
      <c r="O11" s="266">
        <f t="shared" si="5"/>
        <v>0</v>
      </c>
      <c r="P11" s="266">
        <f t="shared" si="6"/>
        <v>329.65294752889389</v>
      </c>
      <c r="Q11" s="266">
        <f t="shared" si="7"/>
        <v>0</v>
      </c>
      <c r="R11" s="266">
        <f t="shared" si="8"/>
        <v>0</v>
      </c>
      <c r="S11" s="266">
        <f t="shared" si="9"/>
        <v>0</v>
      </c>
    </row>
    <row r="12" spans="1:19">
      <c r="A12" s="161" t="s">
        <v>164</v>
      </c>
      <c r="B12" s="6">
        <f>'US-syvbt-psgr'!B$4*SUMIFS('% by state 2019'!$K:$K,'% by state 2019'!$J:$J,$A12)</f>
        <v>0</v>
      </c>
      <c r="C12" s="6">
        <f>'US-syvbt-psgr'!C$4*SUMIFS('% by state 2019'!$K:$K,'% by state 2019'!$J:$J,$A12)</f>
        <v>0</v>
      </c>
      <c r="D12" s="6">
        <f>'US-syvbt-psgr'!D$4*SUMIFS('% by state 2019'!$K:$K,'% by state 2019'!$J:$J,$A12)</f>
        <v>0</v>
      </c>
      <c r="E12" s="6">
        <f>'US-syvbt-psgr'!E$4*SUMIFS('% by state 2019'!$K:$K,'% by state 2019'!$J:$J,$A12)</f>
        <v>107.41813203362888</v>
      </c>
      <c r="F12" s="6">
        <f>'US-syvbt-psgr'!F$4*SUMIFS('% by state 2019'!$K:$K,'% by state 2019'!$J:$J,$A12)</f>
        <v>0</v>
      </c>
      <c r="G12" s="6">
        <f>'US-syvbt-psgr'!G$4*SUMIFS('% by state 2019'!$K:$K,'% by state 2019'!$J:$J,$A12)</f>
        <v>0</v>
      </c>
      <c r="H12" s="6">
        <f>'US-syvbt-psgr'!H$4*SUMIFS('% by state 2019'!$K:$K,'% by state 2019'!$J:$J,$A12)</f>
        <v>0</v>
      </c>
      <c r="I12" s="268"/>
      <c r="J12" s="6">
        <f t="shared" si="1"/>
        <v>107.41813203362888</v>
      </c>
      <c r="L12" t="str">
        <f t="shared" si="2"/>
        <v>HI</v>
      </c>
      <c r="M12" s="266">
        <f t="shared" si="3"/>
        <v>0</v>
      </c>
      <c r="N12" s="266">
        <f t="shared" si="4"/>
        <v>0</v>
      </c>
      <c r="O12" s="266">
        <f t="shared" si="5"/>
        <v>0</v>
      </c>
      <c r="P12" s="266">
        <f t="shared" si="6"/>
        <v>107.41813203362888</v>
      </c>
      <c r="Q12" s="266">
        <f t="shared" si="7"/>
        <v>0</v>
      </c>
      <c r="R12" s="266">
        <f t="shared" si="8"/>
        <v>0</v>
      </c>
      <c r="S12" s="266">
        <f t="shared" si="9"/>
        <v>0</v>
      </c>
    </row>
    <row r="13" spans="1:19">
      <c r="A13" s="161" t="s">
        <v>165</v>
      </c>
      <c r="B13" s="6">
        <f>'US-syvbt-psgr'!B$4*SUMIFS('% by state 2019'!$K:$K,'% by state 2019'!$J:$J,$A13)</f>
        <v>0</v>
      </c>
      <c r="C13" s="6">
        <f>'US-syvbt-psgr'!C$4*SUMIFS('% by state 2019'!$K:$K,'% by state 2019'!$J:$J,$A13)</f>
        <v>0</v>
      </c>
      <c r="D13" s="6">
        <f>'US-syvbt-psgr'!D$4*SUMIFS('% by state 2019'!$K:$K,'% by state 2019'!$J:$J,$A13)</f>
        <v>0</v>
      </c>
      <c r="E13" s="6">
        <f>'US-syvbt-psgr'!E$4*SUMIFS('% by state 2019'!$K:$K,'% by state 2019'!$J:$J,$A13)</f>
        <v>14.603117818938324</v>
      </c>
      <c r="F13" s="6">
        <f>'US-syvbt-psgr'!F$4*SUMIFS('% by state 2019'!$K:$K,'% by state 2019'!$J:$J,$A13)</f>
        <v>0</v>
      </c>
      <c r="G13" s="6">
        <f>'US-syvbt-psgr'!G$4*SUMIFS('% by state 2019'!$K:$K,'% by state 2019'!$J:$J,$A13)</f>
        <v>0</v>
      </c>
      <c r="H13" s="6">
        <f>'US-syvbt-psgr'!H$4*SUMIFS('% by state 2019'!$K:$K,'% by state 2019'!$J:$J,$A13)</f>
        <v>0</v>
      </c>
      <c r="I13" s="268"/>
      <c r="J13" s="6">
        <f t="shared" si="1"/>
        <v>14.603117818938324</v>
      </c>
      <c r="L13" t="str">
        <f t="shared" si="2"/>
        <v>ID</v>
      </c>
      <c r="M13" s="266">
        <f t="shared" si="3"/>
        <v>0</v>
      </c>
      <c r="N13" s="266">
        <f t="shared" si="4"/>
        <v>0</v>
      </c>
      <c r="O13" s="266">
        <f t="shared" si="5"/>
        <v>0</v>
      </c>
      <c r="P13" s="266">
        <f t="shared" si="6"/>
        <v>24</v>
      </c>
      <c r="Q13" s="266">
        <f t="shared" si="7"/>
        <v>0</v>
      </c>
      <c r="R13" s="266">
        <f t="shared" si="8"/>
        <v>0</v>
      </c>
      <c r="S13" s="266">
        <f t="shared" si="9"/>
        <v>0</v>
      </c>
    </row>
    <row r="14" spans="1:19">
      <c r="A14" s="161" t="s">
        <v>167</v>
      </c>
      <c r="B14" s="6">
        <f>'US-syvbt-psgr'!B$4*SUMIFS('% by state 2019'!$K:$K,'% by state 2019'!$J:$J,$A14)</f>
        <v>0</v>
      </c>
      <c r="C14" s="6">
        <f>'US-syvbt-psgr'!C$4*SUMIFS('% by state 2019'!$K:$K,'% by state 2019'!$J:$J,$A14)</f>
        <v>0</v>
      </c>
      <c r="D14" s="6">
        <f>'US-syvbt-psgr'!D$4*SUMIFS('% by state 2019'!$K:$K,'% by state 2019'!$J:$J,$A14)</f>
        <v>0</v>
      </c>
      <c r="E14" s="6">
        <f>'US-syvbt-psgr'!E$4*SUMIFS('% by state 2019'!$K:$K,'% by state 2019'!$J:$J,$A14)</f>
        <v>310.84227186854446</v>
      </c>
      <c r="F14" s="6">
        <f>'US-syvbt-psgr'!F$4*SUMIFS('% by state 2019'!$K:$K,'% by state 2019'!$J:$J,$A14)</f>
        <v>0</v>
      </c>
      <c r="G14" s="6">
        <f>'US-syvbt-psgr'!G$4*SUMIFS('% by state 2019'!$K:$K,'% by state 2019'!$J:$J,$A14)</f>
        <v>0</v>
      </c>
      <c r="H14" s="6">
        <f>'US-syvbt-psgr'!H$4*SUMIFS('% by state 2019'!$K:$K,'% by state 2019'!$J:$J,$A14)</f>
        <v>0</v>
      </c>
      <c r="I14" s="268"/>
      <c r="J14" s="6">
        <f t="shared" si="1"/>
        <v>310.84227186854446</v>
      </c>
      <c r="L14" t="str">
        <f t="shared" si="2"/>
        <v>IL</v>
      </c>
      <c r="M14" s="266">
        <f t="shared" si="3"/>
        <v>0</v>
      </c>
      <c r="N14" s="266">
        <f t="shared" si="4"/>
        <v>0</v>
      </c>
      <c r="O14" s="266">
        <f t="shared" si="5"/>
        <v>0</v>
      </c>
      <c r="P14" s="266">
        <f t="shared" si="6"/>
        <v>310.84227186854446</v>
      </c>
      <c r="Q14" s="266">
        <f t="shared" si="7"/>
        <v>0</v>
      </c>
      <c r="R14" s="266">
        <f t="shared" si="8"/>
        <v>0</v>
      </c>
      <c r="S14" s="266">
        <f t="shared" si="9"/>
        <v>0</v>
      </c>
    </row>
    <row r="15" spans="1:19">
      <c r="A15" s="161" t="s">
        <v>169</v>
      </c>
      <c r="B15" s="6">
        <f>'US-syvbt-psgr'!B$4*SUMIFS('% by state 2019'!$K:$K,'% by state 2019'!$J:$J,$A15)</f>
        <v>0</v>
      </c>
      <c r="C15" s="6">
        <f>'US-syvbt-psgr'!C$4*SUMIFS('% by state 2019'!$K:$K,'% by state 2019'!$J:$J,$A15)</f>
        <v>0</v>
      </c>
      <c r="D15" s="6">
        <f>'US-syvbt-psgr'!D$4*SUMIFS('% by state 2019'!$K:$K,'% by state 2019'!$J:$J,$A15)</f>
        <v>0</v>
      </c>
      <c r="E15" s="6">
        <f>'US-syvbt-psgr'!E$4*SUMIFS('% by state 2019'!$K:$K,'% by state 2019'!$J:$J,$A15)</f>
        <v>34.302067632746621</v>
      </c>
      <c r="F15" s="6">
        <f>'US-syvbt-psgr'!F$4*SUMIFS('% by state 2019'!$K:$K,'% by state 2019'!$J:$J,$A15)</f>
        <v>0</v>
      </c>
      <c r="G15" s="6">
        <f>'US-syvbt-psgr'!G$4*SUMIFS('% by state 2019'!$K:$K,'% by state 2019'!$J:$J,$A15)</f>
        <v>0</v>
      </c>
      <c r="H15" s="6">
        <f>'US-syvbt-psgr'!H$4*SUMIFS('% by state 2019'!$K:$K,'% by state 2019'!$J:$J,$A15)</f>
        <v>0</v>
      </c>
      <c r="I15" s="268"/>
      <c r="J15" s="6">
        <f t="shared" si="1"/>
        <v>34.302067632746621</v>
      </c>
      <c r="L15" t="str">
        <f t="shared" si="2"/>
        <v>IN</v>
      </c>
      <c r="M15" s="266">
        <f t="shared" si="3"/>
        <v>0</v>
      </c>
      <c r="N15" s="266">
        <f t="shared" si="4"/>
        <v>0</v>
      </c>
      <c r="O15" s="266">
        <f t="shared" si="5"/>
        <v>0</v>
      </c>
      <c r="P15" s="266">
        <f t="shared" si="6"/>
        <v>34.302067632746621</v>
      </c>
      <c r="Q15" s="266">
        <f t="shared" si="7"/>
        <v>0</v>
      </c>
      <c r="R15" s="266">
        <f t="shared" si="8"/>
        <v>0</v>
      </c>
      <c r="S15" s="266">
        <f t="shared" si="9"/>
        <v>0</v>
      </c>
    </row>
    <row r="16" spans="1:19">
      <c r="A16" s="161" t="s">
        <v>171</v>
      </c>
      <c r="B16" s="6">
        <f>'US-syvbt-psgr'!B$4*SUMIFS('% by state 2019'!$K:$K,'% by state 2019'!$J:$J,$A16)</f>
        <v>0</v>
      </c>
      <c r="C16" s="6">
        <f>'US-syvbt-psgr'!C$4*SUMIFS('% by state 2019'!$K:$K,'% by state 2019'!$J:$J,$A16)</f>
        <v>0</v>
      </c>
      <c r="D16" s="6">
        <f>'US-syvbt-psgr'!D$4*SUMIFS('% by state 2019'!$K:$K,'% by state 2019'!$J:$J,$A16)</f>
        <v>0</v>
      </c>
      <c r="E16" s="6">
        <f>'US-syvbt-psgr'!E$4*SUMIFS('% by state 2019'!$K:$K,'% by state 2019'!$J:$J,$A16)</f>
        <v>13.261202408634214</v>
      </c>
      <c r="F16" s="6">
        <f>'US-syvbt-psgr'!F$4*SUMIFS('% by state 2019'!$K:$K,'% by state 2019'!$J:$J,$A16)</f>
        <v>0</v>
      </c>
      <c r="G16" s="6">
        <f>'US-syvbt-psgr'!G$4*SUMIFS('% by state 2019'!$K:$K,'% by state 2019'!$J:$J,$A16)</f>
        <v>0</v>
      </c>
      <c r="H16" s="6">
        <f>'US-syvbt-psgr'!H$4*SUMIFS('% by state 2019'!$K:$K,'% by state 2019'!$J:$J,$A16)</f>
        <v>0</v>
      </c>
      <c r="I16" s="268"/>
      <c r="J16" s="6">
        <f t="shared" si="1"/>
        <v>13.261202408634214</v>
      </c>
      <c r="L16" t="str">
        <f t="shared" si="2"/>
        <v>IA</v>
      </c>
      <c r="M16" s="266">
        <f t="shared" si="3"/>
        <v>0</v>
      </c>
      <c r="N16" s="266">
        <f t="shared" si="4"/>
        <v>0</v>
      </c>
      <c r="O16" s="266">
        <f t="shared" si="5"/>
        <v>0</v>
      </c>
      <c r="P16" s="266">
        <f t="shared" si="6"/>
        <v>24</v>
      </c>
      <c r="Q16" s="266">
        <f t="shared" si="7"/>
        <v>0</v>
      </c>
      <c r="R16" s="266">
        <f t="shared" si="8"/>
        <v>0</v>
      </c>
      <c r="S16" s="266">
        <f t="shared" si="9"/>
        <v>0</v>
      </c>
    </row>
    <row r="17" spans="1:19">
      <c r="A17" s="161" t="s">
        <v>173</v>
      </c>
      <c r="B17" s="6">
        <f>'US-syvbt-psgr'!B$4*SUMIFS('% by state 2019'!$K:$K,'% by state 2019'!$J:$J,$A17)</f>
        <v>0</v>
      </c>
      <c r="C17" s="6">
        <f>'US-syvbt-psgr'!C$4*SUMIFS('% by state 2019'!$K:$K,'% by state 2019'!$J:$J,$A17)</f>
        <v>0</v>
      </c>
      <c r="D17" s="6">
        <f>'US-syvbt-psgr'!D$4*SUMIFS('% by state 2019'!$K:$K,'% by state 2019'!$J:$J,$A17)</f>
        <v>0</v>
      </c>
      <c r="E17" s="6">
        <f>'US-syvbt-psgr'!E$4*SUMIFS('% by state 2019'!$K:$K,'% by state 2019'!$J:$J,$A17)</f>
        <v>6.0607690444826225</v>
      </c>
      <c r="F17" s="6">
        <f>'US-syvbt-psgr'!F$4*SUMIFS('% by state 2019'!$K:$K,'% by state 2019'!$J:$J,$A17)</f>
        <v>0</v>
      </c>
      <c r="G17" s="6">
        <f>'US-syvbt-psgr'!G$4*SUMIFS('% by state 2019'!$K:$K,'% by state 2019'!$J:$J,$A17)</f>
        <v>0</v>
      </c>
      <c r="H17" s="6">
        <f>'US-syvbt-psgr'!H$4*SUMIFS('% by state 2019'!$K:$K,'% by state 2019'!$J:$J,$A17)</f>
        <v>0</v>
      </c>
      <c r="I17" s="268"/>
      <c r="J17" s="6">
        <f t="shared" si="1"/>
        <v>6.0607690444826225</v>
      </c>
      <c r="L17" t="str">
        <f t="shared" si="2"/>
        <v>KS</v>
      </c>
      <c r="M17" s="266">
        <f t="shared" si="3"/>
        <v>0</v>
      </c>
      <c r="N17" s="266">
        <f t="shared" si="4"/>
        <v>0</v>
      </c>
      <c r="O17" s="266">
        <f t="shared" si="5"/>
        <v>0</v>
      </c>
      <c r="P17" s="266">
        <f t="shared" si="6"/>
        <v>24</v>
      </c>
      <c r="Q17" s="266">
        <f t="shared" si="7"/>
        <v>0</v>
      </c>
      <c r="R17" s="266">
        <f t="shared" si="8"/>
        <v>0</v>
      </c>
      <c r="S17" s="266">
        <f t="shared" si="9"/>
        <v>0</v>
      </c>
    </row>
    <row r="18" spans="1:19">
      <c r="A18" s="161" t="s">
        <v>174</v>
      </c>
      <c r="B18" s="6">
        <f>'US-syvbt-psgr'!B$4*SUMIFS('% by state 2019'!$K:$K,'% by state 2019'!$J:$J,$A18)</f>
        <v>0</v>
      </c>
      <c r="C18" s="6">
        <f>'US-syvbt-psgr'!C$4*SUMIFS('% by state 2019'!$K:$K,'% by state 2019'!$J:$J,$A18)</f>
        <v>0</v>
      </c>
      <c r="D18" s="6">
        <f>'US-syvbt-psgr'!D$4*SUMIFS('% by state 2019'!$K:$K,'% by state 2019'!$J:$J,$A18)</f>
        <v>0</v>
      </c>
      <c r="E18" s="6">
        <f>'US-syvbt-psgr'!E$4*SUMIFS('% by state 2019'!$K:$K,'% by state 2019'!$J:$J,$A18)</f>
        <v>42.796892537495253</v>
      </c>
      <c r="F18" s="6">
        <f>'US-syvbt-psgr'!F$4*SUMIFS('% by state 2019'!$K:$K,'% by state 2019'!$J:$J,$A18)</f>
        <v>0</v>
      </c>
      <c r="G18" s="6">
        <f>'US-syvbt-psgr'!G$4*SUMIFS('% by state 2019'!$K:$K,'% by state 2019'!$J:$J,$A18)</f>
        <v>0</v>
      </c>
      <c r="H18" s="6">
        <f>'US-syvbt-psgr'!H$4*SUMIFS('% by state 2019'!$K:$K,'% by state 2019'!$J:$J,$A18)</f>
        <v>0</v>
      </c>
      <c r="I18" s="268"/>
      <c r="J18" s="6">
        <f t="shared" si="1"/>
        <v>42.796892537495253</v>
      </c>
      <c r="L18" t="str">
        <f t="shared" si="2"/>
        <v>KY</v>
      </c>
      <c r="M18" s="266">
        <f t="shared" si="3"/>
        <v>0</v>
      </c>
      <c r="N18" s="266">
        <f t="shared" si="4"/>
        <v>0</v>
      </c>
      <c r="O18" s="266">
        <f t="shared" si="5"/>
        <v>0</v>
      </c>
      <c r="P18" s="266">
        <f t="shared" si="6"/>
        <v>42.796892537495253</v>
      </c>
      <c r="Q18" s="266">
        <f t="shared" si="7"/>
        <v>0</v>
      </c>
      <c r="R18" s="266">
        <f t="shared" si="8"/>
        <v>0</v>
      </c>
      <c r="S18" s="266">
        <f t="shared" si="9"/>
        <v>0</v>
      </c>
    </row>
    <row r="19" spans="1:19">
      <c r="A19" s="161" t="s">
        <v>175</v>
      </c>
      <c r="B19" s="6">
        <f>'US-syvbt-psgr'!B$4*SUMIFS('% by state 2019'!$K:$K,'% by state 2019'!$J:$J,$A19)</f>
        <v>0</v>
      </c>
      <c r="C19" s="6">
        <f>'US-syvbt-psgr'!C$4*SUMIFS('% by state 2019'!$K:$K,'% by state 2019'!$J:$J,$A19)</f>
        <v>0</v>
      </c>
      <c r="D19" s="6">
        <f>'US-syvbt-psgr'!D$4*SUMIFS('% by state 2019'!$K:$K,'% by state 2019'!$J:$J,$A19)</f>
        <v>0</v>
      </c>
      <c r="E19" s="6">
        <f>'US-syvbt-psgr'!E$4*SUMIFS('% by state 2019'!$K:$K,'% by state 2019'!$J:$J,$A19)</f>
        <v>48.608355743928172</v>
      </c>
      <c r="F19" s="6">
        <f>'US-syvbt-psgr'!F$4*SUMIFS('% by state 2019'!$K:$K,'% by state 2019'!$J:$J,$A19)</f>
        <v>0</v>
      </c>
      <c r="G19" s="6">
        <f>'US-syvbt-psgr'!G$4*SUMIFS('% by state 2019'!$K:$K,'% by state 2019'!$J:$J,$A19)</f>
        <v>0</v>
      </c>
      <c r="H19" s="6">
        <f>'US-syvbt-psgr'!H$4*SUMIFS('% by state 2019'!$K:$K,'% by state 2019'!$J:$J,$A19)</f>
        <v>0</v>
      </c>
      <c r="I19" s="268"/>
      <c r="J19" s="6">
        <f t="shared" si="1"/>
        <v>48.608355743928172</v>
      </c>
      <c r="L19" t="str">
        <f t="shared" si="2"/>
        <v>LA</v>
      </c>
      <c r="M19" s="266">
        <f t="shared" si="3"/>
        <v>0</v>
      </c>
      <c r="N19" s="266">
        <f t="shared" si="4"/>
        <v>0</v>
      </c>
      <c r="O19" s="266">
        <f t="shared" si="5"/>
        <v>0</v>
      </c>
      <c r="P19" s="266">
        <f t="shared" si="6"/>
        <v>48.608355743928172</v>
      </c>
      <c r="Q19" s="266">
        <f t="shared" si="7"/>
        <v>0</v>
      </c>
      <c r="R19" s="266">
        <f t="shared" si="8"/>
        <v>0</v>
      </c>
      <c r="S19" s="266">
        <f t="shared" si="9"/>
        <v>0</v>
      </c>
    </row>
    <row r="20" spans="1:19">
      <c r="A20" s="161" t="s">
        <v>177</v>
      </c>
      <c r="B20" s="6">
        <f>'US-syvbt-psgr'!B$4*SUMIFS('% by state 2019'!$K:$K,'% by state 2019'!$J:$J,$A20)</f>
        <v>0</v>
      </c>
      <c r="C20" s="6">
        <f>'US-syvbt-psgr'!C$4*SUMIFS('% by state 2019'!$K:$K,'% by state 2019'!$J:$J,$A20)</f>
        <v>0</v>
      </c>
      <c r="D20" s="6">
        <f>'US-syvbt-psgr'!D$4*SUMIFS('% by state 2019'!$K:$K,'% by state 2019'!$J:$J,$A20)</f>
        <v>0</v>
      </c>
      <c r="E20" s="6">
        <f>'US-syvbt-psgr'!E$4*SUMIFS('% by state 2019'!$K:$K,'% by state 2019'!$J:$J,$A20)</f>
        <v>8.6713039605807403</v>
      </c>
      <c r="F20" s="6">
        <f>'US-syvbt-psgr'!F$4*SUMIFS('% by state 2019'!$K:$K,'% by state 2019'!$J:$J,$A20)</f>
        <v>0</v>
      </c>
      <c r="G20" s="6">
        <f>'US-syvbt-psgr'!G$4*SUMIFS('% by state 2019'!$K:$K,'% by state 2019'!$J:$J,$A20)</f>
        <v>0</v>
      </c>
      <c r="H20" s="6">
        <f>'US-syvbt-psgr'!H$4*SUMIFS('% by state 2019'!$K:$K,'% by state 2019'!$J:$J,$A20)</f>
        <v>0</v>
      </c>
      <c r="I20" s="268"/>
      <c r="J20" s="6">
        <f t="shared" si="1"/>
        <v>8.6713039605807403</v>
      </c>
      <c r="L20" t="str">
        <f t="shared" si="2"/>
        <v>ME</v>
      </c>
      <c r="M20" s="266">
        <f t="shared" si="3"/>
        <v>0</v>
      </c>
      <c r="N20" s="266">
        <f t="shared" si="4"/>
        <v>0</v>
      </c>
      <c r="O20" s="266">
        <f t="shared" si="5"/>
        <v>0</v>
      </c>
      <c r="P20" s="266">
        <f t="shared" si="6"/>
        <v>24</v>
      </c>
      <c r="Q20" s="266">
        <f t="shared" si="7"/>
        <v>0</v>
      </c>
      <c r="R20" s="266">
        <f t="shared" si="8"/>
        <v>0</v>
      </c>
      <c r="S20" s="266">
        <f t="shared" si="9"/>
        <v>0</v>
      </c>
    </row>
    <row r="21" spans="1:19">
      <c r="A21" s="161" t="s">
        <v>178</v>
      </c>
      <c r="B21" s="6">
        <f>'US-syvbt-psgr'!B$4*SUMIFS('% by state 2019'!$K:$K,'% by state 2019'!$J:$J,$A21)</f>
        <v>0</v>
      </c>
      <c r="C21" s="6">
        <f>'US-syvbt-psgr'!C$4*SUMIFS('% by state 2019'!$K:$K,'% by state 2019'!$J:$J,$A21)</f>
        <v>0</v>
      </c>
      <c r="D21" s="6">
        <f>'US-syvbt-psgr'!D$4*SUMIFS('% by state 2019'!$K:$K,'% by state 2019'!$J:$J,$A21)</f>
        <v>0</v>
      </c>
      <c r="E21" s="6">
        <f>'US-syvbt-psgr'!E$4*SUMIFS('% by state 2019'!$K:$K,'% by state 2019'!$J:$J,$A21)</f>
        <v>79.499577706089482</v>
      </c>
      <c r="F21" s="6">
        <f>'US-syvbt-psgr'!F$4*SUMIFS('% by state 2019'!$K:$K,'% by state 2019'!$J:$J,$A21)</f>
        <v>0</v>
      </c>
      <c r="G21" s="6">
        <f>'US-syvbt-psgr'!G$4*SUMIFS('% by state 2019'!$K:$K,'% by state 2019'!$J:$J,$A21)</f>
        <v>0</v>
      </c>
      <c r="H21" s="6">
        <f>'US-syvbt-psgr'!H$4*SUMIFS('% by state 2019'!$K:$K,'% by state 2019'!$J:$J,$A21)</f>
        <v>0</v>
      </c>
      <c r="I21" s="268"/>
      <c r="J21" s="6">
        <f t="shared" si="1"/>
        <v>79.499577706089482</v>
      </c>
      <c r="L21" t="str">
        <f t="shared" si="2"/>
        <v>MD</v>
      </c>
      <c r="M21" s="266">
        <f t="shared" si="3"/>
        <v>0</v>
      </c>
      <c r="N21" s="266">
        <f t="shared" si="4"/>
        <v>0</v>
      </c>
      <c r="O21" s="266">
        <f t="shared" si="5"/>
        <v>0</v>
      </c>
      <c r="P21" s="266">
        <f t="shared" si="6"/>
        <v>79.499577706089482</v>
      </c>
      <c r="Q21" s="266">
        <f t="shared" si="7"/>
        <v>0</v>
      </c>
      <c r="R21" s="266">
        <f t="shared" si="8"/>
        <v>0</v>
      </c>
      <c r="S21" s="266">
        <f t="shared" si="9"/>
        <v>0</v>
      </c>
    </row>
    <row r="22" spans="1:19">
      <c r="A22" s="161" t="s">
        <v>180</v>
      </c>
      <c r="B22" s="6">
        <f>'US-syvbt-psgr'!B$4*SUMIFS('% by state 2019'!$K:$K,'% by state 2019'!$J:$J,$A22)</f>
        <v>0</v>
      </c>
      <c r="C22" s="6">
        <f>'US-syvbt-psgr'!C$4*SUMIFS('% by state 2019'!$K:$K,'% by state 2019'!$J:$J,$A22)</f>
        <v>0</v>
      </c>
      <c r="D22" s="6">
        <f>'US-syvbt-psgr'!D$4*SUMIFS('% by state 2019'!$K:$K,'% by state 2019'!$J:$J,$A22)</f>
        <v>0</v>
      </c>
      <c r="E22" s="6">
        <f>'US-syvbt-psgr'!E$4*SUMIFS('% by state 2019'!$K:$K,'% by state 2019'!$J:$J,$A22)</f>
        <v>124.91266431847717</v>
      </c>
      <c r="F22" s="6">
        <f>'US-syvbt-psgr'!F$4*SUMIFS('% by state 2019'!$K:$K,'% by state 2019'!$J:$J,$A22)</f>
        <v>0</v>
      </c>
      <c r="G22" s="6">
        <f>'US-syvbt-psgr'!G$4*SUMIFS('% by state 2019'!$K:$K,'% by state 2019'!$J:$J,$A22)</f>
        <v>0</v>
      </c>
      <c r="H22" s="6">
        <f>'US-syvbt-psgr'!H$4*SUMIFS('% by state 2019'!$K:$K,'% by state 2019'!$J:$J,$A22)</f>
        <v>0</v>
      </c>
      <c r="I22" s="268"/>
      <c r="J22" s="6">
        <f t="shared" si="1"/>
        <v>124.91266431847717</v>
      </c>
      <c r="L22" t="str">
        <f t="shared" si="2"/>
        <v>MA</v>
      </c>
      <c r="M22" s="266">
        <f t="shared" si="3"/>
        <v>0</v>
      </c>
      <c r="N22" s="266">
        <f t="shared" si="4"/>
        <v>0</v>
      </c>
      <c r="O22" s="266">
        <f t="shared" si="5"/>
        <v>0</v>
      </c>
      <c r="P22" s="266">
        <f t="shared" si="6"/>
        <v>124.91266431847717</v>
      </c>
      <c r="Q22" s="266">
        <f t="shared" si="7"/>
        <v>0</v>
      </c>
      <c r="R22" s="266">
        <f t="shared" si="8"/>
        <v>0</v>
      </c>
      <c r="S22" s="266">
        <f t="shared" si="9"/>
        <v>0</v>
      </c>
    </row>
    <row r="23" spans="1:19">
      <c r="A23" s="161" t="s">
        <v>182</v>
      </c>
      <c r="B23" s="6">
        <f>'US-syvbt-psgr'!B$4*SUMIFS('% by state 2019'!$K:$K,'% by state 2019'!$J:$J,$A23)</f>
        <v>0</v>
      </c>
      <c r="C23" s="6">
        <f>'US-syvbt-psgr'!C$4*SUMIFS('% by state 2019'!$K:$K,'% by state 2019'!$J:$J,$A23)</f>
        <v>0</v>
      </c>
      <c r="D23" s="6">
        <f>'US-syvbt-psgr'!D$4*SUMIFS('% by state 2019'!$K:$K,'% by state 2019'!$J:$J,$A23)</f>
        <v>0</v>
      </c>
      <c r="E23" s="6">
        <f>'US-syvbt-psgr'!E$4*SUMIFS('% by state 2019'!$K:$K,'% by state 2019'!$J:$J,$A23)</f>
        <v>125.85120581631574</v>
      </c>
      <c r="F23" s="6">
        <f>'US-syvbt-psgr'!F$4*SUMIFS('% by state 2019'!$K:$K,'% by state 2019'!$J:$J,$A23)</f>
        <v>0</v>
      </c>
      <c r="G23" s="6">
        <f>'US-syvbt-psgr'!G$4*SUMIFS('% by state 2019'!$K:$K,'% by state 2019'!$J:$J,$A23)</f>
        <v>0</v>
      </c>
      <c r="H23" s="6">
        <f>'US-syvbt-psgr'!H$4*SUMIFS('% by state 2019'!$K:$K,'% by state 2019'!$J:$J,$A23)</f>
        <v>0</v>
      </c>
      <c r="I23" s="268"/>
      <c r="J23" s="6">
        <f t="shared" si="1"/>
        <v>125.85120581631574</v>
      </c>
      <c r="L23" t="str">
        <f t="shared" si="2"/>
        <v>MI</v>
      </c>
      <c r="M23" s="266">
        <f t="shared" si="3"/>
        <v>0</v>
      </c>
      <c r="N23" s="266">
        <f t="shared" si="4"/>
        <v>0</v>
      </c>
      <c r="O23" s="266">
        <f t="shared" si="5"/>
        <v>0</v>
      </c>
      <c r="P23" s="266">
        <f t="shared" si="6"/>
        <v>125.85120581631574</v>
      </c>
      <c r="Q23" s="266">
        <f t="shared" si="7"/>
        <v>0</v>
      </c>
      <c r="R23" s="266">
        <f t="shared" si="8"/>
        <v>0</v>
      </c>
      <c r="S23" s="266">
        <f t="shared" si="9"/>
        <v>0</v>
      </c>
    </row>
    <row r="24" spans="1:19">
      <c r="A24" s="161" t="s">
        <v>184</v>
      </c>
      <c r="B24" s="6">
        <f>'US-syvbt-psgr'!B$4*SUMIFS('% by state 2019'!$K:$K,'% by state 2019'!$J:$J,$A24)</f>
        <v>0</v>
      </c>
      <c r="C24" s="6">
        <f>'US-syvbt-psgr'!C$4*SUMIFS('% by state 2019'!$K:$K,'% by state 2019'!$J:$J,$A24)</f>
        <v>0</v>
      </c>
      <c r="D24" s="6">
        <f>'US-syvbt-psgr'!D$4*SUMIFS('% by state 2019'!$K:$K,'% by state 2019'!$J:$J,$A24)</f>
        <v>0</v>
      </c>
      <c r="E24" s="6">
        <f>'US-syvbt-psgr'!E$4*SUMIFS('% by state 2019'!$K:$K,'% by state 2019'!$J:$J,$A24)</f>
        <v>116.67721653542478</v>
      </c>
      <c r="F24" s="6">
        <f>'US-syvbt-psgr'!F$4*SUMIFS('% by state 2019'!$K:$K,'% by state 2019'!$J:$J,$A24)</f>
        <v>0</v>
      </c>
      <c r="G24" s="6">
        <f>'US-syvbt-psgr'!G$4*SUMIFS('% by state 2019'!$K:$K,'% by state 2019'!$J:$J,$A24)</f>
        <v>0</v>
      </c>
      <c r="H24" s="6">
        <f>'US-syvbt-psgr'!H$4*SUMIFS('% by state 2019'!$K:$K,'% by state 2019'!$J:$J,$A24)</f>
        <v>0</v>
      </c>
      <c r="I24" s="268"/>
      <c r="J24" s="6">
        <f t="shared" si="1"/>
        <v>116.67721653542478</v>
      </c>
      <c r="L24" t="str">
        <f t="shared" si="2"/>
        <v>MN</v>
      </c>
      <c r="M24" s="266">
        <f t="shared" si="3"/>
        <v>0</v>
      </c>
      <c r="N24" s="266">
        <f t="shared" si="4"/>
        <v>0</v>
      </c>
      <c r="O24" s="266">
        <f t="shared" si="5"/>
        <v>0</v>
      </c>
      <c r="P24" s="266">
        <f t="shared" si="6"/>
        <v>116.67721653542478</v>
      </c>
      <c r="Q24" s="266">
        <f t="shared" si="7"/>
        <v>0</v>
      </c>
      <c r="R24" s="266">
        <f t="shared" si="8"/>
        <v>0</v>
      </c>
      <c r="S24" s="266">
        <f t="shared" si="9"/>
        <v>0</v>
      </c>
    </row>
    <row r="25" spans="1:19">
      <c r="A25" s="161" t="s">
        <v>186</v>
      </c>
      <c r="B25" s="6">
        <f>'US-syvbt-psgr'!B$4*SUMIFS('% by state 2019'!$K:$K,'% by state 2019'!$J:$J,$A25)</f>
        <v>0</v>
      </c>
      <c r="C25" s="6">
        <f>'US-syvbt-psgr'!C$4*SUMIFS('% by state 2019'!$K:$K,'% by state 2019'!$J:$J,$A25)</f>
        <v>0</v>
      </c>
      <c r="D25" s="6">
        <f>'US-syvbt-psgr'!D$4*SUMIFS('% by state 2019'!$K:$K,'% by state 2019'!$J:$J,$A25)</f>
        <v>0</v>
      </c>
      <c r="E25" s="6">
        <f>'US-syvbt-psgr'!E$4*SUMIFS('% by state 2019'!$K:$K,'% by state 2019'!$J:$J,$A25)</f>
        <v>6.1172537438020802</v>
      </c>
      <c r="F25" s="6">
        <f>'US-syvbt-psgr'!F$4*SUMIFS('% by state 2019'!$K:$K,'% by state 2019'!$J:$J,$A25)</f>
        <v>0</v>
      </c>
      <c r="G25" s="6">
        <f>'US-syvbt-psgr'!G$4*SUMIFS('% by state 2019'!$K:$K,'% by state 2019'!$J:$J,$A25)</f>
        <v>0</v>
      </c>
      <c r="H25" s="6">
        <f>'US-syvbt-psgr'!H$4*SUMIFS('% by state 2019'!$K:$K,'% by state 2019'!$J:$J,$A25)</f>
        <v>0</v>
      </c>
      <c r="I25" s="268"/>
      <c r="J25" s="6">
        <f t="shared" si="1"/>
        <v>6.1172537438020802</v>
      </c>
      <c r="L25" t="str">
        <f t="shared" si="2"/>
        <v>MS</v>
      </c>
      <c r="M25" s="266">
        <f t="shared" si="3"/>
        <v>0</v>
      </c>
      <c r="N25" s="266">
        <f t="shared" si="4"/>
        <v>0</v>
      </c>
      <c r="O25" s="266">
        <f t="shared" si="5"/>
        <v>0</v>
      </c>
      <c r="P25" s="266">
        <f t="shared" si="6"/>
        <v>24</v>
      </c>
      <c r="Q25" s="266">
        <f t="shared" si="7"/>
        <v>0</v>
      </c>
      <c r="R25" s="266">
        <f t="shared" si="8"/>
        <v>0</v>
      </c>
      <c r="S25" s="266">
        <f t="shared" si="9"/>
        <v>0</v>
      </c>
    </row>
    <row r="26" spans="1:19">
      <c r="A26" s="161" t="s">
        <v>188</v>
      </c>
      <c r="B26" s="6">
        <f>'US-syvbt-psgr'!B$4*SUMIFS('% by state 2019'!$K:$K,'% by state 2019'!$J:$J,$A26)</f>
        <v>0</v>
      </c>
      <c r="C26" s="6">
        <f>'US-syvbt-psgr'!C$4*SUMIFS('% by state 2019'!$K:$K,'% by state 2019'!$J:$J,$A26)</f>
        <v>0</v>
      </c>
      <c r="D26" s="6">
        <f>'US-syvbt-psgr'!D$4*SUMIFS('% by state 2019'!$K:$K,'% by state 2019'!$J:$J,$A26)</f>
        <v>0</v>
      </c>
      <c r="E26" s="6">
        <f>'US-syvbt-psgr'!E$4*SUMIFS('% by state 2019'!$K:$K,'% by state 2019'!$J:$J,$A26)</f>
        <v>85.211741381191445</v>
      </c>
      <c r="F26" s="6">
        <f>'US-syvbt-psgr'!F$4*SUMIFS('% by state 2019'!$K:$K,'% by state 2019'!$J:$J,$A26)</f>
        <v>0</v>
      </c>
      <c r="G26" s="6">
        <f>'US-syvbt-psgr'!G$4*SUMIFS('% by state 2019'!$K:$K,'% by state 2019'!$J:$J,$A26)</f>
        <v>0</v>
      </c>
      <c r="H26" s="6">
        <f>'US-syvbt-psgr'!H$4*SUMIFS('% by state 2019'!$K:$K,'% by state 2019'!$J:$J,$A26)</f>
        <v>0</v>
      </c>
      <c r="I26" s="268"/>
      <c r="J26" s="6">
        <f t="shared" si="1"/>
        <v>85.211741381191445</v>
      </c>
      <c r="L26" t="str">
        <f t="shared" si="2"/>
        <v>MO</v>
      </c>
      <c r="M26" s="266">
        <f t="shared" si="3"/>
        <v>0</v>
      </c>
      <c r="N26" s="266">
        <f t="shared" si="4"/>
        <v>0</v>
      </c>
      <c r="O26" s="266">
        <f t="shared" si="5"/>
        <v>0</v>
      </c>
      <c r="P26" s="266">
        <f t="shared" si="6"/>
        <v>85.211741381191445</v>
      </c>
      <c r="Q26" s="266">
        <f t="shared" si="7"/>
        <v>0</v>
      </c>
      <c r="R26" s="266">
        <f t="shared" si="8"/>
        <v>0</v>
      </c>
      <c r="S26" s="266">
        <f t="shared" si="9"/>
        <v>0</v>
      </c>
    </row>
    <row r="27" spans="1:19">
      <c r="A27" s="161" t="s">
        <v>190</v>
      </c>
      <c r="B27" s="6">
        <f>'US-syvbt-psgr'!B$4*SUMIFS('% by state 2019'!$K:$K,'% by state 2019'!$J:$J,$A27)</f>
        <v>0</v>
      </c>
      <c r="C27" s="6">
        <f>'US-syvbt-psgr'!C$4*SUMIFS('% by state 2019'!$K:$K,'% by state 2019'!$J:$J,$A27)</f>
        <v>0</v>
      </c>
      <c r="D27" s="6">
        <f>'US-syvbt-psgr'!D$4*SUMIFS('% by state 2019'!$K:$K,'% by state 2019'!$J:$J,$A27)</f>
        <v>0</v>
      </c>
      <c r="E27" s="6">
        <f>'US-syvbt-psgr'!E$4*SUMIFS('% by state 2019'!$K:$K,'% by state 2019'!$J:$J,$A27)</f>
        <v>14.366116049117158</v>
      </c>
      <c r="F27" s="6">
        <f>'US-syvbt-psgr'!F$4*SUMIFS('% by state 2019'!$K:$K,'% by state 2019'!$J:$J,$A27)</f>
        <v>0</v>
      </c>
      <c r="G27" s="6">
        <f>'US-syvbt-psgr'!G$4*SUMIFS('% by state 2019'!$K:$K,'% by state 2019'!$J:$J,$A27)</f>
        <v>0</v>
      </c>
      <c r="H27" s="6">
        <f>'US-syvbt-psgr'!H$4*SUMIFS('% by state 2019'!$K:$K,'% by state 2019'!$J:$J,$A27)</f>
        <v>0</v>
      </c>
      <c r="I27" s="268"/>
      <c r="J27" s="6">
        <f t="shared" si="1"/>
        <v>14.366116049117158</v>
      </c>
      <c r="L27" t="str">
        <f t="shared" si="2"/>
        <v>MT</v>
      </c>
      <c r="M27" s="266">
        <f t="shared" si="3"/>
        <v>0</v>
      </c>
      <c r="N27" s="266">
        <f t="shared" si="4"/>
        <v>0</v>
      </c>
      <c r="O27" s="266">
        <f t="shared" si="5"/>
        <v>0</v>
      </c>
      <c r="P27" s="266">
        <f t="shared" si="6"/>
        <v>24</v>
      </c>
      <c r="Q27" s="266">
        <f t="shared" si="7"/>
        <v>0</v>
      </c>
      <c r="R27" s="266">
        <f t="shared" si="8"/>
        <v>0</v>
      </c>
      <c r="S27" s="266">
        <f t="shared" si="9"/>
        <v>0</v>
      </c>
    </row>
    <row r="28" spans="1:19">
      <c r="A28" s="161" t="s">
        <v>191</v>
      </c>
      <c r="B28" s="6">
        <f>'US-syvbt-psgr'!B$4*SUMIFS('% by state 2019'!$K:$K,'% by state 2019'!$J:$J,$A28)</f>
        <v>0</v>
      </c>
      <c r="C28" s="6">
        <f>'US-syvbt-psgr'!C$4*SUMIFS('% by state 2019'!$K:$K,'% by state 2019'!$J:$J,$A28)</f>
        <v>0</v>
      </c>
      <c r="D28" s="6">
        <f>'US-syvbt-psgr'!D$4*SUMIFS('% by state 2019'!$K:$K,'% by state 2019'!$J:$J,$A28)</f>
        <v>0</v>
      </c>
      <c r="E28" s="6">
        <f>'US-syvbt-psgr'!E$4*SUMIFS('% by state 2019'!$K:$K,'% by state 2019'!$J:$J,$A28)</f>
        <v>16.374036658346196</v>
      </c>
      <c r="F28" s="6">
        <f>'US-syvbt-psgr'!F$4*SUMIFS('% by state 2019'!$K:$K,'% by state 2019'!$J:$J,$A28)</f>
        <v>0</v>
      </c>
      <c r="G28" s="6">
        <f>'US-syvbt-psgr'!G$4*SUMIFS('% by state 2019'!$K:$K,'% by state 2019'!$J:$J,$A28)</f>
        <v>0</v>
      </c>
      <c r="H28" s="6">
        <f>'US-syvbt-psgr'!H$4*SUMIFS('% by state 2019'!$K:$K,'% by state 2019'!$J:$J,$A28)</f>
        <v>0</v>
      </c>
      <c r="I28" s="268"/>
      <c r="J28" s="6">
        <f t="shared" si="1"/>
        <v>16.374036658346196</v>
      </c>
      <c r="L28" t="str">
        <f t="shared" si="2"/>
        <v>NE</v>
      </c>
      <c r="M28" s="266">
        <f t="shared" si="3"/>
        <v>0</v>
      </c>
      <c r="N28" s="266">
        <f t="shared" si="4"/>
        <v>0</v>
      </c>
      <c r="O28" s="266">
        <f t="shared" si="5"/>
        <v>0</v>
      </c>
      <c r="P28" s="266">
        <f t="shared" si="6"/>
        <v>24</v>
      </c>
      <c r="Q28" s="266">
        <f t="shared" si="7"/>
        <v>0</v>
      </c>
      <c r="R28" s="266">
        <f t="shared" si="8"/>
        <v>0</v>
      </c>
      <c r="S28" s="266">
        <f t="shared" si="9"/>
        <v>0</v>
      </c>
    </row>
    <row r="29" spans="1:19">
      <c r="A29" s="161" t="s">
        <v>193</v>
      </c>
      <c r="B29" s="6">
        <f>'US-syvbt-psgr'!B$4*SUMIFS('% by state 2019'!$K:$K,'% by state 2019'!$J:$J,$A29)</f>
        <v>0</v>
      </c>
      <c r="C29" s="6">
        <f>'US-syvbt-psgr'!C$4*SUMIFS('% by state 2019'!$K:$K,'% by state 2019'!$J:$J,$A29)</f>
        <v>0</v>
      </c>
      <c r="D29" s="6">
        <f>'US-syvbt-psgr'!D$4*SUMIFS('% by state 2019'!$K:$K,'% by state 2019'!$J:$J,$A29)</f>
        <v>0</v>
      </c>
      <c r="E29" s="6">
        <f>'US-syvbt-psgr'!E$4*SUMIFS('% by state 2019'!$K:$K,'% by state 2019'!$J:$J,$A29)</f>
        <v>161.08055601188099</v>
      </c>
      <c r="F29" s="6">
        <f>'US-syvbt-psgr'!F$4*SUMIFS('% by state 2019'!$K:$K,'% by state 2019'!$J:$J,$A29)</f>
        <v>0</v>
      </c>
      <c r="G29" s="6">
        <f>'US-syvbt-psgr'!G$4*SUMIFS('% by state 2019'!$K:$K,'% by state 2019'!$J:$J,$A29)</f>
        <v>0</v>
      </c>
      <c r="H29" s="6">
        <f>'US-syvbt-psgr'!H$4*SUMIFS('% by state 2019'!$K:$K,'% by state 2019'!$J:$J,$A29)</f>
        <v>0</v>
      </c>
      <c r="I29" s="268"/>
      <c r="J29" s="6">
        <f t="shared" si="1"/>
        <v>161.08055601188099</v>
      </c>
      <c r="L29" t="str">
        <f t="shared" si="2"/>
        <v>NV</v>
      </c>
      <c r="M29" s="266">
        <f t="shared" si="3"/>
        <v>0</v>
      </c>
      <c r="N29" s="266">
        <f t="shared" si="4"/>
        <v>0</v>
      </c>
      <c r="O29" s="266">
        <f t="shared" si="5"/>
        <v>0</v>
      </c>
      <c r="P29" s="266">
        <f t="shared" si="6"/>
        <v>161.08055601188099</v>
      </c>
      <c r="Q29" s="266">
        <f t="shared" si="7"/>
        <v>0</v>
      </c>
      <c r="R29" s="266">
        <f t="shared" si="8"/>
        <v>0</v>
      </c>
      <c r="S29" s="266">
        <f t="shared" si="9"/>
        <v>0</v>
      </c>
    </row>
    <row r="30" spans="1:19">
      <c r="A30" s="161" t="s">
        <v>194</v>
      </c>
      <c r="B30" s="6">
        <f>'US-syvbt-psgr'!B$4*SUMIFS('% by state 2019'!$K:$K,'% by state 2019'!$J:$J,$A30)</f>
        <v>0</v>
      </c>
      <c r="C30" s="6">
        <f>'US-syvbt-psgr'!C$4*SUMIFS('% by state 2019'!$K:$K,'% by state 2019'!$J:$J,$A30)</f>
        <v>0</v>
      </c>
      <c r="D30" s="6">
        <f>'US-syvbt-psgr'!D$4*SUMIFS('% by state 2019'!$K:$K,'% by state 2019'!$J:$J,$A30)</f>
        <v>0</v>
      </c>
      <c r="E30" s="6">
        <f>'US-syvbt-psgr'!E$4*SUMIFS('% by state 2019'!$K:$K,'% by state 2019'!$J:$J,$A30)</f>
        <v>5.8185356703615785</v>
      </c>
      <c r="F30" s="6">
        <f>'US-syvbt-psgr'!F$4*SUMIFS('% by state 2019'!$K:$K,'% by state 2019'!$J:$J,$A30)</f>
        <v>0</v>
      </c>
      <c r="G30" s="6">
        <f>'US-syvbt-psgr'!G$4*SUMIFS('% by state 2019'!$K:$K,'% by state 2019'!$J:$J,$A30)</f>
        <v>0</v>
      </c>
      <c r="H30" s="6">
        <f>'US-syvbt-psgr'!H$4*SUMIFS('% by state 2019'!$K:$K,'% by state 2019'!$J:$J,$A30)</f>
        <v>0</v>
      </c>
      <c r="I30" s="268"/>
      <c r="J30" s="6">
        <f t="shared" si="1"/>
        <v>5.8185356703615785</v>
      </c>
      <c r="L30" t="str">
        <f t="shared" si="2"/>
        <v>NH</v>
      </c>
      <c r="M30" s="266">
        <f t="shared" si="3"/>
        <v>0</v>
      </c>
      <c r="N30" s="266">
        <f t="shared" si="4"/>
        <v>0</v>
      </c>
      <c r="O30" s="266">
        <f t="shared" si="5"/>
        <v>0</v>
      </c>
      <c r="P30" s="266">
        <f t="shared" si="6"/>
        <v>24</v>
      </c>
      <c r="Q30" s="266">
        <f t="shared" si="7"/>
        <v>0</v>
      </c>
      <c r="R30" s="266">
        <f t="shared" si="8"/>
        <v>0</v>
      </c>
      <c r="S30" s="266">
        <f t="shared" si="9"/>
        <v>0</v>
      </c>
    </row>
    <row r="31" spans="1:19">
      <c r="A31" s="161" t="s">
        <v>196</v>
      </c>
      <c r="B31" s="6">
        <f>'US-syvbt-psgr'!B$4*SUMIFS('% by state 2019'!$K:$K,'% by state 2019'!$J:$J,$A31)</f>
        <v>0</v>
      </c>
      <c r="C31" s="6">
        <f>'US-syvbt-psgr'!C$4*SUMIFS('% by state 2019'!$K:$K,'% by state 2019'!$J:$J,$A31)</f>
        <v>0</v>
      </c>
      <c r="D31" s="6">
        <f>'US-syvbt-psgr'!D$4*SUMIFS('% by state 2019'!$K:$K,'% by state 2019'!$J:$J,$A31)</f>
        <v>0</v>
      </c>
      <c r="E31" s="6">
        <f>'US-syvbt-psgr'!E$4*SUMIFS('% by state 2019'!$K:$K,'% by state 2019'!$J:$J,$A31)</f>
        <v>143.52003781672593</v>
      </c>
      <c r="F31" s="6">
        <f>'US-syvbt-psgr'!F$4*SUMIFS('% by state 2019'!$K:$K,'% by state 2019'!$J:$J,$A31)</f>
        <v>0</v>
      </c>
      <c r="G31" s="6">
        <f>'US-syvbt-psgr'!G$4*SUMIFS('% by state 2019'!$K:$K,'% by state 2019'!$J:$J,$A31)</f>
        <v>0</v>
      </c>
      <c r="H31" s="6">
        <f>'US-syvbt-psgr'!H$4*SUMIFS('% by state 2019'!$K:$K,'% by state 2019'!$J:$J,$A31)</f>
        <v>0</v>
      </c>
      <c r="I31" s="268"/>
      <c r="J31" s="6">
        <f t="shared" si="1"/>
        <v>143.52003781672593</v>
      </c>
      <c r="L31" t="str">
        <f t="shared" si="2"/>
        <v>NJ</v>
      </c>
      <c r="M31" s="266">
        <f t="shared" si="3"/>
        <v>0</v>
      </c>
      <c r="N31" s="266">
        <f t="shared" si="4"/>
        <v>0</v>
      </c>
      <c r="O31" s="266">
        <f t="shared" si="5"/>
        <v>0</v>
      </c>
      <c r="P31" s="266">
        <f t="shared" si="6"/>
        <v>143.52003781672593</v>
      </c>
      <c r="Q31" s="266">
        <f t="shared" si="7"/>
        <v>0</v>
      </c>
      <c r="R31" s="266">
        <f t="shared" si="8"/>
        <v>0</v>
      </c>
      <c r="S31" s="266">
        <f t="shared" si="9"/>
        <v>0</v>
      </c>
    </row>
    <row r="32" spans="1:19">
      <c r="A32" s="161" t="s">
        <v>197</v>
      </c>
      <c r="B32" s="6">
        <f>'US-syvbt-psgr'!B$4*SUMIFS('% by state 2019'!$K:$K,'% by state 2019'!$J:$J,$A32)</f>
        <v>0</v>
      </c>
      <c r="C32" s="6">
        <f>'US-syvbt-psgr'!C$4*SUMIFS('% by state 2019'!$K:$K,'% by state 2019'!$J:$J,$A32)</f>
        <v>0</v>
      </c>
      <c r="D32" s="6">
        <f>'US-syvbt-psgr'!D$4*SUMIFS('% by state 2019'!$K:$K,'% by state 2019'!$J:$J,$A32)</f>
        <v>0</v>
      </c>
      <c r="E32" s="6">
        <f>'US-syvbt-psgr'!E$4*SUMIFS('% by state 2019'!$K:$K,'% by state 2019'!$J:$J,$A32)</f>
        <v>17.162690614603346</v>
      </c>
      <c r="F32" s="6">
        <f>'US-syvbt-psgr'!F$4*SUMIFS('% by state 2019'!$K:$K,'% by state 2019'!$J:$J,$A32)</f>
        <v>0</v>
      </c>
      <c r="G32" s="6">
        <f>'US-syvbt-psgr'!G$4*SUMIFS('% by state 2019'!$K:$K,'% by state 2019'!$J:$J,$A32)</f>
        <v>0</v>
      </c>
      <c r="H32" s="6">
        <f>'US-syvbt-psgr'!H$4*SUMIFS('% by state 2019'!$K:$K,'% by state 2019'!$J:$J,$A32)</f>
        <v>0</v>
      </c>
      <c r="I32" s="268"/>
      <c r="J32" s="6">
        <f t="shared" si="1"/>
        <v>17.162690614603346</v>
      </c>
      <c r="L32" t="str">
        <f t="shared" si="2"/>
        <v>NM</v>
      </c>
      <c r="M32" s="266">
        <f t="shared" si="3"/>
        <v>0</v>
      </c>
      <c r="N32" s="266">
        <f t="shared" si="4"/>
        <v>0</v>
      </c>
      <c r="O32" s="266">
        <f t="shared" si="5"/>
        <v>0</v>
      </c>
      <c r="P32" s="266">
        <f t="shared" si="6"/>
        <v>24</v>
      </c>
      <c r="Q32" s="266">
        <f t="shared" si="7"/>
        <v>0</v>
      </c>
      <c r="R32" s="266">
        <f t="shared" si="8"/>
        <v>0</v>
      </c>
      <c r="S32" s="266">
        <f t="shared" si="9"/>
        <v>0</v>
      </c>
    </row>
    <row r="33" spans="1:19">
      <c r="A33" s="161" t="s">
        <v>199</v>
      </c>
      <c r="B33" s="6">
        <f>'US-syvbt-psgr'!B$4*SUMIFS('% by state 2019'!$K:$K,'% by state 2019'!$J:$J,$A33)</f>
        <v>0</v>
      </c>
      <c r="C33" s="6">
        <f>'US-syvbt-psgr'!C$4*SUMIFS('% by state 2019'!$K:$K,'% by state 2019'!$J:$J,$A33)</f>
        <v>0</v>
      </c>
      <c r="D33" s="6">
        <f>'US-syvbt-psgr'!D$4*SUMIFS('% by state 2019'!$K:$K,'% by state 2019'!$J:$J,$A33)</f>
        <v>0</v>
      </c>
      <c r="E33" s="6">
        <f>'US-syvbt-psgr'!E$4*SUMIFS('% by state 2019'!$K:$K,'% by state 2019'!$J:$J,$A33)</f>
        <v>329.46702070638628</v>
      </c>
      <c r="F33" s="6">
        <f>'US-syvbt-psgr'!F$4*SUMIFS('% by state 2019'!$K:$K,'% by state 2019'!$J:$J,$A33)</f>
        <v>0</v>
      </c>
      <c r="G33" s="6">
        <f>'US-syvbt-psgr'!G$4*SUMIFS('% by state 2019'!$K:$K,'% by state 2019'!$J:$J,$A33)</f>
        <v>0</v>
      </c>
      <c r="H33" s="6">
        <f>'US-syvbt-psgr'!H$4*SUMIFS('% by state 2019'!$K:$K,'% by state 2019'!$J:$J,$A33)</f>
        <v>0</v>
      </c>
      <c r="I33" s="268"/>
      <c r="J33" s="6">
        <f t="shared" si="1"/>
        <v>329.46702070638628</v>
      </c>
      <c r="L33" t="str">
        <f t="shared" si="2"/>
        <v>NY</v>
      </c>
      <c r="M33" s="266">
        <f t="shared" si="3"/>
        <v>0</v>
      </c>
      <c r="N33" s="266">
        <f t="shared" si="4"/>
        <v>0</v>
      </c>
      <c r="O33" s="266">
        <f t="shared" si="5"/>
        <v>0</v>
      </c>
      <c r="P33" s="266">
        <f t="shared" si="6"/>
        <v>329.46702070638628</v>
      </c>
      <c r="Q33" s="266">
        <f t="shared" si="7"/>
        <v>0</v>
      </c>
      <c r="R33" s="266">
        <f t="shared" si="8"/>
        <v>0</v>
      </c>
      <c r="S33" s="266">
        <f t="shared" si="9"/>
        <v>0</v>
      </c>
    </row>
    <row r="34" spans="1:19">
      <c r="A34" s="161" t="s">
        <v>200</v>
      </c>
      <c r="B34" s="6">
        <f>'US-syvbt-psgr'!B$4*SUMIFS('% by state 2019'!$K:$K,'% by state 2019'!$J:$J,$A34)</f>
        <v>0</v>
      </c>
      <c r="C34" s="6">
        <f>'US-syvbt-psgr'!C$4*SUMIFS('% by state 2019'!$K:$K,'% by state 2019'!$J:$J,$A34)</f>
        <v>0</v>
      </c>
      <c r="D34" s="6">
        <f>'US-syvbt-psgr'!D$4*SUMIFS('% by state 2019'!$K:$K,'% by state 2019'!$J:$J,$A34)</f>
        <v>0</v>
      </c>
      <c r="E34" s="6">
        <f>'US-syvbt-psgr'!E$4*SUMIFS('% by state 2019'!$K:$K,'% by state 2019'!$J:$J,$A34)</f>
        <v>203.71807761157814</v>
      </c>
      <c r="F34" s="6">
        <f>'US-syvbt-psgr'!F$4*SUMIFS('% by state 2019'!$K:$K,'% by state 2019'!$J:$J,$A34)</f>
        <v>0</v>
      </c>
      <c r="G34" s="6">
        <f>'US-syvbt-psgr'!G$4*SUMIFS('% by state 2019'!$K:$K,'% by state 2019'!$J:$J,$A34)</f>
        <v>0</v>
      </c>
      <c r="H34" s="6">
        <f>'US-syvbt-psgr'!H$4*SUMIFS('% by state 2019'!$K:$K,'% by state 2019'!$J:$J,$A34)</f>
        <v>0</v>
      </c>
      <c r="I34" s="268"/>
      <c r="J34" s="6">
        <f t="shared" si="1"/>
        <v>203.71807761157814</v>
      </c>
      <c r="L34" t="str">
        <f t="shared" si="2"/>
        <v>NC</v>
      </c>
      <c r="M34" s="266">
        <f t="shared" si="3"/>
        <v>0</v>
      </c>
      <c r="N34" s="266">
        <f t="shared" si="4"/>
        <v>0</v>
      </c>
      <c r="O34" s="266">
        <f t="shared" si="5"/>
        <v>0</v>
      </c>
      <c r="P34" s="266">
        <f t="shared" si="6"/>
        <v>203.71807761157814</v>
      </c>
      <c r="Q34" s="266">
        <f t="shared" si="7"/>
        <v>0</v>
      </c>
      <c r="R34" s="266">
        <f t="shared" si="8"/>
        <v>0</v>
      </c>
      <c r="S34" s="266">
        <f t="shared" si="9"/>
        <v>0</v>
      </c>
    </row>
    <row r="35" spans="1:19">
      <c r="A35" s="161" t="s">
        <v>201</v>
      </c>
      <c r="B35" s="6">
        <f>'US-syvbt-psgr'!B$4*SUMIFS('% by state 2019'!$K:$K,'% by state 2019'!$J:$J,$A35)</f>
        <v>0</v>
      </c>
      <c r="C35" s="6">
        <f>'US-syvbt-psgr'!C$4*SUMIFS('% by state 2019'!$K:$K,'% by state 2019'!$J:$J,$A35)</f>
        <v>0</v>
      </c>
      <c r="D35" s="6">
        <f>'US-syvbt-psgr'!D$4*SUMIFS('% by state 2019'!$K:$K,'% by state 2019'!$J:$J,$A35)</f>
        <v>0</v>
      </c>
      <c r="E35" s="6">
        <f>'US-syvbt-psgr'!E$4*SUMIFS('% by state 2019'!$K:$K,'% by state 2019'!$J:$J,$A35)</f>
        <v>7.1603323155283469</v>
      </c>
      <c r="F35" s="6">
        <f>'US-syvbt-psgr'!F$4*SUMIFS('% by state 2019'!$K:$K,'% by state 2019'!$J:$J,$A35)</f>
        <v>0</v>
      </c>
      <c r="G35" s="6">
        <f>'US-syvbt-psgr'!G$4*SUMIFS('% by state 2019'!$K:$K,'% by state 2019'!$J:$J,$A35)</f>
        <v>0</v>
      </c>
      <c r="H35" s="6">
        <f>'US-syvbt-psgr'!H$4*SUMIFS('% by state 2019'!$K:$K,'% by state 2019'!$J:$J,$A35)</f>
        <v>0</v>
      </c>
      <c r="I35" s="268"/>
      <c r="J35" s="6">
        <f t="shared" si="1"/>
        <v>7.1603323155283469</v>
      </c>
      <c r="L35" t="str">
        <f t="shared" si="2"/>
        <v>ND</v>
      </c>
      <c r="M35" s="266">
        <f t="shared" si="3"/>
        <v>0</v>
      </c>
      <c r="N35" s="266">
        <f t="shared" si="4"/>
        <v>0</v>
      </c>
      <c r="O35" s="266">
        <f t="shared" si="5"/>
        <v>0</v>
      </c>
      <c r="P35" s="266">
        <f t="shared" si="6"/>
        <v>24</v>
      </c>
      <c r="Q35" s="266">
        <f t="shared" si="7"/>
        <v>0</v>
      </c>
      <c r="R35" s="266">
        <f t="shared" si="8"/>
        <v>0</v>
      </c>
      <c r="S35" s="266">
        <f t="shared" si="9"/>
        <v>0</v>
      </c>
    </row>
    <row r="36" spans="1:19">
      <c r="A36" s="161" t="s">
        <v>202</v>
      </c>
      <c r="B36" s="6">
        <f>'US-syvbt-psgr'!B$4*SUMIFS('% by state 2019'!$K:$K,'% by state 2019'!$J:$J,$A36)</f>
        <v>0</v>
      </c>
      <c r="C36" s="6">
        <f>'US-syvbt-psgr'!C$4*SUMIFS('% by state 2019'!$K:$K,'% by state 2019'!$J:$J,$A36)</f>
        <v>0</v>
      </c>
      <c r="D36" s="6">
        <f>'US-syvbt-psgr'!D$4*SUMIFS('% by state 2019'!$K:$K,'% by state 2019'!$J:$J,$A36)</f>
        <v>0</v>
      </c>
      <c r="E36" s="6">
        <f>'US-syvbt-psgr'!E$4*SUMIFS('% by state 2019'!$K:$K,'% by state 2019'!$J:$J,$A36)</f>
        <v>63.189834554842932</v>
      </c>
      <c r="F36" s="6">
        <f>'US-syvbt-psgr'!F$4*SUMIFS('% by state 2019'!$K:$K,'% by state 2019'!$J:$J,$A36)</f>
        <v>0</v>
      </c>
      <c r="G36" s="6">
        <f>'US-syvbt-psgr'!G$4*SUMIFS('% by state 2019'!$K:$K,'% by state 2019'!$J:$J,$A36)</f>
        <v>0</v>
      </c>
      <c r="H36" s="6">
        <f>'US-syvbt-psgr'!H$4*SUMIFS('% by state 2019'!$K:$K,'% by state 2019'!$J:$J,$A36)</f>
        <v>0</v>
      </c>
      <c r="I36" s="268"/>
      <c r="J36" s="6">
        <f t="shared" si="1"/>
        <v>63.189834554842932</v>
      </c>
      <c r="L36" t="str">
        <f t="shared" si="2"/>
        <v>OH</v>
      </c>
      <c r="M36" s="266">
        <f t="shared" si="3"/>
        <v>0</v>
      </c>
      <c r="N36" s="266">
        <f t="shared" si="4"/>
        <v>0</v>
      </c>
      <c r="O36" s="266">
        <f t="shared" si="5"/>
        <v>0</v>
      </c>
      <c r="P36" s="266">
        <f t="shared" si="6"/>
        <v>63.189834554842932</v>
      </c>
      <c r="Q36" s="266">
        <f t="shared" si="7"/>
        <v>0</v>
      </c>
      <c r="R36" s="266">
        <f t="shared" si="8"/>
        <v>0</v>
      </c>
      <c r="S36" s="266">
        <f t="shared" si="9"/>
        <v>0</v>
      </c>
    </row>
    <row r="37" spans="1:19">
      <c r="A37" s="161" t="s">
        <v>204</v>
      </c>
      <c r="B37" s="6">
        <f>'US-syvbt-psgr'!B$4*SUMIFS('% by state 2019'!$K:$K,'% by state 2019'!$J:$J,$A37)</f>
        <v>0</v>
      </c>
      <c r="C37" s="6">
        <f>'US-syvbt-psgr'!C$4*SUMIFS('% by state 2019'!$K:$K,'% by state 2019'!$J:$J,$A37)</f>
        <v>0</v>
      </c>
      <c r="D37" s="6">
        <f>'US-syvbt-psgr'!D$4*SUMIFS('% by state 2019'!$K:$K,'% by state 2019'!$J:$J,$A37)</f>
        <v>0</v>
      </c>
      <c r="E37" s="6">
        <f>'US-syvbt-psgr'!E$4*SUMIFS('% by state 2019'!$K:$K,'% by state 2019'!$J:$J,$A37)</f>
        <v>22.169466571238047</v>
      </c>
      <c r="F37" s="6">
        <f>'US-syvbt-psgr'!F$4*SUMIFS('% by state 2019'!$K:$K,'% by state 2019'!$J:$J,$A37)</f>
        <v>0</v>
      </c>
      <c r="G37" s="6">
        <f>'US-syvbt-psgr'!G$4*SUMIFS('% by state 2019'!$K:$K,'% by state 2019'!$J:$J,$A37)</f>
        <v>0</v>
      </c>
      <c r="H37" s="6">
        <f>'US-syvbt-psgr'!H$4*SUMIFS('% by state 2019'!$K:$K,'% by state 2019'!$J:$J,$A37)</f>
        <v>0</v>
      </c>
      <c r="I37" s="268"/>
      <c r="J37" s="6">
        <f t="shared" si="1"/>
        <v>22.169466571238047</v>
      </c>
      <c r="L37" t="str">
        <f t="shared" si="2"/>
        <v>OK</v>
      </c>
      <c r="M37" s="266">
        <f t="shared" si="3"/>
        <v>0</v>
      </c>
      <c r="N37" s="266">
        <f t="shared" si="4"/>
        <v>0</v>
      </c>
      <c r="O37" s="266">
        <f t="shared" si="5"/>
        <v>0</v>
      </c>
      <c r="P37" s="266">
        <f t="shared" si="6"/>
        <v>24</v>
      </c>
      <c r="Q37" s="266">
        <f t="shared" si="7"/>
        <v>0</v>
      </c>
      <c r="R37" s="266">
        <f t="shared" si="8"/>
        <v>0</v>
      </c>
      <c r="S37" s="266">
        <f t="shared" si="9"/>
        <v>0</v>
      </c>
    </row>
    <row r="38" spans="1:19">
      <c r="A38" s="161" t="s">
        <v>206</v>
      </c>
      <c r="B38" s="6">
        <f>'US-syvbt-psgr'!B$4*SUMIFS('% by state 2019'!$K:$K,'% by state 2019'!$J:$J,$A38)</f>
        <v>0</v>
      </c>
      <c r="C38" s="6">
        <f>'US-syvbt-psgr'!C$4*SUMIFS('% by state 2019'!$K:$K,'% by state 2019'!$J:$J,$A38)</f>
        <v>0</v>
      </c>
      <c r="D38" s="6">
        <f>'US-syvbt-psgr'!D$4*SUMIFS('% by state 2019'!$K:$K,'% by state 2019'!$J:$J,$A38)</f>
        <v>0</v>
      </c>
      <c r="E38" s="6">
        <f>'US-syvbt-psgr'!E$4*SUMIFS('% by state 2019'!$K:$K,'% by state 2019'!$J:$J,$A38)</f>
        <v>67.84500632237912</v>
      </c>
      <c r="F38" s="6">
        <f>'US-syvbt-psgr'!F$4*SUMIFS('% by state 2019'!$K:$K,'% by state 2019'!$J:$J,$A38)</f>
        <v>0</v>
      </c>
      <c r="G38" s="6">
        <f>'US-syvbt-psgr'!G$4*SUMIFS('% by state 2019'!$K:$K,'% by state 2019'!$J:$J,$A38)</f>
        <v>0</v>
      </c>
      <c r="H38" s="6">
        <f>'US-syvbt-psgr'!H$4*SUMIFS('% by state 2019'!$K:$K,'% by state 2019'!$J:$J,$A38)</f>
        <v>0</v>
      </c>
      <c r="I38" s="268"/>
      <c r="J38" s="6">
        <f t="shared" si="1"/>
        <v>67.84500632237912</v>
      </c>
      <c r="L38" t="str">
        <f t="shared" si="2"/>
        <v>OR</v>
      </c>
      <c r="M38" s="266">
        <f t="shared" si="3"/>
        <v>0</v>
      </c>
      <c r="N38" s="266">
        <f t="shared" si="4"/>
        <v>0</v>
      </c>
      <c r="O38" s="266">
        <f t="shared" si="5"/>
        <v>0</v>
      </c>
      <c r="P38" s="266">
        <f t="shared" si="6"/>
        <v>67.84500632237912</v>
      </c>
      <c r="Q38" s="266">
        <f t="shared" si="7"/>
        <v>0</v>
      </c>
      <c r="R38" s="266">
        <f t="shared" si="8"/>
        <v>0</v>
      </c>
      <c r="S38" s="266">
        <f t="shared" si="9"/>
        <v>0</v>
      </c>
    </row>
    <row r="39" spans="1:19">
      <c r="A39" s="161" t="s">
        <v>207</v>
      </c>
      <c r="B39" s="6">
        <f>'US-syvbt-psgr'!B$4*SUMIFS('% by state 2019'!$K:$K,'% by state 2019'!$J:$J,$A39)</f>
        <v>0</v>
      </c>
      <c r="C39" s="6">
        <f>'US-syvbt-psgr'!C$4*SUMIFS('% by state 2019'!$K:$K,'% by state 2019'!$J:$J,$A39)</f>
        <v>0</v>
      </c>
      <c r="D39" s="6">
        <f>'US-syvbt-psgr'!D$4*SUMIFS('% by state 2019'!$K:$K,'% by state 2019'!$J:$J,$A39)</f>
        <v>0</v>
      </c>
      <c r="E39" s="6">
        <f>'US-syvbt-psgr'!E$4*SUMIFS('% by state 2019'!$K:$K,'% by state 2019'!$J:$J,$A39)</f>
        <v>134.80099027093405</v>
      </c>
      <c r="F39" s="6">
        <f>'US-syvbt-psgr'!F$4*SUMIFS('% by state 2019'!$K:$K,'% by state 2019'!$J:$J,$A39)</f>
        <v>0</v>
      </c>
      <c r="G39" s="6">
        <f>'US-syvbt-psgr'!G$4*SUMIFS('% by state 2019'!$K:$K,'% by state 2019'!$J:$J,$A39)</f>
        <v>0</v>
      </c>
      <c r="H39" s="6">
        <f>'US-syvbt-psgr'!H$4*SUMIFS('% by state 2019'!$K:$K,'% by state 2019'!$J:$J,$A39)</f>
        <v>0</v>
      </c>
      <c r="I39" s="268"/>
      <c r="J39" s="6">
        <f t="shared" si="1"/>
        <v>134.80099027093405</v>
      </c>
      <c r="L39" t="str">
        <f t="shared" si="2"/>
        <v>PA</v>
      </c>
      <c r="M39" s="266">
        <f t="shared" si="3"/>
        <v>0</v>
      </c>
      <c r="N39" s="266">
        <f t="shared" si="4"/>
        <v>0</v>
      </c>
      <c r="O39" s="266">
        <f t="shared" si="5"/>
        <v>0</v>
      </c>
      <c r="P39" s="266">
        <f t="shared" si="6"/>
        <v>134.80099027093405</v>
      </c>
      <c r="Q39" s="266">
        <f t="shared" si="7"/>
        <v>0</v>
      </c>
      <c r="R39" s="266">
        <f t="shared" si="8"/>
        <v>0</v>
      </c>
      <c r="S39" s="266">
        <f t="shared" si="9"/>
        <v>0</v>
      </c>
    </row>
    <row r="40" spans="1:19">
      <c r="A40" s="161" t="s">
        <v>209</v>
      </c>
      <c r="B40" s="6">
        <f>'US-syvbt-psgr'!B$4*SUMIFS('% by state 2019'!$K:$K,'% by state 2019'!$J:$J,$A40)</f>
        <v>0</v>
      </c>
      <c r="C40" s="6">
        <f>'US-syvbt-psgr'!C$4*SUMIFS('% by state 2019'!$K:$K,'% by state 2019'!$J:$J,$A40)</f>
        <v>0</v>
      </c>
      <c r="D40" s="6">
        <f>'US-syvbt-psgr'!D$4*SUMIFS('% by state 2019'!$K:$K,'% by state 2019'!$J:$J,$A40)</f>
        <v>0</v>
      </c>
      <c r="E40" s="6">
        <f>'US-syvbt-psgr'!E$4*SUMIFS('% by state 2019'!$K:$K,'% by state 2019'!$J:$J,$A40)</f>
        <v>11.907238275146844</v>
      </c>
      <c r="F40" s="6">
        <f>'US-syvbt-psgr'!F$4*SUMIFS('% by state 2019'!$K:$K,'% by state 2019'!$J:$J,$A40)</f>
        <v>0</v>
      </c>
      <c r="G40" s="6">
        <f>'US-syvbt-psgr'!G$4*SUMIFS('% by state 2019'!$K:$K,'% by state 2019'!$J:$J,$A40)</f>
        <v>0</v>
      </c>
      <c r="H40" s="6">
        <f>'US-syvbt-psgr'!H$4*SUMIFS('% by state 2019'!$K:$K,'% by state 2019'!$J:$J,$A40)</f>
        <v>0</v>
      </c>
      <c r="I40" s="268"/>
      <c r="J40" s="6">
        <f t="shared" si="1"/>
        <v>11.907238275146844</v>
      </c>
      <c r="L40" t="str">
        <f t="shared" si="2"/>
        <v>RI</v>
      </c>
      <c r="M40" s="266">
        <f t="shared" si="3"/>
        <v>0</v>
      </c>
      <c r="N40" s="266">
        <f t="shared" si="4"/>
        <v>0</v>
      </c>
      <c r="O40" s="266">
        <f t="shared" si="5"/>
        <v>0</v>
      </c>
      <c r="P40" s="266">
        <f t="shared" si="6"/>
        <v>24</v>
      </c>
      <c r="Q40" s="266">
        <f t="shared" si="7"/>
        <v>0</v>
      </c>
      <c r="R40" s="266">
        <f t="shared" si="8"/>
        <v>0</v>
      </c>
      <c r="S40" s="266">
        <f t="shared" si="9"/>
        <v>0</v>
      </c>
    </row>
    <row r="41" spans="1:19">
      <c r="A41" s="161" t="s">
        <v>210</v>
      </c>
      <c r="B41" s="6">
        <f>'US-syvbt-psgr'!B$4*SUMIFS('% by state 2019'!$K:$K,'% by state 2019'!$J:$J,$A41)</f>
        <v>0</v>
      </c>
      <c r="C41" s="6">
        <f>'US-syvbt-psgr'!C$4*SUMIFS('% by state 2019'!$K:$K,'% by state 2019'!$J:$J,$A41)</f>
        <v>0</v>
      </c>
      <c r="D41" s="6">
        <f>'US-syvbt-psgr'!D$4*SUMIFS('% by state 2019'!$K:$K,'% by state 2019'!$J:$J,$A41)</f>
        <v>0</v>
      </c>
      <c r="E41" s="6">
        <f>'US-syvbt-psgr'!E$4*SUMIFS('% by state 2019'!$K:$K,'% by state 2019'!$J:$J,$A41)</f>
        <v>34.068088435670788</v>
      </c>
      <c r="F41" s="6">
        <f>'US-syvbt-psgr'!F$4*SUMIFS('% by state 2019'!$K:$K,'% by state 2019'!$J:$J,$A41)</f>
        <v>0</v>
      </c>
      <c r="G41" s="6">
        <f>'US-syvbt-psgr'!G$4*SUMIFS('% by state 2019'!$K:$K,'% by state 2019'!$J:$J,$A41)</f>
        <v>0</v>
      </c>
      <c r="H41" s="6">
        <f>'US-syvbt-psgr'!H$4*SUMIFS('% by state 2019'!$K:$K,'% by state 2019'!$J:$J,$A41)</f>
        <v>0</v>
      </c>
      <c r="I41" s="268"/>
      <c r="J41" s="6">
        <f t="shared" si="1"/>
        <v>34.068088435670788</v>
      </c>
      <c r="L41" t="str">
        <f t="shared" si="2"/>
        <v>SC</v>
      </c>
      <c r="M41" s="266">
        <f t="shared" si="3"/>
        <v>0</v>
      </c>
      <c r="N41" s="266">
        <f t="shared" si="4"/>
        <v>0</v>
      </c>
      <c r="O41" s="266">
        <f t="shared" si="5"/>
        <v>0</v>
      </c>
      <c r="P41" s="266">
        <f t="shared" si="6"/>
        <v>34.068088435670788</v>
      </c>
      <c r="Q41" s="266">
        <f t="shared" si="7"/>
        <v>0</v>
      </c>
      <c r="R41" s="266">
        <f t="shared" si="8"/>
        <v>0</v>
      </c>
      <c r="S41" s="266">
        <f t="shared" si="9"/>
        <v>0</v>
      </c>
    </row>
    <row r="42" spans="1:19">
      <c r="A42" s="161" t="s">
        <v>212</v>
      </c>
      <c r="B42" s="6">
        <f>'US-syvbt-psgr'!B$4*SUMIFS('% by state 2019'!$K:$K,'% by state 2019'!$J:$J,$A42)</f>
        <v>0</v>
      </c>
      <c r="C42" s="6">
        <f>'US-syvbt-psgr'!C$4*SUMIFS('% by state 2019'!$K:$K,'% by state 2019'!$J:$J,$A42)</f>
        <v>0</v>
      </c>
      <c r="D42" s="6">
        <f>'US-syvbt-psgr'!D$4*SUMIFS('% by state 2019'!$K:$K,'% by state 2019'!$J:$J,$A42)</f>
        <v>0</v>
      </c>
      <c r="E42" s="6">
        <f>'US-syvbt-psgr'!E$4*SUMIFS('% by state 2019'!$K:$K,'% by state 2019'!$J:$J,$A42)</f>
        <v>5.7910059115258958</v>
      </c>
      <c r="F42" s="6">
        <f>'US-syvbt-psgr'!F$4*SUMIFS('% by state 2019'!$K:$K,'% by state 2019'!$J:$J,$A42)</f>
        <v>0</v>
      </c>
      <c r="G42" s="6">
        <f>'US-syvbt-psgr'!G$4*SUMIFS('% by state 2019'!$K:$K,'% by state 2019'!$J:$J,$A42)</f>
        <v>0</v>
      </c>
      <c r="H42" s="6">
        <f>'US-syvbt-psgr'!H$4*SUMIFS('% by state 2019'!$K:$K,'% by state 2019'!$J:$J,$A42)</f>
        <v>0</v>
      </c>
      <c r="I42" s="268"/>
      <c r="J42" s="6">
        <f t="shared" si="1"/>
        <v>5.7910059115258958</v>
      </c>
      <c r="L42" t="str">
        <f t="shared" si="2"/>
        <v>SD</v>
      </c>
      <c r="M42" s="266">
        <f t="shared" si="3"/>
        <v>0</v>
      </c>
      <c r="N42" s="266">
        <f t="shared" si="4"/>
        <v>0</v>
      </c>
      <c r="O42" s="266">
        <f t="shared" si="5"/>
        <v>0</v>
      </c>
      <c r="P42" s="266">
        <f t="shared" si="6"/>
        <v>24</v>
      </c>
      <c r="Q42" s="266">
        <f t="shared" si="7"/>
        <v>0</v>
      </c>
      <c r="R42" s="266">
        <f t="shared" si="8"/>
        <v>0</v>
      </c>
      <c r="S42" s="266">
        <f t="shared" si="9"/>
        <v>0</v>
      </c>
    </row>
    <row r="43" spans="1:19">
      <c r="A43" s="161" t="s">
        <v>214</v>
      </c>
      <c r="B43" s="6">
        <f>'US-syvbt-psgr'!B$4*SUMIFS('% by state 2019'!$K:$K,'% by state 2019'!$J:$J,$A43)</f>
        <v>0</v>
      </c>
      <c r="C43" s="6">
        <f>'US-syvbt-psgr'!C$4*SUMIFS('% by state 2019'!$K:$K,'% by state 2019'!$J:$J,$A43)</f>
        <v>0</v>
      </c>
      <c r="D43" s="6">
        <f>'US-syvbt-psgr'!D$4*SUMIFS('% by state 2019'!$K:$K,'% by state 2019'!$J:$J,$A43)</f>
        <v>0</v>
      </c>
      <c r="E43" s="6">
        <f>'US-syvbt-psgr'!E$4*SUMIFS('% by state 2019'!$K:$K,'% by state 2019'!$J:$J,$A43)</f>
        <v>78.839118839078381</v>
      </c>
      <c r="F43" s="6">
        <f>'US-syvbt-psgr'!F$4*SUMIFS('% by state 2019'!$K:$K,'% by state 2019'!$J:$J,$A43)</f>
        <v>0</v>
      </c>
      <c r="G43" s="6">
        <f>'US-syvbt-psgr'!G$4*SUMIFS('% by state 2019'!$K:$K,'% by state 2019'!$J:$J,$A43)</f>
        <v>0</v>
      </c>
      <c r="H43" s="6">
        <f>'US-syvbt-psgr'!H$4*SUMIFS('% by state 2019'!$K:$K,'% by state 2019'!$J:$J,$A43)</f>
        <v>0</v>
      </c>
      <c r="I43" s="268"/>
      <c r="J43" s="6">
        <f t="shared" si="1"/>
        <v>78.839118839078381</v>
      </c>
      <c r="L43" t="str">
        <f t="shared" si="2"/>
        <v>TN</v>
      </c>
      <c r="M43" s="266">
        <f t="shared" si="3"/>
        <v>0</v>
      </c>
      <c r="N43" s="266">
        <f t="shared" si="4"/>
        <v>0</v>
      </c>
      <c r="O43" s="266">
        <f t="shared" si="5"/>
        <v>0</v>
      </c>
      <c r="P43" s="266">
        <f t="shared" si="6"/>
        <v>78.839118839078381</v>
      </c>
      <c r="Q43" s="266">
        <f t="shared" si="7"/>
        <v>0</v>
      </c>
      <c r="R43" s="266">
        <f t="shared" si="8"/>
        <v>0</v>
      </c>
      <c r="S43" s="266">
        <f t="shared" si="9"/>
        <v>0</v>
      </c>
    </row>
    <row r="44" spans="1:19">
      <c r="A44" s="161" t="s">
        <v>216</v>
      </c>
      <c r="B44" s="6">
        <f>'US-syvbt-psgr'!B$4*SUMIFS('% by state 2019'!$K:$K,'% by state 2019'!$J:$J,$A44)</f>
        <v>0</v>
      </c>
      <c r="C44" s="6">
        <f>'US-syvbt-psgr'!C$4*SUMIFS('% by state 2019'!$K:$K,'% by state 2019'!$J:$J,$A44)</f>
        <v>0</v>
      </c>
      <c r="D44" s="6">
        <f>'US-syvbt-psgr'!D$4*SUMIFS('% by state 2019'!$K:$K,'% by state 2019'!$J:$J,$A44)</f>
        <v>0</v>
      </c>
      <c r="E44" s="6">
        <f>'US-syvbt-psgr'!E$4*SUMIFS('% by state 2019'!$K:$K,'% by state 2019'!$J:$J,$A44)</f>
        <v>544.27615287801837</v>
      </c>
      <c r="F44" s="6">
        <f>'US-syvbt-psgr'!F$4*SUMIFS('% by state 2019'!$K:$K,'% by state 2019'!$J:$J,$A44)</f>
        <v>0</v>
      </c>
      <c r="G44" s="6">
        <f>'US-syvbt-psgr'!G$4*SUMIFS('% by state 2019'!$K:$K,'% by state 2019'!$J:$J,$A44)</f>
        <v>0</v>
      </c>
      <c r="H44" s="6">
        <f>'US-syvbt-psgr'!H$4*SUMIFS('% by state 2019'!$K:$K,'% by state 2019'!$J:$J,$A44)</f>
        <v>0</v>
      </c>
      <c r="I44" s="268"/>
      <c r="J44" s="6">
        <f t="shared" si="1"/>
        <v>544.27615287801837</v>
      </c>
      <c r="L44" t="str">
        <f t="shared" si="2"/>
        <v>TX</v>
      </c>
      <c r="M44" s="266">
        <f t="shared" si="3"/>
        <v>0</v>
      </c>
      <c r="N44" s="266">
        <f t="shared" si="4"/>
        <v>0</v>
      </c>
      <c r="O44" s="266">
        <f t="shared" si="5"/>
        <v>0</v>
      </c>
      <c r="P44" s="266">
        <f t="shared" si="6"/>
        <v>544.27615287801837</v>
      </c>
      <c r="Q44" s="266">
        <f t="shared" si="7"/>
        <v>0</v>
      </c>
      <c r="R44" s="266">
        <f t="shared" si="8"/>
        <v>0</v>
      </c>
      <c r="S44" s="266">
        <f t="shared" si="9"/>
        <v>0</v>
      </c>
    </row>
    <row r="45" spans="1:19">
      <c r="A45" s="161" t="s">
        <v>217</v>
      </c>
      <c r="B45" s="6">
        <f>'US-syvbt-psgr'!B$4*SUMIFS('% by state 2019'!$K:$K,'% by state 2019'!$J:$J,$A45)</f>
        <v>0</v>
      </c>
      <c r="C45" s="6">
        <f>'US-syvbt-psgr'!C$4*SUMIFS('% by state 2019'!$K:$K,'% by state 2019'!$J:$J,$A45)</f>
        <v>0</v>
      </c>
      <c r="D45" s="6">
        <f>'US-syvbt-psgr'!D$4*SUMIFS('% by state 2019'!$K:$K,'% by state 2019'!$J:$J,$A45)</f>
        <v>0</v>
      </c>
      <c r="E45" s="6">
        <f>'US-syvbt-psgr'!E$4*SUMIFS('% by state 2019'!$K:$K,'% by state 2019'!$J:$J,$A45)</f>
        <v>78.26304260214819</v>
      </c>
      <c r="F45" s="6">
        <f>'US-syvbt-psgr'!F$4*SUMIFS('% by state 2019'!$K:$K,'% by state 2019'!$J:$J,$A45)</f>
        <v>0</v>
      </c>
      <c r="G45" s="6">
        <f>'US-syvbt-psgr'!G$4*SUMIFS('% by state 2019'!$K:$K,'% by state 2019'!$J:$J,$A45)</f>
        <v>0</v>
      </c>
      <c r="H45" s="6">
        <f>'US-syvbt-psgr'!H$4*SUMIFS('% by state 2019'!$K:$K,'% by state 2019'!$J:$J,$A45)</f>
        <v>0</v>
      </c>
      <c r="I45" s="268"/>
      <c r="J45" s="6">
        <f t="shared" si="1"/>
        <v>78.26304260214819</v>
      </c>
      <c r="L45" t="str">
        <f t="shared" si="2"/>
        <v>UT</v>
      </c>
      <c r="M45" s="266">
        <f t="shared" si="3"/>
        <v>0</v>
      </c>
      <c r="N45" s="266">
        <f t="shared" si="4"/>
        <v>0</v>
      </c>
      <c r="O45" s="266">
        <f t="shared" si="5"/>
        <v>0</v>
      </c>
      <c r="P45" s="266">
        <f t="shared" si="6"/>
        <v>78.26304260214819</v>
      </c>
      <c r="Q45" s="266">
        <f t="shared" si="7"/>
        <v>0</v>
      </c>
      <c r="R45" s="266">
        <f t="shared" si="8"/>
        <v>0</v>
      </c>
      <c r="S45" s="266">
        <f t="shared" si="9"/>
        <v>0</v>
      </c>
    </row>
    <row r="46" spans="1:19">
      <c r="A46" s="161" t="s">
        <v>219</v>
      </c>
      <c r="B46" s="6">
        <f>'US-syvbt-psgr'!B$4*SUMIFS('% by state 2019'!$K:$K,'% by state 2019'!$J:$J,$A46)</f>
        <v>0</v>
      </c>
      <c r="C46" s="6">
        <f>'US-syvbt-psgr'!C$4*SUMIFS('% by state 2019'!$K:$K,'% by state 2019'!$J:$J,$A46)</f>
        <v>0</v>
      </c>
      <c r="D46" s="6">
        <f>'US-syvbt-psgr'!D$4*SUMIFS('% by state 2019'!$K:$K,'% by state 2019'!$J:$J,$A46)</f>
        <v>0</v>
      </c>
      <c r="E46" s="6">
        <f>'US-syvbt-psgr'!E$4*SUMIFS('% by state 2019'!$K:$K,'% by state 2019'!$J:$J,$A46)</f>
        <v>4.1157880197875345</v>
      </c>
      <c r="F46" s="6">
        <f>'US-syvbt-psgr'!F$4*SUMIFS('% by state 2019'!$K:$K,'% by state 2019'!$J:$J,$A46)</f>
        <v>0</v>
      </c>
      <c r="G46" s="6">
        <f>'US-syvbt-psgr'!G$4*SUMIFS('% by state 2019'!$K:$K,'% by state 2019'!$J:$J,$A46)</f>
        <v>0</v>
      </c>
      <c r="H46" s="6">
        <f>'US-syvbt-psgr'!H$4*SUMIFS('% by state 2019'!$K:$K,'% by state 2019'!$J:$J,$A46)</f>
        <v>0</v>
      </c>
      <c r="I46" s="268"/>
      <c r="J46" s="6">
        <f t="shared" si="1"/>
        <v>4.1157880197875345</v>
      </c>
      <c r="L46" t="str">
        <f t="shared" si="2"/>
        <v>VT</v>
      </c>
      <c r="M46" s="266">
        <f t="shared" si="3"/>
        <v>0</v>
      </c>
      <c r="N46" s="266">
        <f t="shared" si="4"/>
        <v>0</v>
      </c>
      <c r="O46" s="266">
        <f t="shared" si="5"/>
        <v>0</v>
      </c>
      <c r="P46" s="266">
        <f t="shared" si="6"/>
        <v>24</v>
      </c>
      <c r="Q46" s="266">
        <f t="shared" si="7"/>
        <v>0</v>
      </c>
      <c r="R46" s="266">
        <f t="shared" si="8"/>
        <v>0</v>
      </c>
      <c r="S46" s="266">
        <f t="shared" si="9"/>
        <v>0</v>
      </c>
    </row>
    <row r="47" spans="1:19">
      <c r="A47" s="161" t="s">
        <v>220</v>
      </c>
      <c r="B47" s="6">
        <f>'US-syvbt-psgr'!B$4*SUMIFS('% by state 2019'!$K:$K,'% by state 2019'!$J:$J,$A47)</f>
        <v>0</v>
      </c>
      <c r="C47" s="6">
        <f>'US-syvbt-psgr'!C$4*SUMIFS('% by state 2019'!$K:$K,'% by state 2019'!$J:$J,$A47)</f>
        <v>0</v>
      </c>
      <c r="D47" s="6">
        <f>'US-syvbt-psgr'!D$4*SUMIFS('% by state 2019'!$K:$K,'% by state 2019'!$J:$J,$A47)</f>
        <v>0</v>
      </c>
      <c r="E47" s="6">
        <f>'US-syvbt-psgr'!E$4*SUMIFS('% by state 2019'!$K:$K,'% by state 2019'!$J:$J,$A47)</f>
        <v>170.82561557916324</v>
      </c>
      <c r="F47" s="6">
        <f>'US-syvbt-psgr'!F$4*SUMIFS('% by state 2019'!$K:$K,'% by state 2019'!$J:$J,$A47)</f>
        <v>0</v>
      </c>
      <c r="G47" s="6">
        <f>'US-syvbt-psgr'!G$4*SUMIFS('% by state 2019'!$K:$K,'% by state 2019'!$J:$J,$A47)</f>
        <v>0</v>
      </c>
      <c r="H47" s="6">
        <f>'US-syvbt-psgr'!H$4*SUMIFS('% by state 2019'!$K:$K,'% by state 2019'!$J:$J,$A47)</f>
        <v>0</v>
      </c>
      <c r="I47" s="268"/>
      <c r="J47" s="6">
        <f t="shared" si="1"/>
        <v>170.82561557916324</v>
      </c>
      <c r="L47" t="str">
        <f t="shared" si="2"/>
        <v>VA</v>
      </c>
      <c r="M47" s="266">
        <f t="shared" si="3"/>
        <v>0</v>
      </c>
      <c r="N47" s="266">
        <f t="shared" si="4"/>
        <v>0</v>
      </c>
      <c r="O47" s="266">
        <f t="shared" si="5"/>
        <v>0</v>
      </c>
      <c r="P47" s="266">
        <f t="shared" si="6"/>
        <v>170.82561557916324</v>
      </c>
      <c r="Q47" s="266">
        <f t="shared" si="7"/>
        <v>0</v>
      </c>
      <c r="R47" s="266">
        <f t="shared" si="8"/>
        <v>0</v>
      </c>
      <c r="S47" s="266">
        <f t="shared" si="9"/>
        <v>0</v>
      </c>
    </row>
    <row r="48" spans="1:19">
      <c r="A48" s="161" t="s">
        <v>222</v>
      </c>
      <c r="B48" s="6">
        <f>'US-syvbt-psgr'!B$4*SUMIFS('% by state 2019'!$K:$K,'% by state 2019'!$J:$J,$A48)</f>
        <v>0</v>
      </c>
      <c r="C48" s="6">
        <f>'US-syvbt-psgr'!C$4*SUMIFS('% by state 2019'!$K:$K,'% by state 2019'!$J:$J,$A48)</f>
        <v>0</v>
      </c>
      <c r="D48" s="6">
        <f>'US-syvbt-psgr'!D$4*SUMIFS('% by state 2019'!$K:$K,'% by state 2019'!$J:$J,$A48)</f>
        <v>0</v>
      </c>
      <c r="E48" s="6">
        <f>'US-syvbt-psgr'!E$4*SUMIFS('% by state 2019'!$K:$K,'% by state 2019'!$J:$J,$A48)</f>
        <v>168.98513599881463</v>
      </c>
      <c r="F48" s="6">
        <f>'US-syvbt-psgr'!F$4*SUMIFS('% by state 2019'!$K:$K,'% by state 2019'!$J:$J,$A48)</f>
        <v>0</v>
      </c>
      <c r="G48" s="6">
        <f>'US-syvbt-psgr'!G$4*SUMIFS('% by state 2019'!$K:$K,'% by state 2019'!$J:$J,$A48)</f>
        <v>0</v>
      </c>
      <c r="H48" s="6">
        <f>'US-syvbt-psgr'!H$4*SUMIFS('% by state 2019'!$K:$K,'% by state 2019'!$J:$J,$A48)</f>
        <v>0</v>
      </c>
      <c r="I48" s="268"/>
      <c r="J48" s="6">
        <f t="shared" si="1"/>
        <v>168.98513599881463</v>
      </c>
      <c r="L48" t="str">
        <f t="shared" si="2"/>
        <v>WA</v>
      </c>
      <c r="M48" s="266">
        <f t="shared" si="3"/>
        <v>0</v>
      </c>
      <c r="N48" s="266">
        <f t="shared" si="4"/>
        <v>0</v>
      </c>
      <c r="O48" s="266">
        <f t="shared" si="5"/>
        <v>0</v>
      </c>
      <c r="P48" s="266">
        <f t="shared" si="6"/>
        <v>168.98513599881463</v>
      </c>
      <c r="Q48" s="266">
        <f t="shared" si="7"/>
        <v>0</v>
      </c>
      <c r="R48" s="266">
        <f t="shared" si="8"/>
        <v>0</v>
      </c>
      <c r="S48" s="266">
        <f t="shared" si="9"/>
        <v>0</v>
      </c>
    </row>
    <row r="49" spans="1:19">
      <c r="A49" s="161" t="s">
        <v>224</v>
      </c>
      <c r="B49" s="6">
        <f>'US-syvbt-psgr'!B$4*SUMIFS('% by state 2019'!$K:$K,'% by state 2019'!$J:$J,$A49)</f>
        <v>0</v>
      </c>
      <c r="C49" s="6">
        <f>'US-syvbt-psgr'!C$4*SUMIFS('% by state 2019'!$K:$K,'% by state 2019'!$J:$J,$A49)</f>
        <v>0</v>
      </c>
      <c r="D49" s="6">
        <f>'US-syvbt-psgr'!D$4*SUMIFS('% by state 2019'!$K:$K,'% by state 2019'!$J:$J,$A49)</f>
        <v>0</v>
      </c>
      <c r="E49" s="6">
        <f>'US-syvbt-psgr'!E$4*SUMIFS('% by state 2019'!$K:$K,'% by state 2019'!$J:$J,$A49)</f>
        <v>2.4021496061193073</v>
      </c>
      <c r="F49" s="6">
        <f>'US-syvbt-psgr'!F$4*SUMIFS('% by state 2019'!$K:$K,'% by state 2019'!$J:$J,$A49)</f>
        <v>0</v>
      </c>
      <c r="G49" s="6">
        <f>'US-syvbt-psgr'!G$4*SUMIFS('% by state 2019'!$K:$K,'% by state 2019'!$J:$J,$A49)</f>
        <v>0</v>
      </c>
      <c r="H49" s="6">
        <f>'US-syvbt-psgr'!H$4*SUMIFS('% by state 2019'!$K:$K,'% by state 2019'!$J:$J,$A49)</f>
        <v>0</v>
      </c>
      <c r="I49" s="268"/>
      <c r="J49" s="6">
        <f t="shared" si="1"/>
        <v>2.4021496061193073</v>
      </c>
      <c r="L49" t="str">
        <f t="shared" si="2"/>
        <v>WV</v>
      </c>
      <c r="M49" s="266">
        <f t="shared" si="3"/>
        <v>0</v>
      </c>
      <c r="N49" s="266">
        <f t="shared" si="4"/>
        <v>0</v>
      </c>
      <c r="O49" s="266">
        <f t="shared" si="5"/>
        <v>0</v>
      </c>
      <c r="P49" s="266">
        <f t="shared" si="6"/>
        <v>24</v>
      </c>
      <c r="Q49" s="266">
        <f t="shared" si="7"/>
        <v>0</v>
      </c>
      <c r="R49" s="266">
        <f t="shared" si="8"/>
        <v>0</v>
      </c>
      <c r="S49" s="266">
        <f t="shared" si="9"/>
        <v>0</v>
      </c>
    </row>
    <row r="50" spans="1:19">
      <c r="A50" s="161" t="s">
        <v>226</v>
      </c>
      <c r="B50" s="6">
        <f>'US-syvbt-psgr'!B$4*SUMIFS('% by state 2019'!$K:$K,'% by state 2019'!$J:$J,$A50)</f>
        <v>0</v>
      </c>
      <c r="C50" s="6">
        <f>'US-syvbt-psgr'!C$4*SUMIFS('% by state 2019'!$K:$K,'% by state 2019'!$J:$J,$A50)</f>
        <v>0</v>
      </c>
      <c r="D50" s="6">
        <f>'US-syvbt-psgr'!D$4*SUMIFS('% by state 2019'!$K:$K,'% by state 2019'!$J:$J,$A50)</f>
        <v>0</v>
      </c>
      <c r="E50" s="6">
        <f>'US-syvbt-psgr'!E$4*SUMIFS('% by state 2019'!$K:$K,'% by state 2019'!$J:$J,$A50)</f>
        <v>33.020817454596383</v>
      </c>
      <c r="F50" s="6">
        <f>'US-syvbt-psgr'!F$4*SUMIFS('% by state 2019'!$K:$K,'% by state 2019'!$J:$J,$A50)</f>
        <v>0</v>
      </c>
      <c r="G50" s="6">
        <f>'US-syvbt-psgr'!G$4*SUMIFS('% by state 2019'!$K:$K,'% by state 2019'!$J:$J,$A50)</f>
        <v>0</v>
      </c>
      <c r="H50" s="6">
        <f>'US-syvbt-psgr'!H$4*SUMIFS('% by state 2019'!$K:$K,'% by state 2019'!$J:$J,$A50)</f>
        <v>0</v>
      </c>
      <c r="I50" s="268"/>
      <c r="J50" s="6">
        <f t="shared" si="1"/>
        <v>33.020817454596383</v>
      </c>
      <c r="L50" t="str">
        <f t="shared" si="2"/>
        <v>WI</v>
      </c>
      <c r="M50" s="266">
        <f t="shared" si="3"/>
        <v>0</v>
      </c>
      <c r="N50" s="266">
        <f t="shared" si="4"/>
        <v>0</v>
      </c>
      <c r="O50" s="266">
        <f t="shared" si="5"/>
        <v>0</v>
      </c>
      <c r="P50" s="266">
        <f t="shared" si="6"/>
        <v>33.020817454596383</v>
      </c>
      <c r="Q50" s="266">
        <f t="shared" si="7"/>
        <v>0</v>
      </c>
      <c r="R50" s="266">
        <f t="shared" si="8"/>
        <v>0</v>
      </c>
      <c r="S50" s="266">
        <f t="shared" si="9"/>
        <v>0</v>
      </c>
    </row>
    <row r="51" spans="1:19">
      <c r="A51" s="161" t="s">
        <v>228</v>
      </c>
      <c r="B51" s="6">
        <f>'US-syvbt-psgr'!B$4*SUMIFS('% by state 2019'!$K:$K,'% by state 2019'!$J:$J,$A51)</f>
        <v>0</v>
      </c>
      <c r="C51" s="6">
        <f>'US-syvbt-psgr'!C$4*SUMIFS('% by state 2019'!$K:$K,'% by state 2019'!$J:$J,$A51)</f>
        <v>0</v>
      </c>
      <c r="D51" s="6">
        <f>'US-syvbt-psgr'!D$4*SUMIFS('% by state 2019'!$K:$K,'% by state 2019'!$J:$J,$A51)</f>
        <v>0</v>
      </c>
      <c r="E51" s="6">
        <f>'US-syvbt-psgr'!E$4*SUMIFS('% by state 2019'!$K:$K,'% by state 2019'!$J:$J,$A51)</f>
        <v>4.0963996111165892</v>
      </c>
      <c r="F51" s="6">
        <f>'US-syvbt-psgr'!F$4*SUMIFS('% by state 2019'!$K:$K,'% by state 2019'!$J:$J,$A51)</f>
        <v>0</v>
      </c>
      <c r="G51" s="6">
        <f>'US-syvbt-psgr'!G$4*SUMIFS('% by state 2019'!$K:$K,'% by state 2019'!$J:$J,$A51)</f>
        <v>0</v>
      </c>
      <c r="H51" s="6">
        <f>'US-syvbt-psgr'!H$4*SUMIFS('% by state 2019'!$K:$K,'% by state 2019'!$J:$J,$A51)</f>
        <v>0</v>
      </c>
      <c r="I51" s="268"/>
      <c r="J51" s="6">
        <f t="shared" si="1"/>
        <v>4.0963996111165892</v>
      </c>
      <c r="L51" t="str">
        <f t="shared" si="2"/>
        <v>WY</v>
      </c>
      <c r="M51" s="266">
        <f t="shared" si="3"/>
        <v>0</v>
      </c>
      <c r="N51" s="266">
        <f t="shared" si="4"/>
        <v>0</v>
      </c>
      <c r="O51" s="266">
        <f t="shared" si="5"/>
        <v>0</v>
      </c>
      <c r="P51" s="266">
        <f t="shared" si="6"/>
        <v>24</v>
      </c>
      <c r="Q51" s="266">
        <f t="shared" si="7"/>
        <v>0</v>
      </c>
      <c r="R51" s="266">
        <f t="shared" si="8"/>
        <v>0</v>
      </c>
      <c r="S51" s="266">
        <f t="shared" si="9"/>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B19D1-05EE-4690-9DF5-5CAC67D26B29}">
  <sheetPr>
    <tabColor theme="0" tint="-0.34998626667073579"/>
  </sheetPr>
  <dimension ref="A1:T51"/>
  <sheetViews>
    <sheetView topLeftCell="E1" workbookViewId="0">
      <selection activeCell="M2" sqref="M2"/>
    </sheetView>
  </sheetViews>
  <sheetFormatPr defaultRowHeight="15"/>
  <cols>
    <col min="1" max="1" width="7.42578125" customWidth="1"/>
    <col min="2" max="8" width="13" customWidth="1"/>
    <col min="9" max="9" width="5.42578125" customWidth="1"/>
    <col min="10" max="10" width="14.42578125" bestFit="1" customWidth="1"/>
    <col min="13" max="19" width="9.140625" style="3"/>
  </cols>
  <sheetData>
    <row r="1" spans="1:20" ht="60">
      <c r="A1" s="7" t="s">
        <v>60</v>
      </c>
      <c r="B1" s="5" t="s">
        <v>10</v>
      </c>
      <c r="C1" s="5" t="s">
        <v>11</v>
      </c>
      <c r="D1" s="5" t="s">
        <v>12</v>
      </c>
      <c r="E1" s="5" t="s">
        <v>13</v>
      </c>
      <c r="F1" s="5" t="s">
        <v>14</v>
      </c>
      <c r="G1" s="5" t="s">
        <v>52</v>
      </c>
      <c r="H1" s="5" t="s">
        <v>53</v>
      </c>
      <c r="J1" s="264" t="str">
        <f>"AVL="&amp;AVL!B5</f>
        <v>AVL=34</v>
      </c>
      <c r="K1" s="272">
        <v>34</v>
      </c>
      <c r="L1" s="7" t="s">
        <v>60</v>
      </c>
      <c r="M1" s="265" t="s">
        <v>10</v>
      </c>
      <c r="N1" s="265" t="s">
        <v>11</v>
      </c>
      <c r="O1" s="265" t="s">
        <v>12</v>
      </c>
      <c r="P1" s="265" t="s">
        <v>13</v>
      </c>
      <c r="Q1" s="265" t="s">
        <v>14</v>
      </c>
      <c r="R1" s="265" t="s">
        <v>52</v>
      </c>
      <c r="S1" s="265" t="s">
        <v>53</v>
      </c>
    </row>
    <row r="2" spans="1:20">
      <c r="A2" s="161" t="s">
        <v>147</v>
      </c>
      <c r="B2" s="6">
        <f>'US-syvbt-psgr'!$B$5*SUMIFS('% by state 2019'!W:W,'% by state 2019'!O:O,$A2)</f>
        <v>0</v>
      </c>
      <c r="C2" s="6">
        <v>0</v>
      </c>
      <c r="D2" s="6">
        <v>0</v>
      </c>
      <c r="E2" s="6">
        <f>'US-syvbt-psgr'!$E$5*SUMIFS('% by state 2019'!V:V,'% by state 2019'!O:O,$A2)</f>
        <v>0</v>
      </c>
      <c r="F2" s="6">
        <v>0</v>
      </c>
      <c r="G2" s="6">
        <v>0</v>
      </c>
      <c r="H2" s="6">
        <v>0</v>
      </c>
      <c r="J2" s="271">
        <f>SUM(B2:H2)</f>
        <v>0</v>
      </c>
      <c r="L2" s="161" t="s">
        <v>147</v>
      </c>
      <c r="M2" s="273">
        <f>IF(B2=0,0,IF(SUM($B2:$H2)&lt;$K$1,B2*($K$1/SUM($B2:$H2)),B2))</f>
        <v>0</v>
      </c>
      <c r="N2" s="273">
        <f t="shared" ref="N2:S17" si="0">IF(C2=0,0,IF(SUM($B2:$H2)&lt;$K$1,C2*($K$1/SUM($B2:$H2)),C2))</f>
        <v>0</v>
      </c>
      <c r="O2" s="273">
        <f t="shared" si="0"/>
        <v>0</v>
      </c>
      <c r="P2" s="273">
        <f t="shared" si="0"/>
        <v>0</v>
      </c>
      <c r="Q2" s="273">
        <f t="shared" si="0"/>
        <v>0</v>
      </c>
      <c r="R2" s="273">
        <f t="shared" si="0"/>
        <v>0</v>
      </c>
      <c r="S2" s="273">
        <f t="shared" si="0"/>
        <v>0</v>
      </c>
      <c r="T2" s="6"/>
    </row>
    <row r="3" spans="1:20">
      <c r="A3" s="161" t="s">
        <v>149</v>
      </c>
      <c r="B3" s="6">
        <f>'US-syvbt-psgr'!$B$5*SUMIFS('% by state 2019'!W:W,'% by state 2019'!O:O,$A3)</f>
        <v>0</v>
      </c>
      <c r="C3" s="6">
        <v>0</v>
      </c>
      <c r="D3" s="6">
        <v>0</v>
      </c>
      <c r="E3" s="6">
        <f>'US-syvbt-psgr'!$E$5*SUMIFS('% by state 2019'!V:V,'% by state 2019'!O:O,$A3)</f>
        <v>0</v>
      </c>
      <c r="F3" s="6">
        <v>0</v>
      </c>
      <c r="G3" s="6">
        <v>0</v>
      </c>
      <c r="H3" s="6">
        <v>0</v>
      </c>
      <c r="J3" s="271">
        <f t="shared" ref="J3:J51" si="1">SUM(B3:H3)</f>
        <v>0</v>
      </c>
      <c r="L3" s="161" t="s">
        <v>149</v>
      </c>
      <c r="M3" s="273">
        <f t="shared" ref="M3:M51" si="2">IF(B3=0,0,IF(SUM($B3:$H3)&lt;$K$1,B3*($K$1/SUM($B3:$H3)),B3))</f>
        <v>0</v>
      </c>
      <c r="N3" s="273">
        <f t="shared" si="0"/>
        <v>0</v>
      </c>
      <c r="O3" s="273">
        <f t="shared" si="0"/>
        <v>0</v>
      </c>
      <c r="P3" s="273">
        <f t="shared" si="0"/>
        <v>0</v>
      </c>
      <c r="Q3" s="273">
        <f t="shared" si="0"/>
        <v>0</v>
      </c>
      <c r="R3" s="273">
        <f t="shared" si="0"/>
        <v>0</v>
      </c>
      <c r="S3" s="273">
        <f t="shared" si="0"/>
        <v>0</v>
      </c>
      <c r="T3" s="6"/>
    </row>
    <row r="4" spans="1:20">
      <c r="A4" s="161" t="s">
        <v>150</v>
      </c>
      <c r="B4" s="6">
        <f>'US-syvbt-psgr'!$B$5*SUMIFS('% by state 2019'!W:W,'% by state 2019'!O:O,$A4)</f>
        <v>17</v>
      </c>
      <c r="C4" s="6">
        <v>0</v>
      </c>
      <c r="D4" s="6">
        <v>0</v>
      </c>
      <c r="E4" s="6">
        <f>'US-syvbt-psgr'!$E$5*SUMIFS('% by state 2019'!V:V,'% by state 2019'!O:O,$A4)</f>
        <v>0</v>
      </c>
      <c r="F4" s="6">
        <v>0</v>
      </c>
      <c r="G4" s="6">
        <v>0</v>
      </c>
      <c r="H4" s="6">
        <v>0</v>
      </c>
      <c r="J4" s="271">
        <f t="shared" si="1"/>
        <v>17</v>
      </c>
      <c r="L4" s="161" t="s">
        <v>150</v>
      </c>
      <c r="M4" s="273">
        <f t="shared" si="2"/>
        <v>34</v>
      </c>
      <c r="N4" s="273">
        <f t="shared" si="0"/>
        <v>0</v>
      </c>
      <c r="O4" s="273">
        <f t="shared" si="0"/>
        <v>0</v>
      </c>
      <c r="P4" s="273">
        <f t="shared" si="0"/>
        <v>0</v>
      </c>
      <c r="Q4" s="273">
        <f t="shared" si="0"/>
        <v>0</v>
      </c>
      <c r="R4" s="273">
        <f t="shared" si="0"/>
        <v>0</v>
      </c>
      <c r="S4" s="273">
        <f t="shared" si="0"/>
        <v>0</v>
      </c>
      <c r="T4" s="6"/>
    </row>
    <row r="5" spans="1:20">
      <c r="A5" s="161" t="s">
        <v>151</v>
      </c>
      <c r="B5" s="6">
        <f>'US-syvbt-psgr'!$B$5*SUMIFS('% by state 2019'!W:W,'% by state 2019'!O:O,$A5)</f>
        <v>0</v>
      </c>
      <c r="C5" s="6">
        <v>0</v>
      </c>
      <c r="D5" s="6">
        <v>0</v>
      </c>
      <c r="E5" s="6">
        <f>'US-syvbt-psgr'!$E$5*SUMIFS('% by state 2019'!V:V,'% by state 2019'!O:O,$A5)</f>
        <v>0</v>
      </c>
      <c r="F5" s="6">
        <v>0</v>
      </c>
      <c r="G5" s="6">
        <v>0</v>
      </c>
      <c r="H5" s="6">
        <v>0</v>
      </c>
      <c r="J5" s="271">
        <f t="shared" si="1"/>
        <v>0</v>
      </c>
      <c r="L5" s="161" t="s">
        <v>151</v>
      </c>
      <c r="M5" s="273">
        <f t="shared" si="2"/>
        <v>0</v>
      </c>
      <c r="N5" s="273">
        <f t="shared" si="0"/>
        <v>0</v>
      </c>
      <c r="O5" s="273">
        <f t="shared" si="0"/>
        <v>0</v>
      </c>
      <c r="P5" s="273">
        <f t="shared" si="0"/>
        <v>0</v>
      </c>
      <c r="Q5" s="273">
        <f t="shared" si="0"/>
        <v>0</v>
      </c>
      <c r="R5" s="273">
        <f t="shared" si="0"/>
        <v>0</v>
      </c>
      <c r="S5" s="273">
        <f t="shared" si="0"/>
        <v>0</v>
      </c>
      <c r="T5" s="6"/>
    </row>
    <row r="6" spans="1:20">
      <c r="A6" s="161" t="s">
        <v>153</v>
      </c>
      <c r="B6" s="6">
        <f>'US-syvbt-psgr'!$B$5*SUMIFS('% by state 2019'!W:W,'% by state 2019'!O:O,$A6)</f>
        <v>421</v>
      </c>
      <c r="C6" s="6">
        <v>0</v>
      </c>
      <c r="D6" s="6">
        <v>0</v>
      </c>
      <c r="E6" s="6">
        <f>'US-syvbt-psgr'!$E$5*SUMIFS('% by state 2019'!V:V,'% by state 2019'!O:O,$A6)</f>
        <v>20</v>
      </c>
      <c r="F6" s="6">
        <v>0</v>
      </c>
      <c r="G6" s="6">
        <v>0</v>
      </c>
      <c r="H6" s="6">
        <v>0</v>
      </c>
      <c r="J6" s="271">
        <f t="shared" si="1"/>
        <v>441</v>
      </c>
      <c r="L6" s="161" t="s">
        <v>153</v>
      </c>
      <c r="M6" s="273">
        <f t="shared" si="2"/>
        <v>421</v>
      </c>
      <c r="N6" s="273">
        <f t="shared" si="0"/>
        <v>0</v>
      </c>
      <c r="O6" s="273">
        <f t="shared" si="0"/>
        <v>0</v>
      </c>
      <c r="P6" s="273">
        <f t="shared" si="0"/>
        <v>20</v>
      </c>
      <c r="Q6" s="273">
        <f t="shared" si="0"/>
        <v>0</v>
      </c>
      <c r="R6" s="273">
        <f t="shared" si="0"/>
        <v>0</v>
      </c>
      <c r="S6" s="273">
        <f t="shared" si="0"/>
        <v>0</v>
      </c>
      <c r="T6" s="6"/>
    </row>
    <row r="7" spans="1:20">
      <c r="A7" s="161" t="s">
        <v>155</v>
      </c>
      <c r="B7" s="6">
        <f>'US-syvbt-psgr'!$B$5*SUMIFS('% by state 2019'!W:W,'% by state 2019'!O:O,$A7)</f>
        <v>56.000000000000007</v>
      </c>
      <c r="C7" s="6">
        <v>0</v>
      </c>
      <c r="D7" s="6">
        <v>0</v>
      </c>
      <c r="E7" s="6">
        <f>'US-syvbt-psgr'!$E$5*SUMIFS('% by state 2019'!V:V,'% by state 2019'!O:O,$A7)</f>
        <v>0</v>
      </c>
      <c r="F7" s="6">
        <v>0</v>
      </c>
      <c r="G7" s="6">
        <v>0</v>
      </c>
      <c r="H7" s="6">
        <v>0</v>
      </c>
      <c r="J7" s="271">
        <f t="shared" si="1"/>
        <v>56.000000000000007</v>
      </c>
      <c r="L7" s="161" t="s">
        <v>155</v>
      </c>
      <c r="M7" s="273">
        <f t="shared" si="2"/>
        <v>56.000000000000007</v>
      </c>
      <c r="N7" s="273">
        <f t="shared" si="0"/>
        <v>0</v>
      </c>
      <c r="O7" s="273">
        <f t="shared" si="0"/>
        <v>0</v>
      </c>
      <c r="P7" s="273">
        <f t="shared" si="0"/>
        <v>0</v>
      </c>
      <c r="Q7" s="273">
        <f t="shared" si="0"/>
        <v>0</v>
      </c>
      <c r="R7" s="273">
        <f t="shared" si="0"/>
        <v>0</v>
      </c>
      <c r="S7" s="273">
        <f t="shared" si="0"/>
        <v>0</v>
      </c>
      <c r="T7" s="6"/>
    </row>
    <row r="8" spans="1:20">
      <c r="A8" s="161" t="s">
        <v>157</v>
      </c>
      <c r="B8" s="6">
        <f>'US-syvbt-psgr'!$B$5*SUMIFS('% by state 2019'!W:W,'% by state 2019'!O:O,$A8)</f>
        <v>0</v>
      </c>
      <c r="C8" s="6">
        <v>0</v>
      </c>
      <c r="D8" s="6">
        <v>0</v>
      </c>
      <c r="E8" s="6">
        <f>'US-syvbt-psgr'!$E$5*SUMIFS('% by state 2019'!V:V,'% by state 2019'!O:O,$A8)</f>
        <v>5</v>
      </c>
      <c r="F8" s="6">
        <v>0</v>
      </c>
      <c r="G8" s="6">
        <v>0</v>
      </c>
      <c r="H8" s="6">
        <v>0</v>
      </c>
      <c r="J8" s="271">
        <f t="shared" si="1"/>
        <v>5</v>
      </c>
      <c r="L8" s="161" t="s">
        <v>157</v>
      </c>
      <c r="M8" s="273">
        <f t="shared" si="2"/>
        <v>0</v>
      </c>
      <c r="N8" s="273">
        <f t="shared" si="0"/>
        <v>0</v>
      </c>
      <c r="O8" s="273">
        <f t="shared" si="0"/>
        <v>0</v>
      </c>
      <c r="P8" s="273">
        <f t="shared" si="0"/>
        <v>34</v>
      </c>
      <c r="Q8" s="273">
        <f t="shared" si="0"/>
        <v>0</v>
      </c>
      <c r="R8" s="273">
        <f t="shared" si="0"/>
        <v>0</v>
      </c>
      <c r="S8" s="273">
        <f t="shared" si="0"/>
        <v>0</v>
      </c>
      <c r="T8" s="6"/>
    </row>
    <row r="9" spans="1:20">
      <c r="A9" s="161" t="s">
        <v>159</v>
      </c>
      <c r="B9" s="6">
        <f>'US-syvbt-psgr'!$B$5*SUMIFS('% by state 2019'!W:W,'% by state 2019'!O:O,$A9)</f>
        <v>0</v>
      </c>
      <c r="C9" s="6">
        <v>0</v>
      </c>
      <c r="D9" s="6">
        <v>0</v>
      </c>
      <c r="E9" s="6">
        <f>'US-syvbt-psgr'!$E$5*SUMIFS('% by state 2019'!V:V,'% by state 2019'!O:O,$A9)</f>
        <v>0</v>
      </c>
      <c r="F9" s="6">
        <v>0</v>
      </c>
      <c r="G9" s="6">
        <v>0</v>
      </c>
      <c r="H9" s="6">
        <v>0</v>
      </c>
      <c r="J9" s="271">
        <f t="shared" si="1"/>
        <v>0</v>
      </c>
      <c r="L9" s="161" t="s">
        <v>159</v>
      </c>
      <c r="M9" s="273">
        <f t="shared" si="2"/>
        <v>0</v>
      </c>
      <c r="N9" s="273">
        <f t="shared" si="0"/>
        <v>0</v>
      </c>
      <c r="O9" s="273">
        <f t="shared" si="0"/>
        <v>0</v>
      </c>
      <c r="P9" s="273">
        <f t="shared" si="0"/>
        <v>0</v>
      </c>
      <c r="Q9" s="273">
        <f t="shared" si="0"/>
        <v>0</v>
      </c>
      <c r="R9" s="273">
        <f t="shared" si="0"/>
        <v>0</v>
      </c>
      <c r="S9" s="273">
        <f t="shared" si="0"/>
        <v>0</v>
      </c>
      <c r="T9" s="6"/>
    </row>
    <row r="10" spans="1:20">
      <c r="A10" s="161" t="s">
        <v>161</v>
      </c>
      <c r="B10" s="6">
        <f>'US-syvbt-psgr'!$B$5*SUMIFS('% by state 2019'!W:W,'% by state 2019'!O:O,$A10)</f>
        <v>9</v>
      </c>
      <c r="C10" s="6">
        <v>0</v>
      </c>
      <c r="D10" s="6">
        <v>0</v>
      </c>
      <c r="E10" s="6">
        <f>'US-syvbt-psgr'!$E$5*SUMIFS('% by state 2019'!V:V,'% by state 2019'!O:O,$A10)</f>
        <v>26</v>
      </c>
      <c r="F10" s="6">
        <v>0</v>
      </c>
      <c r="G10" s="6">
        <v>0</v>
      </c>
      <c r="H10" s="6">
        <v>0</v>
      </c>
      <c r="J10" s="271">
        <f t="shared" si="1"/>
        <v>35</v>
      </c>
      <c r="L10" s="161" t="s">
        <v>161</v>
      </c>
      <c r="M10" s="273">
        <f t="shared" si="2"/>
        <v>9</v>
      </c>
      <c r="N10" s="273">
        <f t="shared" si="0"/>
        <v>0</v>
      </c>
      <c r="O10" s="273">
        <f t="shared" si="0"/>
        <v>0</v>
      </c>
      <c r="P10" s="273">
        <f t="shared" si="0"/>
        <v>26</v>
      </c>
      <c r="Q10" s="273">
        <f t="shared" si="0"/>
        <v>0</v>
      </c>
      <c r="R10" s="273">
        <f t="shared" si="0"/>
        <v>0</v>
      </c>
      <c r="S10" s="273">
        <f t="shared" si="0"/>
        <v>0</v>
      </c>
      <c r="T10" s="6"/>
    </row>
    <row r="11" spans="1:20">
      <c r="A11" s="161" t="s">
        <v>163</v>
      </c>
      <c r="B11" s="6">
        <f>'US-syvbt-psgr'!$B$5*SUMIFS('% by state 2019'!W:W,'% by state 2019'!O:O,$A11)</f>
        <v>39</v>
      </c>
      <c r="C11" s="6">
        <v>0</v>
      </c>
      <c r="D11" s="6">
        <v>0</v>
      </c>
      <c r="E11" s="6">
        <f>'US-syvbt-psgr'!$E$5*SUMIFS('% by state 2019'!V:V,'% by state 2019'!O:O,$A11)</f>
        <v>0</v>
      </c>
      <c r="F11" s="6">
        <v>0</v>
      </c>
      <c r="G11" s="6">
        <v>0</v>
      </c>
      <c r="H11" s="6">
        <v>0</v>
      </c>
      <c r="J11" s="271">
        <f t="shared" si="1"/>
        <v>39</v>
      </c>
      <c r="L11" s="161" t="s">
        <v>163</v>
      </c>
      <c r="M11" s="273">
        <f t="shared" si="2"/>
        <v>39</v>
      </c>
      <c r="N11" s="273">
        <f t="shared" si="0"/>
        <v>0</v>
      </c>
      <c r="O11" s="273">
        <f t="shared" si="0"/>
        <v>0</v>
      </c>
      <c r="P11" s="273">
        <f t="shared" si="0"/>
        <v>0</v>
      </c>
      <c r="Q11" s="273">
        <f t="shared" si="0"/>
        <v>0</v>
      </c>
      <c r="R11" s="273">
        <f t="shared" si="0"/>
        <v>0</v>
      </c>
      <c r="S11" s="273">
        <f t="shared" si="0"/>
        <v>0</v>
      </c>
      <c r="T11" s="6"/>
    </row>
    <row r="12" spans="1:20">
      <c r="A12" s="161" t="s">
        <v>164</v>
      </c>
      <c r="B12" s="6">
        <f>'US-syvbt-psgr'!$B$5*SUMIFS('% by state 2019'!W:W,'% by state 2019'!O:O,$A12)</f>
        <v>0</v>
      </c>
      <c r="C12" s="6">
        <v>0</v>
      </c>
      <c r="D12" s="6">
        <v>0</v>
      </c>
      <c r="E12" s="6">
        <f>'US-syvbt-psgr'!$E$5*SUMIFS('% by state 2019'!V:V,'% by state 2019'!O:O,$A12)</f>
        <v>0</v>
      </c>
      <c r="F12" s="6">
        <v>0</v>
      </c>
      <c r="G12" s="6">
        <v>0</v>
      </c>
      <c r="H12" s="6">
        <v>0</v>
      </c>
      <c r="J12" s="271">
        <f t="shared" si="1"/>
        <v>0</v>
      </c>
      <c r="L12" s="161" t="s">
        <v>164</v>
      </c>
      <c r="M12" s="273">
        <f t="shared" si="2"/>
        <v>0</v>
      </c>
      <c r="N12" s="273">
        <f t="shared" si="0"/>
        <v>0</v>
      </c>
      <c r="O12" s="273">
        <f t="shared" si="0"/>
        <v>0</v>
      </c>
      <c r="P12" s="273">
        <f t="shared" si="0"/>
        <v>0</v>
      </c>
      <c r="Q12" s="273">
        <f t="shared" si="0"/>
        <v>0</v>
      </c>
      <c r="R12" s="273">
        <f t="shared" si="0"/>
        <v>0</v>
      </c>
      <c r="S12" s="273">
        <f t="shared" si="0"/>
        <v>0</v>
      </c>
      <c r="T12" s="6"/>
    </row>
    <row r="13" spans="1:20">
      <c r="A13" s="161" t="s">
        <v>165</v>
      </c>
      <c r="B13" s="6">
        <f>'US-syvbt-psgr'!$B$5*SUMIFS('% by state 2019'!W:W,'% by state 2019'!O:O,$A13)</f>
        <v>0</v>
      </c>
      <c r="C13" s="6">
        <v>0</v>
      </c>
      <c r="D13" s="6">
        <v>0</v>
      </c>
      <c r="E13" s="6">
        <f>'US-syvbt-psgr'!$E$5*SUMIFS('% by state 2019'!V:V,'% by state 2019'!O:O,$A13)</f>
        <v>0</v>
      </c>
      <c r="F13" s="6">
        <v>0</v>
      </c>
      <c r="G13" s="6">
        <v>0</v>
      </c>
      <c r="H13" s="6">
        <v>0</v>
      </c>
      <c r="J13" s="271">
        <f t="shared" si="1"/>
        <v>0</v>
      </c>
      <c r="L13" s="161" t="s">
        <v>165</v>
      </c>
      <c r="M13" s="273">
        <f t="shared" si="2"/>
        <v>0</v>
      </c>
      <c r="N13" s="273">
        <f t="shared" si="0"/>
        <v>0</v>
      </c>
      <c r="O13" s="273">
        <f t="shared" si="0"/>
        <v>0</v>
      </c>
      <c r="P13" s="273">
        <f t="shared" si="0"/>
        <v>0</v>
      </c>
      <c r="Q13" s="273">
        <f t="shared" si="0"/>
        <v>0</v>
      </c>
      <c r="R13" s="273">
        <f t="shared" si="0"/>
        <v>0</v>
      </c>
      <c r="S13" s="273">
        <f t="shared" si="0"/>
        <v>0</v>
      </c>
      <c r="T13" s="6"/>
    </row>
    <row r="14" spans="1:20">
      <c r="A14" s="161" t="s">
        <v>167</v>
      </c>
      <c r="B14" s="6">
        <f>'US-syvbt-psgr'!$B$5*SUMIFS('% by state 2019'!W:W,'% by state 2019'!O:O,$A14)</f>
        <v>233</v>
      </c>
      <c r="C14" s="6">
        <v>0</v>
      </c>
      <c r="D14" s="6">
        <v>0</v>
      </c>
      <c r="E14" s="6">
        <f>'US-syvbt-psgr'!$E$5*SUMIFS('% by state 2019'!V:V,'% by state 2019'!O:O,$A14)</f>
        <v>18</v>
      </c>
      <c r="F14" s="6">
        <v>0</v>
      </c>
      <c r="G14" s="6">
        <v>0</v>
      </c>
      <c r="H14" s="6">
        <v>0</v>
      </c>
      <c r="J14" s="271">
        <f t="shared" si="1"/>
        <v>251</v>
      </c>
      <c r="L14" s="161" t="s">
        <v>167</v>
      </c>
      <c r="M14" s="273">
        <f t="shared" si="2"/>
        <v>233</v>
      </c>
      <c r="N14" s="273">
        <f t="shared" si="0"/>
        <v>0</v>
      </c>
      <c r="O14" s="273">
        <f t="shared" si="0"/>
        <v>0</v>
      </c>
      <c r="P14" s="273">
        <f t="shared" si="0"/>
        <v>18</v>
      </c>
      <c r="Q14" s="273">
        <f t="shared" si="0"/>
        <v>0</v>
      </c>
      <c r="R14" s="273">
        <f t="shared" si="0"/>
        <v>0</v>
      </c>
      <c r="S14" s="273">
        <f t="shared" si="0"/>
        <v>0</v>
      </c>
      <c r="T14" s="6"/>
    </row>
    <row r="15" spans="1:20">
      <c r="A15" s="161" t="s">
        <v>169</v>
      </c>
      <c r="B15" s="6">
        <f>'US-syvbt-psgr'!$B$5*SUMIFS('% by state 2019'!W:W,'% by state 2019'!O:O,$A15)</f>
        <v>17</v>
      </c>
      <c r="C15" s="6">
        <v>0</v>
      </c>
      <c r="D15" s="6">
        <v>0</v>
      </c>
      <c r="E15" s="6">
        <f>'US-syvbt-psgr'!$E$5*SUMIFS('% by state 2019'!V:V,'% by state 2019'!O:O,$A15)</f>
        <v>0</v>
      </c>
      <c r="F15" s="6">
        <v>0</v>
      </c>
      <c r="G15" s="6">
        <v>0</v>
      </c>
      <c r="H15" s="6">
        <v>0</v>
      </c>
      <c r="J15" s="271">
        <f t="shared" si="1"/>
        <v>17</v>
      </c>
      <c r="L15" s="161" t="s">
        <v>169</v>
      </c>
      <c r="M15" s="273">
        <f t="shared" si="2"/>
        <v>34</v>
      </c>
      <c r="N15" s="273">
        <f t="shared" si="0"/>
        <v>0</v>
      </c>
      <c r="O15" s="273">
        <f t="shared" si="0"/>
        <v>0</v>
      </c>
      <c r="P15" s="273">
        <f t="shared" si="0"/>
        <v>0</v>
      </c>
      <c r="Q15" s="273">
        <f t="shared" si="0"/>
        <v>0</v>
      </c>
      <c r="R15" s="273">
        <f t="shared" si="0"/>
        <v>0</v>
      </c>
      <c r="S15" s="273">
        <f t="shared" si="0"/>
        <v>0</v>
      </c>
      <c r="T15" s="6"/>
    </row>
    <row r="16" spans="1:20">
      <c r="A16" s="161" t="s">
        <v>171</v>
      </c>
      <c r="B16" s="6">
        <f>'US-syvbt-psgr'!$B$5*SUMIFS('% by state 2019'!W:W,'% by state 2019'!O:O,$A16)</f>
        <v>0</v>
      </c>
      <c r="C16" s="6">
        <v>0</v>
      </c>
      <c r="D16" s="6">
        <v>0</v>
      </c>
      <c r="E16" s="6">
        <f>'US-syvbt-psgr'!$E$5*SUMIFS('% by state 2019'!V:V,'% by state 2019'!O:O,$A16)</f>
        <v>0</v>
      </c>
      <c r="F16" s="6">
        <v>0</v>
      </c>
      <c r="G16" s="6">
        <v>0</v>
      </c>
      <c r="H16" s="6">
        <v>0</v>
      </c>
      <c r="J16" s="271">
        <f t="shared" si="1"/>
        <v>0</v>
      </c>
      <c r="L16" s="161" t="s">
        <v>171</v>
      </c>
      <c r="M16" s="273">
        <f t="shared" si="2"/>
        <v>0</v>
      </c>
      <c r="N16" s="273">
        <f t="shared" si="0"/>
        <v>0</v>
      </c>
      <c r="O16" s="273">
        <f t="shared" si="0"/>
        <v>0</v>
      </c>
      <c r="P16" s="273">
        <f t="shared" si="0"/>
        <v>0</v>
      </c>
      <c r="Q16" s="273">
        <f t="shared" si="0"/>
        <v>0</v>
      </c>
      <c r="R16" s="273">
        <f t="shared" si="0"/>
        <v>0</v>
      </c>
      <c r="S16" s="273">
        <f t="shared" si="0"/>
        <v>0</v>
      </c>
      <c r="T16" s="6"/>
    </row>
    <row r="17" spans="1:20">
      <c r="A17" s="161" t="s">
        <v>173</v>
      </c>
      <c r="B17" s="6">
        <f>'US-syvbt-psgr'!$B$5*SUMIFS('% by state 2019'!W:W,'% by state 2019'!O:O,$A17)</f>
        <v>0</v>
      </c>
      <c r="C17" s="6">
        <v>0</v>
      </c>
      <c r="D17" s="6">
        <v>0</v>
      </c>
      <c r="E17" s="6">
        <f>'US-syvbt-psgr'!$E$5*SUMIFS('% by state 2019'!V:V,'% by state 2019'!O:O,$A17)</f>
        <v>0</v>
      </c>
      <c r="F17" s="6">
        <v>0</v>
      </c>
      <c r="G17" s="6">
        <v>0</v>
      </c>
      <c r="H17" s="6">
        <v>0</v>
      </c>
      <c r="J17" s="271">
        <f t="shared" si="1"/>
        <v>0</v>
      </c>
      <c r="L17" s="161" t="s">
        <v>173</v>
      </c>
      <c r="M17" s="273">
        <f t="shared" si="2"/>
        <v>0</v>
      </c>
      <c r="N17" s="273">
        <f t="shared" si="0"/>
        <v>0</v>
      </c>
      <c r="O17" s="273">
        <f t="shared" si="0"/>
        <v>0</v>
      </c>
      <c r="P17" s="273">
        <f t="shared" si="0"/>
        <v>0</v>
      </c>
      <c r="Q17" s="273">
        <f t="shared" si="0"/>
        <v>0</v>
      </c>
      <c r="R17" s="273">
        <f t="shared" si="0"/>
        <v>0</v>
      </c>
      <c r="S17" s="273">
        <f t="shared" si="0"/>
        <v>0</v>
      </c>
      <c r="T17" s="6"/>
    </row>
    <row r="18" spans="1:20">
      <c r="A18" s="161" t="s">
        <v>174</v>
      </c>
      <c r="B18" s="6">
        <f>'US-syvbt-psgr'!$B$5*SUMIFS('% by state 2019'!W:W,'% by state 2019'!O:O,$A18)</f>
        <v>0</v>
      </c>
      <c r="C18" s="6">
        <v>0</v>
      </c>
      <c r="D18" s="6">
        <v>0</v>
      </c>
      <c r="E18" s="6">
        <f>'US-syvbt-psgr'!$E$5*SUMIFS('% by state 2019'!V:V,'% by state 2019'!O:O,$A18)</f>
        <v>0</v>
      </c>
      <c r="F18" s="6">
        <v>0</v>
      </c>
      <c r="G18" s="6">
        <v>0</v>
      </c>
      <c r="H18" s="6">
        <v>0</v>
      </c>
      <c r="J18" s="271">
        <f t="shared" si="1"/>
        <v>0</v>
      </c>
      <c r="L18" s="161" t="s">
        <v>174</v>
      </c>
      <c r="M18" s="273">
        <f t="shared" si="2"/>
        <v>0</v>
      </c>
      <c r="N18" s="273">
        <f t="shared" ref="N18:N51" si="3">IF(C18=0,0,IF(SUM($B18:$H18)&lt;$K$1,C18*($K$1/SUM($B18:$H18)),C18))</f>
        <v>0</v>
      </c>
      <c r="O18" s="273">
        <f t="shared" ref="O18:O51" si="4">IF(D18=0,0,IF(SUM($B18:$H18)&lt;$K$1,D18*($K$1/SUM($B18:$H18)),D18))</f>
        <v>0</v>
      </c>
      <c r="P18" s="273">
        <f t="shared" ref="P18:P51" si="5">IF(E18=0,0,IF(SUM($B18:$H18)&lt;$K$1,E18*($K$1/SUM($B18:$H18)),E18))</f>
        <v>0</v>
      </c>
      <c r="Q18" s="273">
        <f t="shared" ref="Q18:Q51" si="6">IF(F18=0,0,IF(SUM($B18:$H18)&lt;$K$1,F18*($K$1/SUM($B18:$H18)),F18))</f>
        <v>0</v>
      </c>
      <c r="R18" s="273">
        <f t="shared" ref="R18:R51" si="7">IF(G18=0,0,IF(SUM($B18:$H18)&lt;$K$1,G18*($K$1/SUM($B18:$H18)),G18))</f>
        <v>0</v>
      </c>
      <c r="S18" s="273">
        <f t="shared" ref="S18:S51" si="8">IF(H18=0,0,IF(SUM($B18:$H18)&lt;$K$1,H18*($K$1/SUM($B18:$H18)),H18))</f>
        <v>0</v>
      </c>
      <c r="T18" s="6"/>
    </row>
    <row r="19" spans="1:20">
      <c r="A19" s="161" t="s">
        <v>175</v>
      </c>
      <c r="B19" s="6">
        <f>'US-syvbt-psgr'!$B$5*SUMIFS('% by state 2019'!W:W,'% by state 2019'!O:O,$A19)</f>
        <v>0</v>
      </c>
      <c r="C19" s="6">
        <v>0</v>
      </c>
      <c r="D19" s="6">
        <v>0</v>
      </c>
      <c r="E19" s="6">
        <f>'US-syvbt-psgr'!$E$5*SUMIFS('% by state 2019'!V:V,'% by state 2019'!O:O,$A19)</f>
        <v>0</v>
      </c>
      <c r="F19" s="6">
        <v>0</v>
      </c>
      <c r="G19" s="6">
        <v>0</v>
      </c>
      <c r="H19" s="6">
        <v>0</v>
      </c>
      <c r="J19" s="271">
        <f t="shared" si="1"/>
        <v>0</v>
      </c>
      <c r="L19" s="161" t="s">
        <v>175</v>
      </c>
      <c r="M19" s="273">
        <f t="shared" si="2"/>
        <v>0</v>
      </c>
      <c r="N19" s="273">
        <f t="shared" si="3"/>
        <v>0</v>
      </c>
      <c r="O19" s="273">
        <f t="shared" si="4"/>
        <v>0</v>
      </c>
      <c r="P19" s="273">
        <f t="shared" si="5"/>
        <v>0</v>
      </c>
      <c r="Q19" s="273">
        <f t="shared" si="6"/>
        <v>0</v>
      </c>
      <c r="R19" s="273">
        <f t="shared" si="7"/>
        <v>0</v>
      </c>
      <c r="S19" s="273">
        <f t="shared" si="8"/>
        <v>0</v>
      </c>
      <c r="T19" s="6"/>
    </row>
    <row r="20" spans="1:20">
      <c r="A20" s="161" t="s">
        <v>177</v>
      </c>
      <c r="B20" s="6">
        <f>'US-syvbt-psgr'!$B$5*SUMIFS('% by state 2019'!W:W,'% by state 2019'!O:O,$A20)</f>
        <v>0</v>
      </c>
      <c r="C20" s="6">
        <v>0</v>
      </c>
      <c r="D20" s="6">
        <v>0</v>
      </c>
      <c r="E20" s="6">
        <f>'US-syvbt-psgr'!$E$5*SUMIFS('% by state 2019'!V:V,'% by state 2019'!O:O,$A20)</f>
        <v>0</v>
      </c>
      <c r="F20" s="6">
        <v>0</v>
      </c>
      <c r="G20" s="6">
        <v>0</v>
      </c>
      <c r="H20" s="6">
        <v>0</v>
      </c>
      <c r="J20" s="271">
        <f t="shared" si="1"/>
        <v>0</v>
      </c>
      <c r="L20" s="161" t="s">
        <v>177</v>
      </c>
      <c r="M20" s="273">
        <f t="shared" si="2"/>
        <v>0</v>
      </c>
      <c r="N20" s="273">
        <f t="shared" si="3"/>
        <v>0</v>
      </c>
      <c r="O20" s="273">
        <f t="shared" si="4"/>
        <v>0</v>
      </c>
      <c r="P20" s="273">
        <f t="shared" si="5"/>
        <v>0</v>
      </c>
      <c r="Q20" s="273">
        <f t="shared" si="6"/>
        <v>0</v>
      </c>
      <c r="R20" s="273">
        <f t="shared" si="7"/>
        <v>0</v>
      </c>
      <c r="S20" s="273">
        <f t="shared" si="8"/>
        <v>0</v>
      </c>
      <c r="T20" s="6"/>
    </row>
    <row r="21" spans="1:20">
      <c r="A21" s="161" t="s">
        <v>178</v>
      </c>
      <c r="B21" s="6">
        <f>'US-syvbt-psgr'!$B$5*SUMIFS('% by state 2019'!W:W,'% by state 2019'!O:O,$A21)</f>
        <v>43</v>
      </c>
      <c r="C21" s="6">
        <v>0</v>
      </c>
      <c r="D21" s="6">
        <v>0</v>
      </c>
      <c r="E21" s="6">
        <f>'US-syvbt-psgr'!$E$5*SUMIFS('% by state 2019'!V:V,'% by state 2019'!O:O,$A21)</f>
        <v>12</v>
      </c>
      <c r="F21" s="6">
        <v>0</v>
      </c>
      <c r="G21" s="6">
        <v>0</v>
      </c>
      <c r="H21" s="6">
        <v>0</v>
      </c>
      <c r="J21" s="271">
        <f t="shared" si="1"/>
        <v>55</v>
      </c>
      <c r="L21" s="161" t="s">
        <v>178</v>
      </c>
      <c r="M21" s="273">
        <f t="shared" si="2"/>
        <v>43</v>
      </c>
      <c r="N21" s="273">
        <f t="shared" si="3"/>
        <v>0</v>
      </c>
      <c r="O21" s="273">
        <f t="shared" si="4"/>
        <v>0</v>
      </c>
      <c r="P21" s="273">
        <f t="shared" si="5"/>
        <v>12</v>
      </c>
      <c r="Q21" s="273">
        <f t="shared" si="6"/>
        <v>0</v>
      </c>
      <c r="R21" s="273">
        <f t="shared" si="7"/>
        <v>0</v>
      </c>
      <c r="S21" s="273">
        <f t="shared" si="8"/>
        <v>0</v>
      </c>
      <c r="T21" s="6"/>
    </row>
    <row r="22" spans="1:20">
      <c r="A22" s="161" t="s">
        <v>180</v>
      </c>
      <c r="B22" s="6">
        <f>'US-syvbt-psgr'!$B$5*SUMIFS('% by state 2019'!W:W,'% by state 2019'!O:O,$A22)</f>
        <v>181</v>
      </c>
      <c r="C22" s="6">
        <v>0</v>
      </c>
      <c r="D22" s="6">
        <v>0</v>
      </c>
      <c r="E22" s="6">
        <f>'US-syvbt-psgr'!$E$5*SUMIFS('% by state 2019'!V:V,'% by state 2019'!O:O,$A22)</f>
        <v>28</v>
      </c>
      <c r="F22" s="6">
        <v>0</v>
      </c>
      <c r="G22" s="6">
        <v>0</v>
      </c>
      <c r="H22" s="6">
        <v>0</v>
      </c>
      <c r="J22" s="271">
        <f t="shared" si="1"/>
        <v>209</v>
      </c>
      <c r="L22" s="161" t="s">
        <v>180</v>
      </c>
      <c r="M22" s="273">
        <f t="shared" si="2"/>
        <v>181</v>
      </c>
      <c r="N22" s="273">
        <f t="shared" si="3"/>
        <v>0</v>
      </c>
      <c r="O22" s="273">
        <f t="shared" si="4"/>
        <v>0</v>
      </c>
      <c r="P22" s="273">
        <f t="shared" si="5"/>
        <v>28</v>
      </c>
      <c r="Q22" s="273">
        <f t="shared" si="6"/>
        <v>0</v>
      </c>
      <c r="R22" s="273">
        <f t="shared" si="7"/>
        <v>0</v>
      </c>
      <c r="S22" s="273">
        <f t="shared" si="8"/>
        <v>0</v>
      </c>
      <c r="T22" s="6"/>
    </row>
    <row r="23" spans="1:20">
      <c r="A23" s="161" t="s">
        <v>182</v>
      </c>
      <c r="B23" s="6">
        <f>'US-syvbt-psgr'!$B$5*SUMIFS('% by state 2019'!W:W,'% by state 2019'!O:O,$A23)</f>
        <v>0</v>
      </c>
      <c r="C23" s="6">
        <v>0</v>
      </c>
      <c r="D23" s="6">
        <v>0</v>
      </c>
      <c r="E23" s="6">
        <f>'US-syvbt-psgr'!$E$5*SUMIFS('% by state 2019'!V:V,'% by state 2019'!O:O,$A23)</f>
        <v>0</v>
      </c>
      <c r="F23" s="6">
        <v>0</v>
      </c>
      <c r="G23" s="6">
        <v>0</v>
      </c>
      <c r="H23" s="6">
        <v>0</v>
      </c>
      <c r="J23" s="271">
        <f t="shared" si="1"/>
        <v>0</v>
      </c>
      <c r="L23" s="161" t="s">
        <v>182</v>
      </c>
      <c r="M23" s="273">
        <f t="shared" si="2"/>
        <v>0</v>
      </c>
      <c r="N23" s="273">
        <f t="shared" si="3"/>
        <v>0</v>
      </c>
      <c r="O23" s="273">
        <f t="shared" si="4"/>
        <v>0</v>
      </c>
      <c r="P23" s="273">
        <f t="shared" si="5"/>
        <v>0</v>
      </c>
      <c r="Q23" s="273">
        <f t="shared" si="6"/>
        <v>0</v>
      </c>
      <c r="R23" s="273">
        <f t="shared" si="7"/>
        <v>0</v>
      </c>
      <c r="S23" s="273">
        <f t="shared" si="8"/>
        <v>0</v>
      </c>
      <c r="T23" s="6"/>
    </row>
    <row r="24" spans="1:20">
      <c r="A24" s="161" t="s">
        <v>184</v>
      </c>
      <c r="B24" s="6">
        <f>'US-syvbt-psgr'!$B$5*SUMIFS('% by state 2019'!W:W,'% by state 2019'!O:O,$A24)</f>
        <v>27</v>
      </c>
      <c r="C24" s="6">
        <v>0</v>
      </c>
      <c r="D24" s="6">
        <v>0</v>
      </c>
      <c r="E24" s="6">
        <f>'US-syvbt-psgr'!$E$5*SUMIFS('% by state 2019'!V:V,'% by state 2019'!O:O,$A24)</f>
        <v>0</v>
      </c>
      <c r="F24" s="6">
        <v>0</v>
      </c>
      <c r="G24" s="6">
        <v>0</v>
      </c>
      <c r="H24" s="6">
        <v>0</v>
      </c>
      <c r="J24" s="271">
        <f t="shared" si="1"/>
        <v>27</v>
      </c>
      <c r="L24" s="161" t="s">
        <v>184</v>
      </c>
      <c r="M24" s="273">
        <f t="shared" si="2"/>
        <v>34</v>
      </c>
      <c r="N24" s="273">
        <f t="shared" si="3"/>
        <v>0</v>
      </c>
      <c r="O24" s="273">
        <f t="shared" si="4"/>
        <v>0</v>
      </c>
      <c r="P24" s="273">
        <f t="shared" si="5"/>
        <v>0</v>
      </c>
      <c r="Q24" s="273">
        <f t="shared" si="6"/>
        <v>0</v>
      </c>
      <c r="R24" s="273">
        <f t="shared" si="7"/>
        <v>0</v>
      </c>
      <c r="S24" s="273">
        <f t="shared" si="8"/>
        <v>0</v>
      </c>
      <c r="T24" s="6"/>
    </row>
    <row r="25" spans="1:20">
      <c r="A25" s="161" t="s">
        <v>186</v>
      </c>
      <c r="B25" s="6">
        <f>'US-syvbt-psgr'!$B$5*SUMIFS('% by state 2019'!W:W,'% by state 2019'!O:O,$A25)</f>
        <v>0</v>
      </c>
      <c r="C25" s="6">
        <v>0</v>
      </c>
      <c r="D25" s="6">
        <v>0</v>
      </c>
      <c r="E25" s="6">
        <f>'US-syvbt-psgr'!$E$5*SUMIFS('% by state 2019'!V:V,'% by state 2019'!O:O,$A25)</f>
        <v>0</v>
      </c>
      <c r="F25" s="6">
        <v>0</v>
      </c>
      <c r="G25" s="6">
        <v>0</v>
      </c>
      <c r="H25" s="6">
        <v>0</v>
      </c>
      <c r="J25" s="271">
        <f t="shared" si="1"/>
        <v>0</v>
      </c>
      <c r="L25" s="161" t="s">
        <v>186</v>
      </c>
      <c r="M25" s="273">
        <f t="shared" si="2"/>
        <v>0</v>
      </c>
      <c r="N25" s="273">
        <f t="shared" si="3"/>
        <v>0</v>
      </c>
      <c r="O25" s="273">
        <f t="shared" si="4"/>
        <v>0</v>
      </c>
      <c r="P25" s="273">
        <f t="shared" si="5"/>
        <v>0</v>
      </c>
      <c r="Q25" s="273">
        <f t="shared" si="6"/>
        <v>0</v>
      </c>
      <c r="R25" s="273">
        <f t="shared" si="7"/>
        <v>0</v>
      </c>
      <c r="S25" s="273">
        <f t="shared" si="8"/>
        <v>0</v>
      </c>
      <c r="T25" s="6"/>
    </row>
    <row r="26" spans="1:20">
      <c r="A26" s="161" t="s">
        <v>188</v>
      </c>
      <c r="B26" s="6">
        <f>'US-syvbt-psgr'!$B$5*SUMIFS('% by state 2019'!W:W,'% by state 2019'!O:O,$A26)</f>
        <v>25.000000000000004</v>
      </c>
      <c r="C26" s="6">
        <v>0</v>
      </c>
      <c r="D26" s="6">
        <v>0</v>
      </c>
      <c r="E26" s="6">
        <f>'US-syvbt-psgr'!$E$5*SUMIFS('% by state 2019'!V:V,'% by state 2019'!O:O,$A26)</f>
        <v>0</v>
      </c>
      <c r="F26" s="6">
        <v>0</v>
      </c>
      <c r="G26" s="6">
        <v>0</v>
      </c>
      <c r="H26" s="6">
        <v>0</v>
      </c>
      <c r="J26" s="271">
        <f t="shared" si="1"/>
        <v>25.000000000000004</v>
      </c>
      <c r="L26" s="161" t="s">
        <v>188</v>
      </c>
      <c r="M26" s="273">
        <f t="shared" si="2"/>
        <v>34</v>
      </c>
      <c r="N26" s="273">
        <f t="shared" si="3"/>
        <v>0</v>
      </c>
      <c r="O26" s="273">
        <f t="shared" si="4"/>
        <v>0</v>
      </c>
      <c r="P26" s="273">
        <f t="shared" si="5"/>
        <v>0</v>
      </c>
      <c r="Q26" s="273">
        <f t="shared" si="6"/>
        <v>0</v>
      </c>
      <c r="R26" s="273">
        <f t="shared" si="7"/>
        <v>0</v>
      </c>
      <c r="S26" s="273">
        <f t="shared" si="8"/>
        <v>0</v>
      </c>
      <c r="T26" s="6"/>
    </row>
    <row r="27" spans="1:20">
      <c r="A27" s="161" t="s">
        <v>190</v>
      </c>
      <c r="B27" s="6">
        <f>'US-syvbt-psgr'!$B$5*SUMIFS('% by state 2019'!W:W,'% by state 2019'!O:O,$A27)</f>
        <v>0</v>
      </c>
      <c r="C27" s="6">
        <v>0</v>
      </c>
      <c r="D27" s="6">
        <v>0</v>
      </c>
      <c r="E27" s="6">
        <f>'US-syvbt-psgr'!$E$5*SUMIFS('% by state 2019'!V:V,'% by state 2019'!O:O,$A27)</f>
        <v>0</v>
      </c>
      <c r="F27" s="6">
        <v>0</v>
      </c>
      <c r="G27" s="6">
        <v>0</v>
      </c>
      <c r="H27" s="6">
        <v>0</v>
      </c>
      <c r="J27" s="271">
        <f t="shared" si="1"/>
        <v>0</v>
      </c>
      <c r="L27" s="161" t="s">
        <v>190</v>
      </c>
      <c r="M27" s="273">
        <f t="shared" si="2"/>
        <v>0</v>
      </c>
      <c r="N27" s="273">
        <f t="shared" si="3"/>
        <v>0</v>
      </c>
      <c r="O27" s="273">
        <f t="shared" si="4"/>
        <v>0</v>
      </c>
      <c r="P27" s="273">
        <f t="shared" si="5"/>
        <v>0</v>
      </c>
      <c r="Q27" s="273">
        <f t="shared" si="6"/>
        <v>0</v>
      </c>
      <c r="R27" s="273">
        <f t="shared" si="7"/>
        <v>0</v>
      </c>
      <c r="S27" s="273">
        <f t="shared" si="8"/>
        <v>0</v>
      </c>
      <c r="T27" s="6"/>
    </row>
    <row r="28" spans="1:20">
      <c r="A28" s="161" t="s">
        <v>191</v>
      </c>
      <c r="B28" s="6">
        <f>'US-syvbt-psgr'!$B$5*SUMIFS('% by state 2019'!W:W,'% by state 2019'!O:O,$A28)</f>
        <v>0</v>
      </c>
      <c r="C28" s="6">
        <v>0</v>
      </c>
      <c r="D28" s="6">
        <v>0</v>
      </c>
      <c r="E28" s="6">
        <f>'US-syvbt-psgr'!$E$5*SUMIFS('% by state 2019'!V:V,'% by state 2019'!O:O,$A28)</f>
        <v>0</v>
      </c>
      <c r="F28" s="6">
        <v>0</v>
      </c>
      <c r="G28" s="6">
        <v>0</v>
      </c>
      <c r="H28" s="6">
        <v>0</v>
      </c>
      <c r="J28" s="271">
        <f t="shared" si="1"/>
        <v>0</v>
      </c>
      <c r="L28" s="161" t="s">
        <v>191</v>
      </c>
      <c r="M28" s="273">
        <f t="shared" si="2"/>
        <v>0</v>
      </c>
      <c r="N28" s="273">
        <f t="shared" si="3"/>
        <v>0</v>
      </c>
      <c r="O28" s="273">
        <f t="shared" si="4"/>
        <v>0</v>
      </c>
      <c r="P28" s="273">
        <f t="shared" si="5"/>
        <v>0</v>
      </c>
      <c r="Q28" s="273">
        <f t="shared" si="6"/>
        <v>0</v>
      </c>
      <c r="R28" s="273">
        <f t="shared" si="7"/>
        <v>0</v>
      </c>
      <c r="S28" s="273">
        <f t="shared" si="8"/>
        <v>0</v>
      </c>
      <c r="T28" s="6"/>
    </row>
    <row r="29" spans="1:20">
      <c r="A29" s="161" t="s">
        <v>193</v>
      </c>
      <c r="B29" s="6">
        <f>'US-syvbt-psgr'!$B$5*SUMIFS('% by state 2019'!W:W,'% by state 2019'!O:O,$A29)</f>
        <v>0</v>
      </c>
      <c r="C29" s="6">
        <v>0</v>
      </c>
      <c r="D29" s="6">
        <v>0</v>
      </c>
      <c r="E29" s="6">
        <f>'US-syvbt-psgr'!$E$5*SUMIFS('% by state 2019'!V:V,'% by state 2019'!O:O,$A29)</f>
        <v>0</v>
      </c>
      <c r="F29" s="6">
        <v>0</v>
      </c>
      <c r="G29" s="6">
        <v>0</v>
      </c>
      <c r="H29" s="6">
        <v>0</v>
      </c>
      <c r="J29" s="271">
        <f t="shared" si="1"/>
        <v>0</v>
      </c>
      <c r="L29" s="161" t="s">
        <v>193</v>
      </c>
      <c r="M29" s="273">
        <f t="shared" si="2"/>
        <v>0</v>
      </c>
      <c r="N29" s="273">
        <f t="shared" si="3"/>
        <v>0</v>
      </c>
      <c r="O29" s="273">
        <f t="shared" si="4"/>
        <v>0</v>
      </c>
      <c r="P29" s="273">
        <f t="shared" si="5"/>
        <v>0</v>
      </c>
      <c r="Q29" s="273">
        <f t="shared" si="6"/>
        <v>0</v>
      </c>
      <c r="R29" s="273">
        <f t="shared" si="7"/>
        <v>0</v>
      </c>
      <c r="S29" s="273">
        <f t="shared" si="8"/>
        <v>0</v>
      </c>
      <c r="T29" s="6"/>
    </row>
    <row r="30" spans="1:20">
      <c r="A30" s="161" t="s">
        <v>194</v>
      </c>
      <c r="B30" s="6">
        <f>'US-syvbt-psgr'!$B$5*SUMIFS('% by state 2019'!W:W,'% by state 2019'!O:O,$A30)</f>
        <v>0</v>
      </c>
      <c r="C30" s="6">
        <v>0</v>
      </c>
      <c r="D30" s="6">
        <v>0</v>
      </c>
      <c r="E30" s="6">
        <f>'US-syvbt-psgr'!$E$5*SUMIFS('% by state 2019'!V:V,'% by state 2019'!O:O,$A30)</f>
        <v>0</v>
      </c>
      <c r="F30" s="6">
        <v>0</v>
      </c>
      <c r="G30" s="6">
        <v>0</v>
      </c>
      <c r="H30" s="6">
        <v>0</v>
      </c>
      <c r="J30" s="271">
        <f t="shared" si="1"/>
        <v>0</v>
      </c>
      <c r="L30" s="161" t="s">
        <v>194</v>
      </c>
      <c r="M30" s="273">
        <f t="shared" si="2"/>
        <v>0</v>
      </c>
      <c r="N30" s="273">
        <f t="shared" si="3"/>
        <v>0</v>
      </c>
      <c r="O30" s="273">
        <f t="shared" si="4"/>
        <v>0</v>
      </c>
      <c r="P30" s="273">
        <f t="shared" si="5"/>
        <v>0</v>
      </c>
      <c r="Q30" s="273">
        <f t="shared" si="6"/>
        <v>0</v>
      </c>
      <c r="R30" s="273">
        <f t="shared" si="7"/>
        <v>0</v>
      </c>
      <c r="S30" s="273">
        <f t="shared" si="8"/>
        <v>0</v>
      </c>
      <c r="T30" s="6"/>
    </row>
    <row r="31" spans="1:20">
      <c r="A31" s="161" t="s">
        <v>196</v>
      </c>
      <c r="B31" s="6">
        <f>'US-syvbt-psgr'!$B$5*SUMIFS('% by state 2019'!W:W,'% by state 2019'!O:O,$A31)</f>
        <v>169</v>
      </c>
      <c r="C31" s="6">
        <v>0</v>
      </c>
      <c r="D31" s="6">
        <v>0</v>
      </c>
      <c r="E31" s="6">
        <f>'US-syvbt-psgr'!$E$5*SUMIFS('% by state 2019'!V:V,'% by state 2019'!O:O,$A31)</f>
        <v>15</v>
      </c>
      <c r="F31" s="6">
        <v>0</v>
      </c>
      <c r="G31" s="6">
        <v>0</v>
      </c>
      <c r="H31" s="6">
        <v>0</v>
      </c>
      <c r="J31" s="271">
        <f t="shared" si="1"/>
        <v>184</v>
      </c>
      <c r="L31" s="161" t="s">
        <v>196</v>
      </c>
      <c r="M31" s="273">
        <f t="shared" si="2"/>
        <v>169</v>
      </c>
      <c r="N31" s="273">
        <f t="shared" si="3"/>
        <v>0</v>
      </c>
      <c r="O31" s="273">
        <f t="shared" si="4"/>
        <v>0</v>
      </c>
      <c r="P31" s="273">
        <f t="shared" si="5"/>
        <v>15</v>
      </c>
      <c r="Q31" s="273">
        <f t="shared" si="6"/>
        <v>0</v>
      </c>
      <c r="R31" s="273">
        <f t="shared" si="7"/>
        <v>0</v>
      </c>
      <c r="S31" s="273">
        <f t="shared" si="8"/>
        <v>0</v>
      </c>
      <c r="T31" s="6"/>
    </row>
    <row r="32" spans="1:20">
      <c r="A32" s="161" t="s">
        <v>197</v>
      </c>
      <c r="B32" s="6">
        <f>'US-syvbt-psgr'!$B$5*SUMIFS('% by state 2019'!W:W,'% by state 2019'!O:O,$A32)</f>
        <v>0</v>
      </c>
      <c r="C32" s="6">
        <v>0</v>
      </c>
      <c r="D32" s="6">
        <v>0</v>
      </c>
      <c r="E32" s="6">
        <f>'US-syvbt-psgr'!$E$5*SUMIFS('% by state 2019'!V:V,'% by state 2019'!O:O,$A32)</f>
        <v>7</v>
      </c>
      <c r="F32" s="6">
        <v>0</v>
      </c>
      <c r="G32" s="6">
        <v>0</v>
      </c>
      <c r="H32" s="6">
        <v>0</v>
      </c>
      <c r="J32" s="271">
        <f t="shared" si="1"/>
        <v>7</v>
      </c>
      <c r="L32" s="161" t="s">
        <v>197</v>
      </c>
      <c r="M32" s="273">
        <f t="shared" si="2"/>
        <v>0</v>
      </c>
      <c r="N32" s="273">
        <f t="shared" si="3"/>
        <v>0</v>
      </c>
      <c r="O32" s="273">
        <f t="shared" si="4"/>
        <v>0</v>
      </c>
      <c r="P32" s="273">
        <f t="shared" si="5"/>
        <v>34</v>
      </c>
      <c r="Q32" s="273">
        <f t="shared" si="6"/>
        <v>0</v>
      </c>
      <c r="R32" s="273">
        <f t="shared" si="7"/>
        <v>0</v>
      </c>
      <c r="S32" s="273">
        <f t="shared" si="8"/>
        <v>0</v>
      </c>
      <c r="T32" s="6"/>
    </row>
    <row r="33" spans="1:20">
      <c r="A33" s="161" t="s">
        <v>199</v>
      </c>
      <c r="B33" s="6">
        <f>'US-syvbt-psgr'!$B$5*SUMIFS('% by state 2019'!W:W,'% by state 2019'!O:O,$A33)</f>
        <v>786</v>
      </c>
      <c r="C33" s="6">
        <v>0</v>
      </c>
      <c r="D33" s="6">
        <v>0</v>
      </c>
      <c r="E33" s="6">
        <f>'US-syvbt-psgr'!$E$5*SUMIFS('% by state 2019'!V:V,'% by state 2019'!O:O,$A33)</f>
        <v>1</v>
      </c>
      <c r="F33" s="6">
        <v>0</v>
      </c>
      <c r="G33" s="6">
        <v>0</v>
      </c>
      <c r="H33" s="6">
        <v>0</v>
      </c>
      <c r="J33" s="271">
        <f t="shared" si="1"/>
        <v>787</v>
      </c>
      <c r="L33" s="161" t="s">
        <v>199</v>
      </c>
      <c r="M33" s="273">
        <f t="shared" si="2"/>
        <v>786</v>
      </c>
      <c r="N33" s="273">
        <f t="shared" si="3"/>
        <v>0</v>
      </c>
      <c r="O33" s="273">
        <f t="shared" si="4"/>
        <v>0</v>
      </c>
      <c r="P33" s="273">
        <f t="shared" si="5"/>
        <v>1</v>
      </c>
      <c r="Q33" s="273">
        <f t="shared" si="6"/>
        <v>0</v>
      </c>
      <c r="R33" s="273">
        <f t="shared" si="7"/>
        <v>0</v>
      </c>
      <c r="S33" s="273">
        <f t="shared" si="8"/>
        <v>0</v>
      </c>
      <c r="T33" s="6"/>
    </row>
    <row r="34" spans="1:20">
      <c r="A34" s="161" t="s">
        <v>200</v>
      </c>
      <c r="B34" s="6">
        <f>'US-syvbt-psgr'!$B$5*SUMIFS('% by state 2019'!W:W,'% by state 2019'!O:O,$A34)</f>
        <v>16</v>
      </c>
      <c r="C34" s="6">
        <v>0</v>
      </c>
      <c r="D34" s="6">
        <v>0</v>
      </c>
      <c r="E34" s="6">
        <f>'US-syvbt-psgr'!$E$5*SUMIFS('% by state 2019'!V:V,'% by state 2019'!O:O,$A34)</f>
        <v>0</v>
      </c>
      <c r="F34" s="6">
        <v>0</v>
      </c>
      <c r="G34" s="6">
        <v>0</v>
      </c>
      <c r="H34" s="6">
        <v>0</v>
      </c>
      <c r="J34" s="271">
        <f t="shared" si="1"/>
        <v>16</v>
      </c>
      <c r="L34" s="161" t="s">
        <v>200</v>
      </c>
      <c r="M34" s="273">
        <f t="shared" si="2"/>
        <v>34</v>
      </c>
      <c r="N34" s="273">
        <f t="shared" si="3"/>
        <v>0</v>
      </c>
      <c r="O34" s="273">
        <f t="shared" si="4"/>
        <v>0</v>
      </c>
      <c r="P34" s="273">
        <f t="shared" si="5"/>
        <v>0</v>
      </c>
      <c r="Q34" s="273">
        <f t="shared" si="6"/>
        <v>0</v>
      </c>
      <c r="R34" s="273">
        <f t="shared" si="7"/>
        <v>0</v>
      </c>
      <c r="S34" s="273">
        <f t="shared" si="8"/>
        <v>0</v>
      </c>
      <c r="T34" s="6"/>
    </row>
    <row r="35" spans="1:20">
      <c r="A35" s="161" t="s">
        <v>201</v>
      </c>
      <c r="B35" s="6">
        <f>'US-syvbt-psgr'!$B$5*SUMIFS('% by state 2019'!W:W,'% by state 2019'!O:O,$A35)</f>
        <v>0</v>
      </c>
      <c r="C35" s="6">
        <v>0</v>
      </c>
      <c r="D35" s="6">
        <v>0</v>
      </c>
      <c r="E35" s="6">
        <f>'US-syvbt-psgr'!$E$5*SUMIFS('% by state 2019'!V:V,'% by state 2019'!O:O,$A35)</f>
        <v>0</v>
      </c>
      <c r="F35" s="6">
        <v>0</v>
      </c>
      <c r="G35" s="6">
        <v>0</v>
      </c>
      <c r="H35" s="6">
        <v>0</v>
      </c>
      <c r="J35" s="271">
        <f t="shared" si="1"/>
        <v>0</v>
      </c>
      <c r="L35" s="161" t="s">
        <v>201</v>
      </c>
      <c r="M35" s="273">
        <f t="shared" si="2"/>
        <v>0</v>
      </c>
      <c r="N35" s="273">
        <f t="shared" si="3"/>
        <v>0</v>
      </c>
      <c r="O35" s="273">
        <f t="shared" si="4"/>
        <v>0</v>
      </c>
      <c r="P35" s="273">
        <f t="shared" si="5"/>
        <v>0</v>
      </c>
      <c r="Q35" s="273">
        <f t="shared" si="6"/>
        <v>0</v>
      </c>
      <c r="R35" s="273">
        <f t="shared" si="7"/>
        <v>0</v>
      </c>
      <c r="S35" s="273">
        <f t="shared" si="8"/>
        <v>0</v>
      </c>
      <c r="T35" s="6"/>
    </row>
    <row r="36" spans="1:20">
      <c r="A36" s="161" t="s">
        <v>202</v>
      </c>
      <c r="B36" s="6">
        <f>'US-syvbt-psgr'!$B$5*SUMIFS('% by state 2019'!W:W,'% by state 2019'!O:O,$A36)</f>
        <v>14.000000000000002</v>
      </c>
      <c r="C36" s="6">
        <v>0</v>
      </c>
      <c r="D36" s="6">
        <v>0</v>
      </c>
      <c r="E36" s="6">
        <f>'US-syvbt-psgr'!$E$5*SUMIFS('% by state 2019'!V:V,'% by state 2019'!O:O,$A36)</f>
        <v>0</v>
      </c>
      <c r="F36" s="6">
        <v>0</v>
      </c>
      <c r="G36" s="6">
        <v>0</v>
      </c>
      <c r="H36" s="6">
        <v>0</v>
      </c>
      <c r="J36" s="271">
        <f t="shared" si="1"/>
        <v>14.000000000000002</v>
      </c>
      <c r="L36" s="161" t="s">
        <v>202</v>
      </c>
      <c r="M36" s="273">
        <f t="shared" si="2"/>
        <v>34</v>
      </c>
      <c r="N36" s="273">
        <f t="shared" si="3"/>
        <v>0</v>
      </c>
      <c r="O36" s="273">
        <f t="shared" si="4"/>
        <v>0</v>
      </c>
      <c r="P36" s="273">
        <f t="shared" si="5"/>
        <v>0</v>
      </c>
      <c r="Q36" s="273">
        <f t="shared" si="6"/>
        <v>0</v>
      </c>
      <c r="R36" s="273">
        <f t="shared" si="7"/>
        <v>0</v>
      </c>
      <c r="S36" s="273">
        <f t="shared" si="8"/>
        <v>0</v>
      </c>
      <c r="T36" s="6"/>
    </row>
    <row r="37" spans="1:20">
      <c r="A37" s="161" t="s">
        <v>204</v>
      </c>
      <c r="B37" s="6">
        <f>'US-syvbt-psgr'!$B$5*SUMIFS('% by state 2019'!W:W,'% by state 2019'!O:O,$A37)</f>
        <v>0</v>
      </c>
      <c r="C37" s="6">
        <v>0</v>
      </c>
      <c r="D37" s="6">
        <v>0</v>
      </c>
      <c r="E37" s="6">
        <f>'US-syvbt-psgr'!$E$5*SUMIFS('% by state 2019'!V:V,'% by state 2019'!O:O,$A37)</f>
        <v>0</v>
      </c>
      <c r="F37" s="6">
        <v>0</v>
      </c>
      <c r="G37" s="6">
        <v>0</v>
      </c>
      <c r="H37" s="6">
        <v>0</v>
      </c>
      <c r="J37" s="271">
        <f t="shared" si="1"/>
        <v>0</v>
      </c>
      <c r="L37" s="161" t="s">
        <v>204</v>
      </c>
      <c r="M37" s="273">
        <f t="shared" si="2"/>
        <v>0</v>
      </c>
      <c r="N37" s="273">
        <f t="shared" si="3"/>
        <v>0</v>
      </c>
      <c r="O37" s="273">
        <f t="shared" si="4"/>
        <v>0</v>
      </c>
      <c r="P37" s="273">
        <f t="shared" si="5"/>
        <v>0</v>
      </c>
      <c r="Q37" s="273">
        <f t="shared" si="6"/>
        <v>0</v>
      </c>
      <c r="R37" s="273">
        <f t="shared" si="7"/>
        <v>0</v>
      </c>
      <c r="S37" s="273">
        <f t="shared" si="8"/>
        <v>0</v>
      </c>
      <c r="T37" s="6"/>
    </row>
    <row r="38" spans="1:20">
      <c r="A38" s="161" t="s">
        <v>206</v>
      </c>
      <c r="B38" s="6">
        <f>'US-syvbt-psgr'!$B$5*SUMIFS('% by state 2019'!W:W,'% by state 2019'!O:O,$A38)</f>
        <v>55</v>
      </c>
      <c r="C38" s="6">
        <v>0</v>
      </c>
      <c r="D38" s="6">
        <v>0</v>
      </c>
      <c r="E38" s="6">
        <f>'US-syvbt-psgr'!$E$5*SUMIFS('% by state 2019'!V:V,'% by state 2019'!O:O,$A38)</f>
        <v>0</v>
      </c>
      <c r="F38" s="6">
        <v>0</v>
      </c>
      <c r="G38" s="6">
        <v>0</v>
      </c>
      <c r="H38" s="6">
        <v>0</v>
      </c>
      <c r="J38" s="271">
        <f t="shared" si="1"/>
        <v>55</v>
      </c>
      <c r="L38" s="161" t="s">
        <v>206</v>
      </c>
      <c r="M38" s="273">
        <f t="shared" si="2"/>
        <v>55</v>
      </c>
      <c r="N38" s="273">
        <f t="shared" si="3"/>
        <v>0</v>
      </c>
      <c r="O38" s="273">
        <f t="shared" si="4"/>
        <v>0</v>
      </c>
      <c r="P38" s="273">
        <f t="shared" si="5"/>
        <v>0</v>
      </c>
      <c r="Q38" s="273">
        <f t="shared" si="6"/>
        <v>0</v>
      </c>
      <c r="R38" s="273">
        <f t="shared" si="7"/>
        <v>0</v>
      </c>
      <c r="S38" s="273">
        <f t="shared" si="8"/>
        <v>0</v>
      </c>
      <c r="T38" s="6"/>
    </row>
    <row r="39" spans="1:20">
      <c r="A39" s="161" t="s">
        <v>207</v>
      </c>
      <c r="B39" s="6">
        <f>'US-syvbt-psgr'!$B$5*SUMIFS('% by state 2019'!W:W,'% by state 2019'!O:O,$A39)</f>
        <v>176.00000000000003</v>
      </c>
      <c r="C39" s="6">
        <v>0</v>
      </c>
      <c r="D39" s="6">
        <v>0</v>
      </c>
      <c r="E39" s="6">
        <f>'US-syvbt-psgr'!$E$5*SUMIFS('% by state 2019'!V:V,'% by state 2019'!O:O,$A39)</f>
        <v>0</v>
      </c>
      <c r="F39" s="6">
        <v>0</v>
      </c>
      <c r="G39" s="6">
        <v>0</v>
      </c>
      <c r="H39" s="6">
        <v>0</v>
      </c>
      <c r="J39" s="271">
        <f t="shared" si="1"/>
        <v>176.00000000000003</v>
      </c>
      <c r="L39" s="161" t="s">
        <v>207</v>
      </c>
      <c r="M39" s="273">
        <f t="shared" si="2"/>
        <v>176.00000000000003</v>
      </c>
      <c r="N39" s="273">
        <f t="shared" si="3"/>
        <v>0</v>
      </c>
      <c r="O39" s="273">
        <f t="shared" si="4"/>
        <v>0</v>
      </c>
      <c r="P39" s="273">
        <f t="shared" si="5"/>
        <v>0</v>
      </c>
      <c r="Q39" s="273">
        <f t="shared" si="6"/>
        <v>0</v>
      </c>
      <c r="R39" s="273">
        <f t="shared" si="7"/>
        <v>0</v>
      </c>
      <c r="S39" s="273">
        <f t="shared" si="8"/>
        <v>0</v>
      </c>
      <c r="T39" s="6"/>
    </row>
    <row r="40" spans="1:20">
      <c r="A40" s="161" t="s">
        <v>209</v>
      </c>
      <c r="B40" s="6">
        <f>'US-syvbt-psgr'!$B$5*SUMIFS('% by state 2019'!W:W,'% by state 2019'!O:O,$A40)</f>
        <v>0</v>
      </c>
      <c r="C40" s="6">
        <v>0</v>
      </c>
      <c r="D40" s="6">
        <v>0</v>
      </c>
      <c r="E40" s="6">
        <f>'US-syvbt-psgr'!$E$5*SUMIFS('% by state 2019'!V:V,'% by state 2019'!O:O,$A40)</f>
        <v>0</v>
      </c>
      <c r="F40" s="6">
        <v>0</v>
      </c>
      <c r="G40" s="6">
        <v>0</v>
      </c>
      <c r="H40" s="6">
        <v>0</v>
      </c>
      <c r="J40" s="271">
        <f t="shared" si="1"/>
        <v>0</v>
      </c>
      <c r="L40" s="161" t="s">
        <v>209</v>
      </c>
      <c r="M40" s="273">
        <f t="shared" si="2"/>
        <v>0</v>
      </c>
      <c r="N40" s="273">
        <f t="shared" si="3"/>
        <v>0</v>
      </c>
      <c r="O40" s="273">
        <f t="shared" si="4"/>
        <v>0</v>
      </c>
      <c r="P40" s="273">
        <f t="shared" si="5"/>
        <v>0</v>
      </c>
      <c r="Q40" s="273">
        <f t="shared" si="6"/>
        <v>0</v>
      </c>
      <c r="R40" s="273">
        <f t="shared" si="7"/>
        <v>0</v>
      </c>
      <c r="S40" s="273">
        <f t="shared" si="8"/>
        <v>0</v>
      </c>
      <c r="T40" s="6"/>
    </row>
    <row r="41" spans="1:20">
      <c r="A41" s="161" t="s">
        <v>210</v>
      </c>
      <c r="B41" s="6">
        <f>'US-syvbt-psgr'!$B$5*SUMIFS('% by state 2019'!W:W,'% by state 2019'!O:O,$A41)</f>
        <v>0</v>
      </c>
      <c r="C41" s="6">
        <v>0</v>
      </c>
      <c r="D41" s="6">
        <v>0</v>
      </c>
      <c r="E41" s="6">
        <f>'US-syvbt-psgr'!$E$5*SUMIFS('% by state 2019'!V:V,'% by state 2019'!O:O,$A41)</f>
        <v>0</v>
      </c>
      <c r="F41" s="6">
        <v>0</v>
      </c>
      <c r="G41" s="6">
        <v>0</v>
      </c>
      <c r="H41" s="6">
        <v>0</v>
      </c>
      <c r="J41" s="271">
        <f t="shared" si="1"/>
        <v>0</v>
      </c>
      <c r="L41" s="161" t="s">
        <v>210</v>
      </c>
      <c r="M41" s="273">
        <f t="shared" si="2"/>
        <v>0</v>
      </c>
      <c r="N41" s="273">
        <f t="shared" si="3"/>
        <v>0</v>
      </c>
      <c r="O41" s="273">
        <f t="shared" si="4"/>
        <v>0</v>
      </c>
      <c r="P41" s="273">
        <f t="shared" si="5"/>
        <v>0</v>
      </c>
      <c r="Q41" s="273">
        <f t="shared" si="6"/>
        <v>0</v>
      </c>
      <c r="R41" s="273">
        <f t="shared" si="7"/>
        <v>0</v>
      </c>
      <c r="S41" s="273">
        <f t="shared" si="8"/>
        <v>0</v>
      </c>
      <c r="T41" s="6"/>
    </row>
    <row r="42" spans="1:20">
      <c r="A42" s="161" t="s">
        <v>212</v>
      </c>
      <c r="B42" s="6">
        <f>'US-syvbt-psgr'!$B$5*SUMIFS('% by state 2019'!W:W,'% by state 2019'!O:O,$A42)</f>
        <v>0</v>
      </c>
      <c r="C42" s="6">
        <v>0</v>
      </c>
      <c r="D42" s="6">
        <v>0</v>
      </c>
      <c r="E42" s="6">
        <f>'US-syvbt-psgr'!$E$5*SUMIFS('% by state 2019'!V:V,'% by state 2019'!O:O,$A42)</f>
        <v>0</v>
      </c>
      <c r="F42" s="6">
        <v>0</v>
      </c>
      <c r="G42" s="6">
        <v>0</v>
      </c>
      <c r="H42" s="6">
        <v>0</v>
      </c>
      <c r="J42" s="271">
        <f t="shared" si="1"/>
        <v>0</v>
      </c>
      <c r="L42" s="161" t="s">
        <v>212</v>
      </c>
      <c r="M42" s="273">
        <f t="shared" si="2"/>
        <v>0</v>
      </c>
      <c r="N42" s="273">
        <f t="shared" si="3"/>
        <v>0</v>
      </c>
      <c r="O42" s="273">
        <f t="shared" si="4"/>
        <v>0</v>
      </c>
      <c r="P42" s="273">
        <f t="shared" si="5"/>
        <v>0</v>
      </c>
      <c r="Q42" s="273">
        <f t="shared" si="6"/>
        <v>0</v>
      </c>
      <c r="R42" s="273">
        <f t="shared" si="7"/>
        <v>0</v>
      </c>
      <c r="S42" s="273">
        <f t="shared" si="8"/>
        <v>0</v>
      </c>
      <c r="T42" s="6"/>
    </row>
    <row r="43" spans="1:20">
      <c r="A43" s="161" t="s">
        <v>214</v>
      </c>
      <c r="B43" s="6">
        <f>'US-syvbt-psgr'!$B$5*SUMIFS('% by state 2019'!W:W,'% by state 2019'!O:O,$A43)</f>
        <v>0</v>
      </c>
      <c r="C43" s="6">
        <v>0</v>
      </c>
      <c r="D43" s="6">
        <v>0</v>
      </c>
      <c r="E43" s="6">
        <f>'US-syvbt-psgr'!$E$5*SUMIFS('% by state 2019'!V:V,'% by state 2019'!O:O,$A43)</f>
        <v>2</v>
      </c>
      <c r="F43" s="6">
        <v>0</v>
      </c>
      <c r="G43" s="6">
        <v>0</v>
      </c>
      <c r="H43" s="6">
        <v>0</v>
      </c>
      <c r="J43" s="271">
        <f t="shared" si="1"/>
        <v>2</v>
      </c>
      <c r="L43" s="161" t="s">
        <v>214</v>
      </c>
      <c r="M43" s="273">
        <f t="shared" si="2"/>
        <v>0</v>
      </c>
      <c r="N43" s="273">
        <f t="shared" si="3"/>
        <v>0</v>
      </c>
      <c r="O43" s="273">
        <f t="shared" si="4"/>
        <v>0</v>
      </c>
      <c r="P43" s="273">
        <f t="shared" si="5"/>
        <v>34</v>
      </c>
      <c r="Q43" s="273">
        <f t="shared" si="6"/>
        <v>0</v>
      </c>
      <c r="R43" s="273">
        <f t="shared" si="7"/>
        <v>0</v>
      </c>
      <c r="S43" s="273">
        <f t="shared" si="8"/>
        <v>0</v>
      </c>
      <c r="T43" s="6"/>
    </row>
    <row r="44" spans="1:20">
      <c r="A44" s="161" t="s">
        <v>216</v>
      </c>
      <c r="B44" s="6">
        <f>'US-syvbt-psgr'!$B$5*SUMIFS('% by state 2019'!W:W,'% by state 2019'!O:O,$A44)</f>
        <v>67</v>
      </c>
      <c r="C44" s="6">
        <v>0</v>
      </c>
      <c r="D44" s="6">
        <v>0</v>
      </c>
      <c r="E44" s="6">
        <f>'US-syvbt-psgr'!$E$5*SUMIFS('% by state 2019'!V:V,'% by state 2019'!O:O,$A44)</f>
        <v>14</v>
      </c>
      <c r="F44" s="6">
        <v>0</v>
      </c>
      <c r="G44" s="6">
        <v>0</v>
      </c>
      <c r="H44" s="6">
        <v>0</v>
      </c>
      <c r="J44" s="271">
        <f t="shared" si="1"/>
        <v>81</v>
      </c>
      <c r="L44" s="161" t="s">
        <v>216</v>
      </c>
      <c r="M44" s="273">
        <f t="shared" si="2"/>
        <v>67</v>
      </c>
      <c r="N44" s="273">
        <f t="shared" si="3"/>
        <v>0</v>
      </c>
      <c r="O44" s="273">
        <f t="shared" si="4"/>
        <v>0</v>
      </c>
      <c r="P44" s="273">
        <f t="shared" si="5"/>
        <v>14</v>
      </c>
      <c r="Q44" s="273">
        <f t="shared" si="6"/>
        <v>0</v>
      </c>
      <c r="R44" s="273">
        <f t="shared" si="7"/>
        <v>0</v>
      </c>
      <c r="S44" s="273">
        <f t="shared" si="8"/>
        <v>0</v>
      </c>
      <c r="T44" s="6"/>
    </row>
    <row r="45" spans="1:20">
      <c r="A45" s="161" t="s">
        <v>217</v>
      </c>
      <c r="B45" s="6">
        <f>'US-syvbt-psgr'!$B$5*SUMIFS('% by state 2019'!W:W,'% by state 2019'!O:O,$A45)</f>
        <v>27</v>
      </c>
      <c r="C45" s="6">
        <v>0</v>
      </c>
      <c r="D45" s="6">
        <v>0</v>
      </c>
      <c r="E45" s="6">
        <f>'US-syvbt-psgr'!$E$5*SUMIFS('% by state 2019'!V:V,'% by state 2019'!O:O,$A45)</f>
        <v>4</v>
      </c>
      <c r="F45" s="6">
        <v>0</v>
      </c>
      <c r="G45" s="6">
        <v>0</v>
      </c>
      <c r="H45" s="6">
        <v>0</v>
      </c>
      <c r="J45" s="271">
        <f t="shared" si="1"/>
        <v>31</v>
      </c>
      <c r="L45" s="161" t="s">
        <v>217</v>
      </c>
      <c r="M45" s="273">
        <f t="shared" si="2"/>
        <v>29.612903225806448</v>
      </c>
      <c r="N45" s="273">
        <f t="shared" si="3"/>
        <v>0</v>
      </c>
      <c r="O45" s="273">
        <f t="shared" si="4"/>
        <v>0</v>
      </c>
      <c r="P45" s="273">
        <f t="shared" si="5"/>
        <v>4.387096774193548</v>
      </c>
      <c r="Q45" s="273">
        <f t="shared" si="6"/>
        <v>0</v>
      </c>
      <c r="R45" s="273">
        <f t="shared" si="7"/>
        <v>0</v>
      </c>
      <c r="S45" s="273">
        <f t="shared" si="8"/>
        <v>0</v>
      </c>
      <c r="T45" s="6"/>
    </row>
    <row r="46" spans="1:20">
      <c r="A46" s="161" t="s">
        <v>219</v>
      </c>
      <c r="B46" s="6">
        <f>'US-syvbt-psgr'!$B$5*SUMIFS('% by state 2019'!W:W,'% by state 2019'!O:O,$A46)</f>
        <v>0</v>
      </c>
      <c r="C46" s="6">
        <v>0</v>
      </c>
      <c r="D46" s="6">
        <v>0</v>
      </c>
      <c r="E46" s="6">
        <f>'US-syvbt-psgr'!$E$5*SUMIFS('% by state 2019'!V:V,'% by state 2019'!O:O,$A46)</f>
        <v>0</v>
      </c>
      <c r="F46" s="6">
        <v>0</v>
      </c>
      <c r="G46" s="6">
        <v>0</v>
      </c>
      <c r="H46" s="6">
        <v>0</v>
      </c>
      <c r="J46" s="271">
        <f t="shared" si="1"/>
        <v>0</v>
      </c>
      <c r="L46" s="161" t="s">
        <v>219</v>
      </c>
      <c r="M46" s="273">
        <f t="shared" si="2"/>
        <v>0</v>
      </c>
      <c r="N46" s="273">
        <f t="shared" si="3"/>
        <v>0</v>
      </c>
      <c r="O46" s="273">
        <f t="shared" si="4"/>
        <v>0</v>
      </c>
      <c r="P46" s="273">
        <f t="shared" si="5"/>
        <v>0</v>
      </c>
      <c r="Q46" s="273">
        <f t="shared" si="6"/>
        <v>0</v>
      </c>
      <c r="R46" s="273">
        <f t="shared" si="7"/>
        <v>0</v>
      </c>
      <c r="S46" s="273">
        <f t="shared" si="8"/>
        <v>0</v>
      </c>
      <c r="T46" s="6"/>
    </row>
    <row r="47" spans="1:20">
      <c r="A47" s="161" t="s">
        <v>220</v>
      </c>
      <c r="B47" s="6">
        <f>'US-syvbt-psgr'!$B$5*SUMIFS('% by state 2019'!W:W,'% by state 2019'!O:O,$A47)</f>
        <v>19</v>
      </c>
      <c r="C47" s="6">
        <v>0</v>
      </c>
      <c r="D47" s="6">
        <v>0</v>
      </c>
      <c r="E47" s="6">
        <f>'US-syvbt-psgr'!$E$5*SUMIFS('% by state 2019'!V:V,'% by state 2019'!O:O,$A47)</f>
        <v>19</v>
      </c>
      <c r="F47" s="6">
        <v>0</v>
      </c>
      <c r="G47" s="6">
        <v>0</v>
      </c>
      <c r="H47" s="6">
        <v>0</v>
      </c>
      <c r="J47" s="271">
        <f t="shared" si="1"/>
        <v>38</v>
      </c>
      <c r="L47" s="161" t="s">
        <v>220</v>
      </c>
      <c r="M47" s="273">
        <f t="shared" si="2"/>
        <v>19</v>
      </c>
      <c r="N47" s="273">
        <f t="shared" si="3"/>
        <v>0</v>
      </c>
      <c r="O47" s="273">
        <f t="shared" si="4"/>
        <v>0</v>
      </c>
      <c r="P47" s="273">
        <f t="shared" si="5"/>
        <v>19</v>
      </c>
      <c r="Q47" s="273">
        <f t="shared" si="6"/>
        <v>0</v>
      </c>
      <c r="R47" s="273">
        <f t="shared" si="7"/>
        <v>0</v>
      </c>
      <c r="S47" s="273">
        <f t="shared" si="8"/>
        <v>0</v>
      </c>
      <c r="T47" s="6"/>
    </row>
    <row r="48" spans="1:20">
      <c r="A48" s="161" t="s">
        <v>222</v>
      </c>
      <c r="B48" s="6">
        <f>'US-syvbt-psgr'!$B$5*SUMIFS('% by state 2019'!W:W,'% by state 2019'!O:O,$A48)</f>
        <v>37</v>
      </c>
      <c r="C48" s="6">
        <v>0</v>
      </c>
      <c r="D48" s="6">
        <v>0</v>
      </c>
      <c r="E48" s="6">
        <f>'US-syvbt-psgr'!$E$5*SUMIFS('% by state 2019'!V:V,'% by state 2019'!O:O,$A48)</f>
        <v>3</v>
      </c>
      <c r="F48" s="6">
        <v>0</v>
      </c>
      <c r="G48" s="6">
        <v>0</v>
      </c>
      <c r="H48" s="6">
        <v>0</v>
      </c>
      <c r="J48" s="271">
        <f t="shared" si="1"/>
        <v>40</v>
      </c>
      <c r="L48" s="161" t="s">
        <v>222</v>
      </c>
      <c r="M48" s="273">
        <f t="shared" si="2"/>
        <v>37</v>
      </c>
      <c r="N48" s="273">
        <f t="shared" si="3"/>
        <v>0</v>
      </c>
      <c r="O48" s="273">
        <f t="shared" si="4"/>
        <v>0</v>
      </c>
      <c r="P48" s="273">
        <f t="shared" si="5"/>
        <v>3</v>
      </c>
      <c r="Q48" s="273">
        <f t="shared" si="6"/>
        <v>0</v>
      </c>
      <c r="R48" s="273">
        <f t="shared" si="7"/>
        <v>0</v>
      </c>
      <c r="S48" s="273">
        <f t="shared" si="8"/>
        <v>0</v>
      </c>
      <c r="T48" s="6"/>
    </row>
    <row r="49" spans="1:20">
      <c r="A49" s="161" t="s">
        <v>224</v>
      </c>
      <c r="B49" s="6">
        <f>'US-syvbt-psgr'!$B$5*SUMIFS('% by state 2019'!W:W,'% by state 2019'!O:O,$A49)</f>
        <v>0</v>
      </c>
      <c r="C49" s="6">
        <v>0</v>
      </c>
      <c r="D49" s="6">
        <v>0</v>
      </c>
      <c r="E49" s="6">
        <f>'US-syvbt-psgr'!$E$5*SUMIFS('% by state 2019'!V:V,'% by state 2019'!O:O,$A49)</f>
        <v>0</v>
      </c>
      <c r="F49" s="6">
        <v>0</v>
      </c>
      <c r="G49" s="6">
        <v>0</v>
      </c>
      <c r="H49" s="6">
        <v>0</v>
      </c>
      <c r="J49" s="271">
        <f t="shared" si="1"/>
        <v>0</v>
      </c>
      <c r="L49" s="161" t="s">
        <v>224</v>
      </c>
      <c r="M49" s="273">
        <f t="shared" si="2"/>
        <v>0</v>
      </c>
      <c r="N49" s="273">
        <f t="shared" si="3"/>
        <v>0</v>
      </c>
      <c r="O49" s="273">
        <f t="shared" si="4"/>
        <v>0</v>
      </c>
      <c r="P49" s="273">
        <f t="shared" si="5"/>
        <v>0</v>
      </c>
      <c r="Q49" s="273">
        <f t="shared" si="6"/>
        <v>0</v>
      </c>
      <c r="R49" s="273">
        <f t="shared" si="7"/>
        <v>0</v>
      </c>
      <c r="S49" s="273">
        <f t="shared" si="8"/>
        <v>0</v>
      </c>
      <c r="T49" s="6"/>
    </row>
    <row r="50" spans="1:20">
      <c r="A50" s="161" t="s">
        <v>226</v>
      </c>
      <c r="B50" s="6">
        <f>'US-syvbt-psgr'!$B$5*SUMIFS('% by state 2019'!W:W,'% by state 2019'!O:O,$A50)</f>
        <v>0</v>
      </c>
      <c r="C50" s="6">
        <v>0</v>
      </c>
      <c r="D50" s="6">
        <v>0</v>
      </c>
      <c r="E50" s="6">
        <f>'US-syvbt-psgr'!$E$5*SUMIFS('% by state 2019'!V:V,'% by state 2019'!O:O,$A50)</f>
        <v>0</v>
      </c>
      <c r="F50" s="6">
        <v>0</v>
      </c>
      <c r="G50" s="6">
        <v>0</v>
      </c>
      <c r="H50" s="6">
        <v>0</v>
      </c>
      <c r="J50" s="271">
        <f t="shared" si="1"/>
        <v>0</v>
      </c>
      <c r="L50" s="161" t="s">
        <v>226</v>
      </c>
      <c r="M50" s="273">
        <f t="shared" si="2"/>
        <v>0</v>
      </c>
      <c r="N50" s="273">
        <f t="shared" si="3"/>
        <v>0</v>
      </c>
      <c r="O50" s="273">
        <f t="shared" si="4"/>
        <v>0</v>
      </c>
      <c r="P50" s="273">
        <f t="shared" si="5"/>
        <v>0</v>
      </c>
      <c r="Q50" s="273">
        <f t="shared" si="6"/>
        <v>0</v>
      </c>
      <c r="R50" s="273">
        <f t="shared" si="7"/>
        <v>0</v>
      </c>
      <c r="S50" s="273">
        <f t="shared" si="8"/>
        <v>0</v>
      </c>
      <c r="T50" s="6"/>
    </row>
    <row r="51" spans="1:20">
      <c r="A51" s="161" t="s">
        <v>228</v>
      </c>
      <c r="B51" s="6">
        <f>'US-syvbt-psgr'!$B$5*SUMIFS('% by state 2019'!W:W,'% by state 2019'!O:O,$A51)</f>
        <v>0</v>
      </c>
      <c r="C51" s="6">
        <v>0</v>
      </c>
      <c r="D51" s="6">
        <v>0</v>
      </c>
      <c r="E51" s="6">
        <f>'US-syvbt-psgr'!$E$5*SUMIFS('% by state 2019'!V:V,'% by state 2019'!O:O,$A51)</f>
        <v>0</v>
      </c>
      <c r="F51" s="6">
        <v>0</v>
      </c>
      <c r="G51" s="6">
        <v>0</v>
      </c>
      <c r="H51" s="6">
        <v>0</v>
      </c>
      <c r="J51" s="271">
        <f t="shared" si="1"/>
        <v>0</v>
      </c>
      <c r="L51" s="161" t="s">
        <v>228</v>
      </c>
      <c r="M51" s="273">
        <f t="shared" si="2"/>
        <v>0</v>
      </c>
      <c r="N51" s="273">
        <f t="shared" si="3"/>
        <v>0</v>
      </c>
      <c r="O51" s="273">
        <f t="shared" si="4"/>
        <v>0</v>
      </c>
      <c r="P51" s="273">
        <f t="shared" si="5"/>
        <v>0</v>
      </c>
      <c r="Q51" s="273">
        <f t="shared" si="6"/>
        <v>0</v>
      </c>
      <c r="R51" s="273">
        <f t="shared" si="7"/>
        <v>0</v>
      </c>
      <c r="S51" s="273">
        <f t="shared" si="8"/>
        <v>0</v>
      </c>
      <c r="T51"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CC06-41CF-4395-9123-721C9CE6EFEE}">
  <sheetPr>
    <tabColor theme="0" tint="-0.34998626667073579"/>
  </sheetPr>
  <dimension ref="A1:J51"/>
  <sheetViews>
    <sheetView workbookViewId="0">
      <selection activeCell="J1" sqref="J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'US-syvbt-psgr'!B$6*SUMIFS('% by state 2019'!$AE:$AE,'% by state 2019'!$AD:$AD,$A2)</f>
        <v>0</v>
      </c>
      <c r="C2" s="6">
        <f>'US-syvbt-psgr'!C$6*SUMIFS('% by state 2019'!$AE:$AE,'% by state 2019'!$AD:$AD,$A2)</f>
        <v>0</v>
      </c>
      <c r="D2" s="6">
        <f>'US-syvbt-psgr'!D$6*SUMIFS('% by state 2019'!$AE:$AE,'% by state 2019'!$AD:$AD,$A2)</f>
        <v>219653.09128732543</v>
      </c>
      <c r="E2" s="6">
        <f>'US-syvbt-psgr'!E$6*SUMIFS('% by state 2019'!$AE:$AE,'% by state 2019'!$AD:$AD,$A2)</f>
        <v>51798.43239205869</v>
      </c>
      <c r="F2" s="6">
        <f>'US-syvbt-psgr'!F$6*SUMIFS('% by state 2019'!$AE:$AE,'% by state 2019'!$AD:$AD,$A2)</f>
        <v>0</v>
      </c>
      <c r="G2" s="6">
        <f>'US-syvbt-psgr'!G$6*SUMIFS('% by state 2019'!$AE:$AE,'% by state 2019'!$AD:$AD,$A2)</f>
        <v>0</v>
      </c>
      <c r="H2" s="6">
        <f>'US-syvbt-psgr'!H$6*SUMIFS('% by state 2019'!$AE:$AE,'% by state 2019'!$AD:$AD,$A2)</f>
        <v>0</v>
      </c>
      <c r="J2" s="9"/>
    </row>
    <row r="3" spans="1:10">
      <c r="A3" s="161" t="s">
        <v>149</v>
      </c>
      <c r="B3" s="6">
        <f>'US-syvbt-psgr'!B$6*SUMIFS('% by state 2019'!$AE:$AE,'% by state 2019'!$AD:$AD,$A3)</f>
        <v>0</v>
      </c>
      <c r="C3" s="6">
        <f>'US-syvbt-psgr'!C$6*SUMIFS('% by state 2019'!$AE:$AE,'% by state 2019'!$AD:$AD,$A3)</f>
        <v>0</v>
      </c>
      <c r="D3" s="6">
        <f>'US-syvbt-psgr'!D$6*SUMIFS('% by state 2019'!$AE:$AE,'% by state 2019'!$AD:$AD,$A3)</f>
        <v>45697.705107270056</v>
      </c>
      <c r="E3" s="6">
        <f>'US-syvbt-psgr'!E$6*SUMIFS('% by state 2019'!$AE:$AE,'% by state 2019'!$AD:$AD,$A3)</f>
        <v>10776.399615404591</v>
      </c>
      <c r="F3" s="6">
        <f>'US-syvbt-psgr'!F$6*SUMIFS('% by state 2019'!$AE:$AE,'% by state 2019'!$AD:$AD,$A3)</f>
        <v>0</v>
      </c>
      <c r="G3" s="6">
        <f>'US-syvbt-psgr'!G$6*SUMIFS('% by state 2019'!$AE:$AE,'% by state 2019'!$AD:$AD,$A3)</f>
        <v>0</v>
      </c>
      <c r="H3" s="6">
        <f>'US-syvbt-psgr'!H$6*SUMIFS('% by state 2019'!$AE:$AE,'% by state 2019'!$AD:$AD,$A3)</f>
        <v>0</v>
      </c>
      <c r="J3" s="9"/>
    </row>
    <row r="4" spans="1:10">
      <c r="A4" s="161" t="s">
        <v>150</v>
      </c>
      <c r="B4" s="6">
        <f>'US-syvbt-psgr'!B$6*SUMIFS('% by state 2019'!$AE:$AE,'% by state 2019'!$AD:$AD,$A4)</f>
        <v>0</v>
      </c>
      <c r="C4" s="6">
        <f>'US-syvbt-psgr'!C$6*SUMIFS('% by state 2019'!$AE:$AE,'% by state 2019'!$AD:$AD,$A4)</f>
        <v>0</v>
      </c>
      <c r="D4" s="6">
        <f>'US-syvbt-psgr'!D$6*SUMIFS('% by state 2019'!$AE:$AE,'% by state 2019'!$AD:$AD,$A4)</f>
        <v>116612.32252539961</v>
      </c>
      <c r="E4" s="6">
        <f>'US-syvbt-psgr'!E$6*SUMIFS('% by state 2019'!$AE:$AE,'% by state 2019'!$AD:$AD,$A4)</f>
        <v>27499.433169877717</v>
      </c>
      <c r="F4" s="6">
        <f>'US-syvbt-psgr'!F$6*SUMIFS('% by state 2019'!$AE:$AE,'% by state 2019'!$AD:$AD,$A4)</f>
        <v>0</v>
      </c>
      <c r="G4" s="6">
        <f>'US-syvbt-psgr'!G$6*SUMIFS('% by state 2019'!$AE:$AE,'% by state 2019'!$AD:$AD,$A4)</f>
        <v>0</v>
      </c>
      <c r="H4" s="6">
        <f>'US-syvbt-psgr'!H$6*SUMIFS('% by state 2019'!$AE:$AE,'% by state 2019'!$AD:$AD,$A4)</f>
        <v>0</v>
      </c>
      <c r="J4" s="9"/>
    </row>
    <row r="5" spans="1:10">
      <c r="A5" s="161" t="s">
        <v>151</v>
      </c>
      <c r="B5" s="6">
        <f>'US-syvbt-psgr'!B$6*SUMIFS('% by state 2019'!$AE:$AE,'% by state 2019'!$AD:$AD,$A5)</f>
        <v>0</v>
      </c>
      <c r="C5" s="6">
        <f>'US-syvbt-psgr'!C$6*SUMIFS('% by state 2019'!$AE:$AE,'% by state 2019'!$AD:$AD,$A5)</f>
        <v>0</v>
      </c>
      <c r="D5" s="6">
        <f>'US-syvbt-psgr'!D$6*SUMIFS('% by state 2019'!$AE:$AE,'% by state 2019'!$AD:$AD,$A5)</f>
        <v>173973.02363022676</v>
      </c>
      <c r="E5" s="6">
        <f>'US-syvbt-psgr'!E$6*SUMIFS('% by state 2019'!$AE:$AE,'% by state 2019'!$AD:$AD,$A5)</f>
        <v>41026.192027338519</v>
      </c>
      <c r="F5" s="6">
        <f>'US-syvbt-psgr'!F$6*SUMIFS('% by state 2019'!$AE:$AE,'% by state 2019'!$AD:$AD,$A5)</f>
        <v>0</v>
      </c>
      <c r="G5" s="6">
        <f>'US-syvbt-psgr'!G$6*SUMIFS('% by state 2019'!$AE:$AE,'% by state 2019'!$AD:$AD,$A5)</f>
        <v>0</v>
      </c>
      <c r="H5" s="6">
        <f>'US-syvbt-psgr'!H$6*SUMIFS('% by state 2019'!$AE:$AE,'% by state 2019'!$AD:$AD,$A5)</f>
        <v>0</v>
      </c>
      <c r="J5" s="9"/>
    </row>
    <row r="6" spans="1:10">
      <c r="A6" s="161" t="s">
        <v>153</v>
      </c>
      <c r="B6" s="6">
        <f>'US-syvbt-psgr'!B$6*SUMIFS('% by state 2019'!$AE:$AE,'% by state 2019'!$AD:$AD,$A6)</f>
        <v>0</v>
      </c>
      <c r="C6" s="6">
        <f>'US-syvbt-psgr'!C$6*SUMIFS('% by state 2019'!$AE:$AE,'% by state 2019'!$AD:$AD,$A6)</f>
        <v>0</v>
      </c>
      <c r="D6" s="6">
        <f>'US-syvbt-psgr'!D$6*SUMIFS('% by state 2019'!$AE:$AE,'% by state 2019'!$AD:$AD,$A6)</f>
        <v>705564.84350964834</v>
      </c>
      <c r="E6" s="6">
        <f>'US-syvbt-psgr'!E$6*SUMIFS('% by state 2019'!$AE:$AE,'% by state 2019'!$AD:$AD,$A6)</f>
        <v>166385.788747863</v>
      </c>
      <c r="F6" s="6">
        <f>'US-syvbt-psgr'!F$6*SUMIFS('% by state 2019'!$AE:$AE,'% by state 2019'!$AD:$AD,$A6)</f>
        <v>0</v>
      </c>
      <c r="G6" s="6">
        <f>'US-syvbt-psgr'!G$6*SUMIFS('% by state 2019'!$AE:$AE,'% by state 2019'!$AD:$AD,$A6)</f>
        <v>0</v>
      </c>
      <c r="H6" s="6">
        <f>'US-syvbt-psgr'!H$6*SUMIFS('% by state 2019'!$AE:$AE,'% by state 2019'!$AD:$AD,$A6)</f>
        <v>0</v>
      </c>
      <c r="J6" s="9"/>
    </row>
    <row r="7" spans="1:10">
      <c r="A7" s="161" t="s">
        <v>155</v>
      </c>
      <c r="B7" s="6">
        <f>'US-syvbt-psgr'!B$6*SUMIFS('% by state 2019'!$AE:$AE,'% by state 2019'!$AD:$AD,$A7)</f>
        <v>0</v>
      </c>
      <c r="C7" s="6">
        <f>'US-syvbt-psgr'!C$6*SUMIFS('% by state 2019'!$AE:$AE,'% by state 2019'!$AD:$AD,$A7)</f>
        <v>0</v>
      </c>
      <c r="D7" s="6">
        <f>'US-syvbt-psgr'!D$6*SUMIFS('% by state 2019'!$AE:$AE,'% by state 2019'!$AD:$AD,$A7)</f>
        <v>73078.454068106119</v>
      </c>
      <c r="E7" s="6">
        <f>'US-syvbt-psgr'!E$6*SUMIFS('% by state 2019'!$AE:$AE,'% by state 2019'!$AD:$AD,$A7)</f>
        <v>17233.307941072377</v>
      </c>
      <c r="F7" s="6">
        <f>'US-syvbt-psgr'!F$6*SUMIFS('% by state 2019'!$AE:$AE,'% by state 2019'!$AD:$AD,$A7)</f>
        <v>0</v>
      </c>
      <c r="G7" s="6">
        <f>'US-syvbt-psgr'!G$6*SUMIFS('% by state 2019'!$AE:$AE,'% by state 2019'!$AD:$AD,$A7)</f>
        <v>0</v>
      </c>
      <c r="H7" s="6">
        <f>'US-syvbt-psgr'!H$6*SUMIFS('% by state 2019'!$AE:$AE,'% by state 2019'!$AD:$AD,$A7)</f>
        <v>0</v>
      </c>
      <c r="J7" s="9"/>
    </row>
    <row r="8" spans="1:10">
      <c r="A8" s="161" t="s">
        <v>157</v>
      </c>
      <c r="B8" s="6">
        <f>'US-syvbt-psgr'!B$6*SUMIFS('% by state 2019'!$AE:$AE,'% by state 2019'!$AD:$AD,$A8)</f>
        <v>0</v>
      </c>
      <c r="C8" s="6">
        <f>'US-syvbt-psgr'!C$6*SUMIFS('% by state 2019'!$AE:$AE,'% by state 2019'!$AD:$AD,$A8)</f>
        <v>0</v>
      </c>
      <c r="D8" s="6">
        <f>'US-syvbt-psgr'!D$6*SUMIFS('% by state 2019'!$AE:$AE,'% by state 2019'!$AD:$AD,$A8)</f>
        <v>94183.0556284739</v>
      </c>
      <c r="E8" s="6">
        <f>'US-syvbt-psgr'!E$6*SUMIFS('% by state 2019'!$AE:$AE,'% by state 2019'!$AD:$AD,$A8)</f>
        <v>22210.179746878493</v>
      </c>
      <c r="F8" s="6">
        <f>'US-syvbt-psgr'!F$6*SUMIFS('% by state 2019'!$AE:$AE,'% by state 2019'!$AD:$AD,$A8)</f>
        <v>0</v>
      </c>
      <c r="G8" s="6">
        <f>'US-syvbt-psgr'!G$6*SUMIFS('% by state 2019'!$AE:$AE,'% by state 2019'!$AD:$AD,$A8)</f>
        <v>0</v>
      </c>
      <c r="H8" s="6">
        <f>'US-syvbt-psgr'!H$6*SUMIFS('% by state 2019'!$AE:$AE,'% by state 2019'!$AD:$AD,$A8)</f>
        <v>0</v>
      </c>
    </row>
    <row r="9" spans="1:10">
      <c r="A9" s="161" t="s">
        <v>159</v>
      </c>
      <c r="B9" s="6">
        <f>'US-syvbt-psgr'!B$6*SUMIFS('% by state 2019'!$AE:$AE,'% by state 2019'!$AD:$AD,$A9)</f>
        <v>0</v>
      </c>
      <c r="C9" s="6">
        <f>'US-syvbt-psgr'!C$6*SUMIFS('% by state 2019'!$AE:$AE,'% by state 2019'!$AD:$AD,$A9)</f>
        <v>0</v>
      </c>
      <c r="D9" s="6">
        <f>'US-syvbt-psgr'!D$6*SUMIFS('% by state 2019'!$AE:$AE,'% by state 2019'!$AD:$AD,$A9)</f>
        <v>52913.278801078668</v>
      </c>
      <c r="E9" s="6">
        <f>'US-syvbt-psgr'!E$6*SUMIFS('% by state 2019'!$AE:$AE,'% by state 2019'!$AD:$AD,$A9)</f>
        <v>12477.970961194384</v>
      </c>
      <c r="F9" s="6">
        <f>'US-syvbt-psgr'!F$6*SUMIFS('% by state 2019'!$AE:$AE,'% by state 2019'!$AD:$AD,$A9)</f>
        <v>0</v>
      </c>
      <c r="G9" s="6">
        <f>'US-syvbt-psgr'!G$6*SUMIFS('% by state 2019'!$AE:$AE,'% by state 2019'!$AD:$AD,$A9)</f>
        <v>0</v>
      </c>
      <c r="H9" s="6">
        <f>'US-syvbt-psgr'!H$6*SUMIFS('% by state 2019'!$AE:$AE,'% by state 2019'!$AD:$AD,$A9)</f>
        <v>0</v>
      </c>
    </row>
    <row r="10" spans="1:10">
      <c r="A10" s="161" t="s">
        <v>161</v>
      </c>
      <c r="B10" s="6">
        <f>'US-syvbt-psgr'!B$6*SUMIFS('% by state 2019'!$AE:$AE,'% by state 2019'!$AD:$AD,$A10)</f>
        <v>0</v>
      </c>
      <c r="C10" s="6">
        <f>'US-syvbt-psgr'!C$6*SUMIFS('% by state 2019'!$AE:$AE,'% by state 2019'!$AD:$AD,$A10)</f>
        <v>0</v>
      </c>
      <c r="D10" s="6">
        <f>'US-syvbt-psgr'!D$6*SUMIFS('% by state 2019'!$AE:$AE,'% by state 2019'!$AD:$AD,$A10)</f>
        <v>763903.0306687121</v>
      </c>
      <c r="E10" s="6">
        <f>'US-syvbt-psgr'!E$6*SUMIFS('% by state 2019'!$AE:$AE,'% by state 2019'!$AD:$AD,$A10)</f>
        <v>180143.05765641303</v>
      </c>
      <c r="F10" s="6">
        <f>'US-syvbt-psgr'!F$6*SUMIFS('% by state 2019'!$AE:$AE,'% by state 2019'!$AD:$AD,$A10)</f>
        <v>0</v>
      </c>
      <c r="G10" s="6">
        <f>'US-syvbt-psgr'!G$6*SUMIFS('% by state 2019'!$AE:$AE,'% by state 2019'!$AD:$AD,$A10)</f>
        <v>0</v>
      </c>
      <c r="H10" s="6">
        <f>'US-syvbt-psgr'!H$6*SUMIFS('% by state 2019'!$AE:$AE,'% by state 2019'!$AD:$AD,$A10)</f>
        <v>0</v>
      </c>
    </row>
    <row r="11" spans="1:10">
      <c r="A11" s="161" t="s">
        <v>163</v>
      </c>
      <c r="B11" s="6">
        <f>'US-syvbt-psgr'!B$6*SUMIFS('% by state 2019'!$AE:$AE,'% by state 2019'!$AD:$AD,$A11)</f>
        <v>0</v>
      </c>
      <c r="C11" s="6">
        <f>'US-syvbt-psgr'!C$6*SUMIFS('% by state 2019'!$AE:$AE,'% by state 2019'!$AD:$AD,$A11)</f>
        <v>0</v>
      </c>
      <c r="D11" s="6">
        <f>'US-syvbt-psgr'!D$6*SUMIFS('% by state 2019'!$AE:$AE,'% by state 2019'!$AD:$AD,$A11)</f>
        <v>283940.66887526074</v>
      </c>
      <c r="E11" s="6">
        <f>'US-syvbt-psgr'!E$6*SUMIFS('% by state 2019'!$AE:$AE,'% by state 2019'!$AD:$AD,$A11)</f>
        <v>66958.682228843245</v>
      </c>
      <c r="F11" s="6">
        <f>'US-syvbt-psgr'!F$6*SUMIFS('% by state 2019'!$AE:$AE,'% by state 2019'!$AD:$AD,$A11)</f>
        <v>0</v>
      </c>
      <c r="G11" s="6">
        <f>'US-syvbt-psgr'!G$6*SUMIFS('% by state 2019'!$AE:$AE,'% by state 2019'!$AD:$AD,$A11)</f>
        <v>0</v>
      </c>
      <c r="H11" s="6">
        <f>'US-syvbt-psgr'!H$6*SUMIFS('% by state 2019'!$AE:$AE,'% by state 2019'!$AD:$AD,$A11)</f>
        <v>0</v>
      </c>
    </row>
    <row r="12" spans="1:10">
      <c r="A12" s="161" t="s">
        <v>164</v>
      </c>
      <c r="B12" s="6">
        <f>'US-syvbt-psgr'!B$6*SUMIFS('% by state 2019'!$AE:$AE,'% by state 2019'!$AD:$AD,$A12)</f>
        <v>0</v>
      </c>
      <c r="C12" s="6">
        <f>'US-syvbt-psgr'!C$6*SUMIFS('% by state 2019'!$AE:$AE,'% by state 2019'!$AD:$AD,$A12)</f>
        <v>0</v>
      </c>
      <c r="D12" s="6">
        <f>'US-syvbt-psgr'!D$6*SUMIFS('% by state 2019'!$AE:$AE,'% by state 2019'!$AD:$AD,$A12)</f>
        <v>11821.733049099785</v>
      </c>
      <c r="E12" s="6">
        <f>'US-syvbt-psgr'!E$6*SUMIFS('% by state 2019'!$AE:$AE,'% by state 2019'!$AD:$AD,$A12)</f>
        <v>2787.7924982160043</v>
      </c>
      <c r="F12" s="6">
        <f>'US-syvbt-psgr'!F$6*SUMIFS('% by state 2019'!$AE:$AE,'% by state 2019'!$AD:$AD,$A12)</f>
        <v>0</v>
      </c>
      <c r="G12" s="6">
        <f>'US-syvbt-psgr'!G$6*SUMIFS('% by state 2019'!$AE:$AE,'% by state 2019'!$AD:$AD,$A12)</f>
        <v>0</v>
      </c>
      <c r="H12" s="6">
        <f>'US-syvbt-psgr'!H$6*SUMIFS('% by state 2019'!$AE:$AE,'% by state 2019'!$AD:$AD,$A12)</f>
        <v>0</v>
      </c>
    </row>
    <row r="13" spans="1:10">
      <c r="A13" s="161" t="s">
        <v>165</v>
      </c>
      <c r="B13" s="6">
        <f>'US-syvbt-psgr'!B$6*SUMIFS('% by state 2019'!$AE:$AE,'% by state 2019'!$AD:$AD,$A13)</f>
        <v>0</v>
      </c>
      <c r="C13" s="6">
        <f>'US-syvbt-psgr'!C$6*SUMIFS('% by state 2019'!$AE:$AE,'% by state 2019'!$AD:$AD,$A13)</f>
        <v>0</v>
      </c>
      <c r="D13" s="6">
        <f>'US-syvbt-psgr'!D$6*SUMIFS('% by state 2019'!$AE:$AE,'% by state 2019'!$AD:$AD,$A13)</f>
        <v>76900.211034195148</v>
      </c>
      <c r="E13" s="6">
        <f>'US-syvbt-psgr'!E$6*SUMIFS('% by state 2019'!$AE:$AE,'% by state 2019'!$AD:$AD,$A13)</f>
        <v>18134.551892007228</v>
      </c>
      <c r="F13" s="6">
        <f>'US-syvbt-psgr'!F$6*SUMIFS('% by state 2019'!$AE:$AE,'% by state 2019'!$AD:$AD,$A13)</f>
        <v>0</v>
      </c>
      <c r="G13" s="6">
        <f>'US-syvbt-psgr'!G$6*SUMIFS('% by state 2019'!$AE:$AE,'% by state 2019'!$AD:$AD,$A13)</f>
        <v>0</v>
      </c>
      <c r="H13" s="6">
        <f>'US-syvbt-psgr'!H$6*SUMIFS('% by state 2019'!$AE:$AE,'% by state 2019'!$AD:$AD,$A13)</f>
        <v>0</v>
      </c>
    </row>
    <row r="14" spans="1:10">
      <c r="A14" s="161" t="s">
        <v>167</v>
      </c>
      <c r="B14" s="6">
        <f>'US-syvbt-psgr'!B$6*SUMIFS('% by state 2019'!$AE:$AE,'% by state 2019'!$AD:$AD,$A14)</f>
        <v>0</v>
      </c>
      <c r="C14" s="6">
        <f>'US-syvbt-psgr'!C$6*SUMIFS('% by state 2019'!$AE:$AE,'% by state 2019'!$AD:$AD,$A14)</f>
        <v>0</v>
      </c>
      <c r="D14" s="6">
        <f>'US-syvbt-psgr'!D$6*SUMIFS('% by state 2019'!$AE:$AE,'% by state 2019'!$AD:$AD,$A14)</f>
        <v>230083.32234658612</v>
      </c>
      <c r="E14" s="6">
        <f>'US-syvbt-psgr'!E$6*SUMIFS('% by state 2019'!$AE:$AE,'% by state 2019'!$AD:$AD,$A14)</f>
        <v>54258.081902066937</v>
      </c>
      <c r="F14" s="6">
        <f>'US-syvbt-psgr'!F$6*SUMIFS('% by state 2019'!$AE:$AE,'% by state 2019'!$AD:$AD,$A14)</f>
        <v>0</v>
      </c>
      <c r="G14" s="6">
        <f>'US-syvbt-psgr'!G$6*SUMIFS('% by state 2019'!$AE:$AE,'% by state 2019'!$AD:$AD,$A14)</f>
        <v>0</v>
      </c>
      <c r="H14" s="6">
        <f>'US-syvbt-psgr'!H$6*SUMIFS('% by state 2019'!$AE:$AE,'% by state 2019'!$AD:$AD,$A14)</f>
        <v>0</v>
      </c>
    </row>
    <row r="15" spans="1:10">
      <c r="A15" s="161" t="s">
        <v>169</v>
      </c>
      <c r="B15" s="6">
        <f>'US-syvbt-psgr'!B$6*SUMIFS('% by state 2019'!$AE:$AE,'% by state 2019'!$AD:$AD,$A15)</f>
        <v>0</v>
      </c>
      <c r="C15" s="6">
        <f>'US-syvbt-psgr'!C$6*SUMIFS('% by state 2019'!$AE:$AE,'% by state 2019'!$AD:$AD,$A15)</f>
        <v>0</v>
      </c>
      <c r="D15" s="6">
        <f>'US-syvbt-psgr'!D$6*SUMIFS('% by state 2019'!$AE:$AE,'% by state 2019'!$AD:$AD,$A15)</f>
        <v>198201.31044463621</v>
      </c>
      <c r="E15" s="6">
        <f>'US-syvbt-psgr'!E$6*SUMIFS('% by state 2019'!$AE:$AE,'% by state 2019'!$AD:$AD,$A15)</f>
        <v>46739.689020148704</v>
      </c>
      <c r="F15" s="6">
        <f>'US-syvbt-psgr'!F$6*SUMIFS('% by state 2019'!$AE:$AE,'% by state 2019'!$AD:$AD,$A15)</f>
        <v>0</v>
      </c>
      <c r="G15" s="6">
        <f>'US-syvbt-psgr'!G$6*SUMIFS('% by state 2019'!$AE:$AE,'% by state 2019'!$AD:$AD,$A15)</f>
        <v>0</v>
      </c>
      <c r="H15" s="6">
        <f>'US-syvbt-psgr'!H$6*SUMIFS('% by state 2019'!$AE:$AE,'% by state 2019'!$AD:$AD,$A15)</f>
        <v>0</v>
      </c>
    </row>
    <row r="16" spans="1:10">
      <c r="A16" s="161" t="s">
        <v>171</v>
      </c>
      <c r="B16" s="6">
        <f>'US-syvbt-psgr'!B$6*SUMIFS('% by state 2019'!$AE:$AE,'% by state 2019'!$AD:$AD,$A16)</f>
        <v>0</v>
      </c>
      <c r="C16" s="6">
        <f>'US-syvbt-psgr'!C$6*SUMIFS('% by state 2019'!$AE:$AE,'% by state 2019'!$AD:$AD,$A16)</f>
        <v>0</v>
      </c>
      <c r="D16" s="6">
        <f>'US-syvbt-psgr'!D$6*SUMIFS('% by state 2019'!$AE:$AE,'% by state 2019'!$AD:$AD,$A16)</f>
        <v>152450.69298685194</v>
      </c>
      <c r="E16" s="6">
        <f>'US-syvbt-psgr'!E$6*SUMIFS('% by state 2019'!$AE:$AE,'% by state 2019'!$AD:$AD,$A16)</f>
        <v>35950.811652690849</v>
      </c>
      <c r="F16" s="6">
        <f>'US-syvbt-psgr'!F$6*SUMIFS('% by state 2019'!$AE:$AE,'% by state 2019'!$AD:$AD,$A16)</f>
        <v>0</v>
      </c>
      <c r="G16" s="6">
        <f>'US-syvbt-psgr'!G$6*SUMIFS('% by state 2019'!$AE:$AE,'% by state 2019'!$AD:$AD,$A16)</f>
        <v>0</v>
      </c>
      <c r="H16" s="6">
        <f>'US-syvbt-psgr'!H$6*SUMIFS('% by state 2019'!$AE:$AE,'% by state 2019'!$AD:$AD,$A16)</f>
        <v>0</v>
      </c>
    </row>
    <row r="17" spans="1:8">
      <c r="A17" s="161" t="s">
        <v>173</v>
      </c>
      <c r="B17" s="6">
        <f>'US-syvbt-psgr'!B$6*SUMIFS('% by state 2019'!$AE:$AE,'% by state 2019'!$AD:$AD,$A17)</f>
        <v>0</v>
      </c>
      <c r="C17" s="6">
        <f>'US-syvbt-psgr'!C$6*SUMIFS('% by state 2019'!$AE:$AE,'% by state 2019'!$AD:$AD,$A17)</f>
        <v>0</v>
      </c>
      <c r="D17" s="6">
        <f>'US-syvbt-psgr'!D$6*SUMIFS('% by state 2019'!$AE:$AE,'% by state 2019'!$AD:$AD,$A17)</f>
        <v>74106.995899154615</v>
      </c>
      <c r="E17" s="6">
        <f>'US-syvbt-psgr'!E$6*SUMIFS('% by state 2019'!$AE:$AE,'% by state 2019'!$AD:$AD,$A17)</f>
        <v>17475.857928353365</v>
      </c>
      <c r="F17" s="6">
        <f>'US-syvbt-psgr'!F$6*SUMIFS('% by state 2019'!$AE:$AE,'% by state 2019'!$AD:$AD,$A17)</f>
        <v>0</v>
      </c>
      <c r="G17" s="6">
        <f>'US-syvbt-psgr'!G$6*SUMIFS('% by state 2019'!$AE:$AE,'% by state 2019'!$AD:$AD,$A17)</f>
        <v>0</v>
      </c>
      <c r="H17" s="6">
        <f>'US-syvbt-psgr'!H$6*SUMIFS('% by state 2019'!$AE:$AE,'% by state 2019'!$AD:$AD,$A17)</f>
        <v>0</v>
      </c>
    </row>
    <row r="18" spans="1:8">
      <c r="A18" s="161" t="s">
        <v>174</v>
      </c>
      <c r="B18" s="6">
        <f>'US-syvbt-psgr'!B$6*SUMIFS('% by state 2019'!$AE:$AE,'% by state 2019'!$AD:$AD,$A18)</f>
        <v>0</v>
      </c>
      <c r="C18" s="6">
        <f>'US-syvbt-psgr'!C$6*SUMIFS('% by state 2019'!$AE:$AE,'% by state 2019'!$AD:$AD,$A18)</f>
        <v>0</v>
      </c>
      <c r="D18" s="6">
        <f>'US-syvbt-psgr'!D$6*SUMIFS('% by state 2019'!$AE:$AE,'% by state 2019'!$AD:$AD,$A18)</f>
        <v>148819.23482524391</v>
      </c>
      <c r="E18" s="6">
        <f>'US-syvbt-psgr'!E$6*SUMIFS('% by state 2019'!$AE:$AE,'% by state 2019'!$AD:$AD,$A18)</f>
        <v>35094.443827561605</v>
      </c>
      <c r="F18" s="6">
        <f>'US-syvbt-psgr'!F$6*SUMIFS('% by state 2019'!$AE:$AE,'% by state 2019'!$AD:$AD,$A18)</f>
        <v>0</v>
      </c>
      <c r="G18" s="6">
        <f>'US-syvbt-psgr'!G$6*SUMIFS('% by state 2019'!$AE:$AE,'% by state 2019'!$AD:$AD,$A18)</f>
        <v>0</v>
      </c>
      <c r="H18" s="6">
        <f>'US-syvbt-psgr'!H$6*SUMIFS('% by state 2019'!$AE:$AE,'% by state 2019'!$AD:$AD,$A18)</f>
        <v>0</v>
      </c>
    </row>
    <row r="19" spans="1:8">
      <c r="A19" s="161" t="s">
        <v>175</v>
      </c>
      <c r="B19" s="6">
        <f>'US-syvbt-psgr'!B$6*SUMIFS('% by state 2019'!$AE:$AE,'% by state 2019'!$AD:$AD,$A19)</f>
        <v>0</v>
      </c>
      <c r="C19" s="6">
        <f>'US-syvbt-psgr'!C$6*SUMIFS('% by state 2019'!$AE:$AE,'% by state 2019'!$AD:$AD,$A19)</f>
        <v>0</v>
      </c>
      <c r="D19" s="6">
        <f>'US-syvbt-psgr'!D$6*SUMIFS('% by state 2019'!$AE:$AE,'% by state 2019'!$AD:$AD,$A19)</f>
        <v>285414.78839485015</v>
      </c>
      <c r="E19" s="6">
        <f>'US-syvbt-psgr'!E$6*SUMIFS('% by state 2019'!$AE:$AE,'% by state 2019'!$AD:$AD,$A19)</f>
        <v>67306.308022888552</v>
      </c>
      <c r="F19" s="6">
        <f>'US-syvbt-psgr'!F$6*SUMIFS('% by state 2019'!$AE:$AE,'% by state 2019'!$AD:$AD,$A19)</f>
        <v>0</v>
      </c>
      <c r="G19" s="6">
        <f>'US-syvbt-psgr'!G$6*SUMIFS('% by state 2019'!$AE:$AE,'% by state 2019'!$AD:$AD,$A19)</f>
        <v>0</v>
      </c>
      <c r="H19" s="6">
        <f>'US-syvbt-psgr'!H$6*SUMIFS('% by state 2019'!$AE:$AE,'% by state 2019'!$AD:$AD,$A19)</f>
        <v>0</v>
      </c>
    </row>
    <row r="20" spans="1:8">
      <c r="A20" s="161" t="s">
        <v>177</v>
      </c>
      <c r="B20" s="6">
        <f>'US-syvbt-psgr'!B$6*SUMIFS('% by state 2019'!$AE:$AE,'% by state 2019'!$AD:$AD,$A20)</f>
        <v>0</v>
      </c>
      <c r="C20" s="6">
        <f>'US-syvbt-psgr'!C$6*SUMIFS('% by state 2019'!$AE:$AE,'% by state 2019'!$AD:$AD,$A20)</f>
        <v>0</v>
      </c>
      <c r="D20" s="6">
        <f>'US-syvbt-psgr'!D$6*SUMIFS('% by state 2019'!$AE:$AE,'% by state 2019'!$AD:$AD,$A20)</f>
        <v>98809.637294489861</v>
      </c>
      <c r="E20" s="6">
        <f>'US-syvbt-psgr'!E$6*SUMIFS('% by state 2019'!$AE:$AE,'% by state 2019'!$AD:$AD,$A20)</f>
        <v>23301.216873781406</v>
      </c>
      <c r="F20" s="6">
        <f>'US-syvbt-psgr'!F$6*SUMIFS('% by state 2019'!$AE:$AE,'% by state 2019'!$AD:$AD,$A20)</f>
        <v>0</v>
      </c>
      <c r="G20" s="6">
        <f>'US-syvbt-psgr'!G$6*SUMIFS('% by state 2019'!$AE:$AE,'% by state 2019'!$AD:$AD,$A20)</f>
        <v>0</v>
      </c>
      <c r="H20" s="6">
        <f>'US-syvbt-psgr'!H$6*SUMIFS('% by state 2019'!$AE:$AE,'% by state 2019'!$AD:$AD,$A20)</f>
        <v>0</v>
      </c>
    </row>
    <row r="21" spans="1:8">
      <c r="A21" s="161" t="s">
        <v>178</v>
      </c>
      <c r="B21" s="6">
        <f>'US-syvbt-psgr'!B$6*SUMIFS('% by state 2019'!$AE:$AE,'% by state 2019'!$AD:$AD,$A21)</f>
        <v>0</v>
      </c>
      <c r="C21" s="6">
        <f>'US-syvbt-psgr'!C$6*SUMIFS('% by state 2019'!$AE:$AE,'% by state 2019'!$AD:$AD,$A21)</f>
        <v>0</v>
      </c>
      <c r="D21" s="6">
        <f>'US-syvbt-psgr'!D$6*SUMIFS('% by state 2019'!$AE:$AE,'% by state 2019'!$AD:$AD,$A21)</f>
        <v>162231.12325032387</v>
      </c>
      <c r="E21" s="6">
        <f>'US-syvbt-psgr'!E$6*SUMIFS('% by state 2019'!$AE:$AE,'% by state 2019'!$AD:$AD,$A21)</f>
        <v>38257.225611167793</v>
      </c>
      <c r="F21" s="6">
        <f>'US-syvbt-psgr'!F$6*SUMIFS('% by state 2019'!$AE:$AE,'% by state 2019'!$AD:$AD,$A21)</f>
        <v>0</v>
      </c>
      <c r="G21" s="6">
        <f>'US-syvbt-psgr'!G$6*SUMIFS('% by state 2019'!$AE:$AE,'% by state 2019'!$AD:$AD,$A21)</f>
        <v>0</v>
      </c>
      <c r="H21" s="6">
        <f>'US-syvbt-psgr'!H$6*SUMIFS('% by state 2019'!$AE:$AE,'% by state 2019'!$AD:$AD,$A21)</f>
        <v>0</v>
      </c>
    </row>
    <row r="22" spans="1:8">
      <c r="A22" s="161" t="s">
        <v>180</v>
      </c>
      <c r="B22" s="6">
        <f>'US-syvbt-psgr'!B$6*SUMIFS('% by state 2019'!$AE:$AE,'% by state 2019'!$AD:$AD,$A22)</f>
        <v>0</v>
      </c>
      <c r="C22" s="6">
        <f>'US-syvbt-psgr'!C$6*SUMIFS('% by state 2019'!$AE:$AE,'% by state 2019'!$AD:$AD,$A22)</f>
        <v>0</v>
      </c>
      <c r="D22" s="6">
        <f>'US-syvbt-psgr'!D$6*SUMIFS('% by state 2019'!$AE:$AE,'% by state 2019'!$AD:$AD,$A22)</f>
        <v>117483.05559175655</v>
      </c>
      <c r="E22" s="6">
        <f>'US-syvbt-psgr'!E$6*SUMIFS('% by state 2019'!$AE:$AE,'% by state 2019'!$AD:$AD,$A22)</f>
        <v>27704.768808929672</v>
      </c>
      <c r="F22" s="6">
        <f>'US-syvbt-psgr'!F$6*SUMIFS('% by state 2019'!$AE:$AE,'% by state 2019'!$AD:$AD,$A22)</f>
        <v>0</v>
      </c>
      <c r="G22" s="6">
        <f>'US-syvbt-psgr'!G$6*SUMIFS('% by state 2019'!$AE:$AE,'% by state 2019'!$AD:$AD,$A22)</f>
        <v>0</v>
      </c>
      <c r="H22" s="6">
        <f>'US-syvbt-psgr'!H$6*SUMIFS('% by state 2019'!$AE:$AE,'% by state 2019'!$AD:$AD,$A22)</f>
        <v>0</v>
      </c>
    </row>
    <row r="23" spans="1:8">
      <c r="A23" s="161" t="s">
        <v>182</v>
      </c>
      <c r="B23" s="6">
        <f>'US-syvbt-psgr'!B$6*SUMIFS('% by state 2019'!$AE:$AE,'% by state 2019'!$AD:$AD,$A23)</f>
        <v>0</v>
      </c>
      <c r="C23" s="6">
        <f>'US-syvbt-psgr'!C$6*SUMIFS('% by state 2019'!$AE:$AE,'% by state 2019'!$AD:$AD,$A23)</f>
        <v>0</v>
      </c>
      <c r="D23" s="6">
        <f>'US-syvbt-psgr'!D$6*SUMIFS('% by state 2019'!$AE:$AE,'% by state 2019'!$AD:$AD,$A23)</f>
        <v>690514.52879232948</v>
      </c>
      <c r="E23" s="6">
        <f>'US-syvbt-psgr'!E$6*SUMIFS('% by state 2019'!$AE:$AE,'% by state 2019'!$AD:$AD,$A23)</f>
        <v>162836.63446646713</v>
      </c>
      <c r="F23" s="6">
        <f>'US-syvbt-psgr'!F$6*SUMIFS('% by state 2019'!$AE:$AE,'% by state 2019'!$AD:$AD,$A23)</f>
        <v>0</v>
      </c>
      <c r="G23" s="6">
        <f>'US-syvbt-psgr'!G$6*SUMIFS('% by state 2019'!$AE:$AE,'% by state 2019'!$AD:$AD,$A23)</f>
        <v>0</v>
      </c>
      <c r="H23" s="6">
        <f>'US-syvbt-psgr'!H$6*SUMIFS('% by state 2019'!$AE:$AE,'% by state 2019'!$AD:$AD,$A23)</f>
        <v>0</v>
      </c>
    </row>
    <row r="24" spans="1:8">
      <c r="A24" s="161" t="s">
        <v>184</v>
      </c>
      <c r="B24" s="6">
        <f>'US-syvbt-psgr'!B$6*SUMIFS('% by state 2019'!$AE:$AE,'% by state 2019'!$AD:$AD,$A24)</f>
        <v>0</v>
      </c>
      <c r="C24" s="6">
        <f>'US-syvbt-psgr'!C$6*SUMIFS('% by state 2019'!$AE:$AE,'% by state 2019'!$AD:$AD,$A24)</f>
        <v>0</v>
      </c>
      <c r="D24" s="6">
        <f>'US-syvbt-psgr'!D$6*SUMIFS('% by state 2019'!$AE:$AE,'% by state 2019'!$AD:$AD,$A24)</f>
        <v>546431.41348153458</v>
      </c>
      <c r="E24" s="6">
        <f>'US-syvbt-psgr'!E$6*SUMIFS('% by state 2019'!$AE:$AE,'% by state 2019'!$AD:$AD,$A24)</f>
        <v>128859.05890163801</v>
      </c>
      <c r="F24" s="6">
        <f>'US-syvbt-psgr'!F$6*SUMIFS('% by state 2019'!$AE:$AE,'% by state 2019'!$AD:$AD,$A24)</f>
        <v>0</v>
      </c>
      <c r="G24" s="6">
        <f>'US-syvbt-psgr'!G$6*SUMIFS('% by state 2019'!$AE:$AE,'% by state 2019'!$AD:$AD,$A24)</f>
        <v>0</v>
      </c>
      <c r="H24" s="6">
        <f>'US-syvbt-psgr'!H$6*SUMIFS('% by state 2019'!$AE:$AE,'% by state 2019'!$AD:$AD,$A24)</f>
        <v>0</v>
      </c>
    </row>
    <row r="25" spans="1:8">
      <c r="A25" s="161" t="s">
        <v>186</v>
      </c>
      <c r="B25" s="6">
        <f>'US-syvbt-psgr'!B$6*SUMIFS('% by state 2019'!$AE:$AE,'% by state 2019'!$AD:$AD,$A25)</f>
        <v>0</v>
      </c>
      <c r="C25" s="6">
        <f>'US-syvbt-psgr'!C$6*SUMIFS('% by state 2019'!$AE:$AE,'% by state 2019'!$AD:$AD,$A25)</f>
        <v>0</v>
      </c>
      <c r="D25" s="6">
        <f>'US-syvbt-psgr'!D$6*SUMIFS('% by state 2019'!$AE:$AE,'% by state 2019'!$AD:$AD,$A25)</f>
        <v>121027.25478935867</v>
      </c>
      <c r="E25" s="6">
        <f>'US-syvbt-psgr'!E$6*SUMIFS('% by state 2019'!$AE:$AE,'% by state 2019'!$AD:$AD,$A25)</f>
        <v>28540.559288567572</v>
      </c>
      <c r="F25" s="6">
        <f>'US-syvbt-psgr'!F$6*SUMIFS('% by state 2019'!$AE:$AE,'% by state 2019'!$AD:$AD,$A25)</f>
        <v>0</v>
      </c>
      <c r="G25" s="6">
        <f>'US-syvbt-psgr'!G$6*SUMIFS('% by state 2019'!$AE:$AE,'% by state 2019'!$AD:$AD,$A25)</f>
        <v>0</v>
      </c>
      <c r="H25" s="6">
        <f>'US-syvbt-psgr'!H$6*SUMIFS('% by state 2019'!$AE:$AE,'% by state 2019'!$AD:$AD,$A25)</f>
        <v>0</v>
      </c>
    </row>
    <row r="26" spans="1:8">
      <c r="A26" s="161" t="s">
        <v>188</v>
      </c>
      <c r="B26" s="6">
        <f>'US-syvbt-psgr'!B$6*SUMIFS('% by state 2019'!$AE:$AE,'% by state 2019'!$AD:$AD,$A26)</f>
        <v>0</v>
      </c>
      <c r="C26" s="6">
        <f>'US-syvbt-psgr'!C$6*SUMIFS('% by state 2019'!$AE:$AE,'% by state 2019'!$AD:$AD,$A26)</f>
        <v>0</v>
      </c>
      <c r="D26" s="6">
        <f>'US-syvbt-psgr'!D$6*SUMIFS('% by state 2019'!$AE:$AE,'% by state 2019'!$AD:$AD,$A26)</f>
        <v>274289.27048409544</v>
      </c>
      <c r="E26" s="6">
        <f>'US-syvbt-psgr'!E$6*SUMIFS('% by state 2019'!$AE:$AE,'% by state 2019'!$AD:$AD,$A26)</f>
        <v>64682.696472741794</v>
      </c>
      <c r="F26" s="6">
        <f>'US-syvbt-psgr'!F$6*SUMIFS('% by state 2019'!$AE:$AE,'% by state 2019'!$AD:$AD,$A26)</f>
        <v>0</v>
      </c>
      <c r="G26" s="6">
        <f>'US-syvbt-psgr'!G$6*SUMIFS('% by state 2019'!$AE:$AE,'% by state 2019'!$AD:$AD,$A26)</f>
        <v>0</v>
      </c>
      <c r="H26" s="6">
        <f>'US-syvbt-psgr'!H$6*SUMIFS('% by state 2019'!$AE:$AE,'% by state 2019'!$AD:$AD,$A26)</f>
        <v>0</v>
      </c>
    </row>
    <row r="27" spans="1:8">
      <c r="A27" s="161" t="s">
        <v>190</v>
      </c>
      <c r="B27" s="6">
        <f>'US-syvbt-psgr'!B$6*SUMIFS('% by state 2019'!$AE:$AE,'% by state 2019'!$AD:$AD,$A27)</f>
        <v>0</v>
      </c>
      <c r="C27" s="6">
        <f>'US-syvbt-psgr'!C$6*SUMIFS('% by state 2019'!$AE:$AE,'% by state 2019'!$AD:$AD,$A27)</f>
        <v>0</v>
      </c>
      <c r="D27" s="6">
        <f>'US-syvbt-psgr'!D$6*SUMIFS('% by state 2019'!$AE:$AE,'% by state 2019'!$AD:$AD,$A27)</f>
        <v>58037.422219298598</v>
      </c>
      <c r="E27" s="6">
        <f>'US-syvbt-psgr'!E$6*SUMIFS('% by state 2019'!$AE:$AE,'% by state 2019'!$AD:$AD,$A27)</f>
        <v>13686.342738984124</v>
      </c>
      <c r="F27" s="6">
        <f>'US-syvbt-psgr'!F$6*SUMIFS('% by state 2019'!$AE:$AE,'% by state 2019'!$AD:$AD,$A27)</f>
        <v>0</v>
      </c>
      <c r="G27" s="6">
        <f>'US-syvbt-psgr'!G$6*SUMIFS('% by state 2019'!$AE:$AE,'% by state 2019'!$AD:$AD,$A27)</f>
        <v>0</v>
      </c>
      <c r="H27" s="6">
        <f>'US-syvbt-psgr'!H$6*SUMIFS('% by state 2019'!$AE:$AE,'% by state 2019'!$AD:$AD,$A27)</f>
        <v>0</v>
      </c>
    </row>
    <row r="28" spans="1:8">
      <c r="A28" s="161" t="s">
        <v>191</v>
      </c>
      <c r="B28" s="6">
        <f>'US-syvbt-psgr'!B$6*SUMIFS('% by state 2019'!$AE:$AE,'% by state 2019'!$AD:$AD,$A28)</f>
        <v>0</v>
      </c>
      <c r="C28" s="6">
        <f>'US-syvbt-psgr'!C$6*SUMIFS('% by state 2019'!$AE:$AE,'% by state 2019'!$AD:$AD,$A28)</f>
        <v>0</v>
      </c>
      <c r="D28" s="6">
        <f>'US-syvbt-psgr'!D$6*SUMIFS('% by state 2019'!$AE:$AE,'% by state 2019'!$AD:$AD,$A28)</f>
        <v>77140.637328636993</v>
      </c>
      <c r="E28" s="6">
        <f>'US-syvbt-psgr'!E$6*SUMIFS('% by state 2019'!$AE:$AE,'% by state 2019'!$AD:$AD,$A28)</f>
        <v>18191.249046073812</v>
      </c>
      <c r="F28" s="6">
        <f>'US-syvbt-psgr'!F$6*SUMIFS('% by state 2019'!$AE:$AE,'% by state 2019'!$AD:$AD,$A28)</f>
        <v>0</v>
      </c>
      <c r="G28" s="6">
        <f>'US-syvbt-psgr'!G$6*SUMIFS('% by state 2019'!$AE:$AE,'% by state 2019'!$AD:$AD,$A28)</f>
        <v>0</v>
      </c>
      <c r="H28" s="6">
        <f>'US-syvbt-psgr'!H$6*SUMIFS('% by state 2019'!$AE:$AE,'% by state 2019'!$AD:$AD,$A28)</f>
        <v>0</v>
      </c>
    </row>
    <row r="29" spans="1:8">
      <c r="A29" s="161" t="s">
        <v>193</v>
      </c>
      <c r="B29" s="6">
        <f>'US-syvbt-psgr'!B$6*SUMIFS('% by state 2019'!$AE:$AE,'% by state 2019'!$AD:$AD,$A29)</f>
        <v>0</v>
      </c>
      <c r="C29" s="6">
        <f>'US-syvbt-psgr'!C$6*SUMIFS('% by state 2019'!$AE:$AE,'% by state 2019'!$AD:$AD,$A29)</f>
        <v>0</v>
      </c>
      <c r="D29" s="6">
        <f>'US-syvbt-psgr'!D$6*SUMIFS('% by state 2019'!$AE:$AE,'% by state 2019'!$AD:$AD,$A29)</f>
        <v>41568.685193458063</v>
      </c>
      <c r="E29" s="6">
        <f>'US-syvbt-psgr'!E$6*SUMIFS('% by state 2019'!$AE:$AE,'% by state 2019'!$AD:$AD,$A29)</f>
        <v>9802.6971393885124</v>
      </c>
      <c r="F29" s="6">
        <f>'US-syvbt-psgr'!F$6*SUMIFS('% by state 2019'!$AE:$AE,'% by state 2019'!$AD:$AD,$A29)</f>
        <v>0</v>
      </c>
      <c r="G29" s="6">
        <f>'US-syvbt-psgr'!G$6*SUMIFS('% by state 2019'!$AE:$AE,'% by state 2019'!$AD:$AD,$A29)</f>
        <v>0</v>
      </c>
      <c r="H29" s="6">
        <f>'US-syvbt-psgr'!H$6*SUMIFS('% by state 2019'!$AE:$AE,'% by state 2019'!$AD:$AD,$A29)</f>
        <v>0</v>
      </c>
    </row>
    <row r="30" spans="1:8">
      <c r="A30" s="161" t="s">
        <v>194</v>
      </c>
      <c r="B30" s="6">
        <f>'US-syvbt-psgr'!B$6*SUMIFS('% by state 2019'!$AE:$AE,'% by state 2019'!$AD:$AD,$A30)</f>
        <v>0</v>
      </c>
      <c r="C30" s="6">
        <f>'US-syvbt-psgr'!C$6*SUMIFS('% by state 2019'!$AE:$AE,'% by state 2019'!$AD:$AD,$A30)</f>
        <v>0</v>
      </c>
      <c r="D30" s="6">
        <f>'US-syvbt-psgr'!D$6*SUMIFS('% by state 2019'!$AE:$AE,'% by state 2019'!$AD:$AD,$A30)</f>
        <v>82231.362420216348</v>
      </c>
      <c r="E30" s="6">
        <f>'US-syvbt-psgr'!E$6*SUMIFS('% by state 2019'!$AE:$AE,'% by state 2019'!$AD:$AD,$A30)</f>
        <v>19391.740138356225</v>
      </c>
      <c r="F30" s="6">
        <f>'US-syvbt-psgr'!F$6*SUMIFS('% by state 2019'!$AE:$AE,'% by state 2019'!$AD:$AD,$A30)</f>
        <v>0</v>
      </c>
      <c r="G30" s="6">
        <f>'US-syvbt-psgr'!G$6*SUMIFS('% by state 2019'!$AE:$AE,'% by state 2019'!$AD:$AD,$A30)</f>
        <v>0</v>
      </c>
      <c r="H30" s="6">
        <f>'US-syvbt-psgr'!H$6*SUMIFS('% by state 2019'!$AE:$AE,'% by state 2019'!$AD:$AD,$A30)</f>
        <v>0</v>
      </c>
    </row>
    <row r="31" spans="1:8">
      <c r="A31" s="161" t="s">
        <v>196</v>
      </c>
      <c r="B31" s="6">
        <f>'US-syvbt-psgr'!B$6*SUMIFS('% by state 2019'!$AE:$AE,'% by state 2019'!$AD:$AD,$A31)</f>
        <v>0</v>
      </c>
      <c r="C31" s="6">
        <f>'US-syvbt-psgr'!C$6*SUMIFS('% by state 2019'!$AE:$AE,'% by state 2019'!$AD:$AD,$A31)</f>
        <v>0</v>
      </c>
      <c r="D31" s="6">
        <f>'US-syvbt-psgr'!D$6*SUMIFS('% by state 2019'!$AE:$AE,'% by state 2019'!$AD:$AD,$A31)</f>
        <v>139843.62926169889</v>
      </c>
      <c r="E31" s="6">
        <f>'US-syvbt-psgr'!E$6*SUMIFS('% by state 2019'!$AE:$AE,'% by state 2019'!$AD:$AD,$A31)</f>
        <v>32977.823045052726</v>
      </c>
      <c r="F31" s="6">
        <f>'US-syvbt-psgr'!F$6*SUMIFS('% by state 2019'!$AE:$AE,'% by state 2019'!$AD:$AD,$A31)</f>
        <v>0</v>
      </c>
      <c r="G31" s="6">
        <f>'US-syvbt-psgr'!G$6*SUMIFS('% by state 2019'!$AE:$AE,'% by state 2019'!$AD:$AD,$A31)</f>
        <v>0</v>
      </c>
      <c r="H31" s="6">
        <f>'US-syvbt-psgr'!H$6*SUMIFS('% by state 2019'!$AE:$AE,'% by state 2019'!$AD:$AD,$A31)</f>
        <v>0</v>
      </c>
    </row>
    <row r="32" spans="1:8">
      <c r="A32" s="161" t="s">
        <v>197</v>
      </c>
      <c r="B32" s="6">
        <f>'US-syvbt-psgr'!B$6*SUMIFS('% by state 2019'!$AE:$AE,'% by state 2019'!$AD:$AD,$A32)</f>
        <v>0</v>
      </c>
      <c r="C32" s="6">
        <f>'US-syvbt-psgr'!C$6*SUMIFS('% by state 2019'!$AE:$AE,'% by state 2019'!$AD:$AD,$A32)</f>
        <v>0</v>
      </c>
      <c r="D32" s="6">
        <f>'US-syvbt-psgr'!D$6*SUMIFS('% by state 2019'!$AE:$AE,'% by state 2019'!$AD:$AD,$A32)</f>
        <v>31407.657321024115</v>
      </c>
      <c r="E32" s="6">
        <f>'US-syvbt-psgr'!E$6*SUMIFS('% by state 2019'!$AE:$AE,'% by state 2019'!$AD:$AD,$A32)</f>
        <v>7406.5309293003766</v>
      </c>
      <c r="F32" s="6">
        <f>'US-syvbt-psgr'!F$6*SUMIFS('% by state 2019'!$AE:$AE,'% by state 2019'!$AD:$AD,$A32)</f>
        <v>0</v>
      </c>
      <c r="G32" s="6">
        <f>'US-syvbt-psgr'!G$6*SUMIFS('% by state 2019'!$AE:$AE,'% by state 2019'!$AD:$AD,$A32)</f>
        <v>0</v>
      </c>
      <c r="H32" s="6">
        <f>'US-syvbt-psgr'!H$6*SUMIFS('% by state 2019'!$AE:$AE,'% by state 2019'!$AD:$AD,$A32)</f>
        <v>0</v>
      </c>
    </row>
    <row r="33" spans="1:8">
      <c r="A33" s="161" t="s">
        <v>199</v>
      </c>
      <c r="B33" s="6">
        <f>'US-syvbt-psgr'!B$6*SUMIFS('% by state 2019'!$AE:$AE,'% by state 2019'!$AD:$AD,$A33)</f>
        <v>0</v>
      </c>
      <c r="C33" s="6">
        <f>'US-syvbt-psgr'!C$6*SUMIFS('% by state 2019'!$AE:$AE,'% by state 2019'!$AD:$AD,$A33)</f>
        <v>0</v>
      </c>
      <c r="D33" s="6">
        <f>'US-syvbt-psgr'!D$6*SUMIFS('% by state 2019'!$AE:$AE,'% by state 2019'!$AD:$AD,$A33)</f>
        <v>424132.40570613218</v>
      </c>
      <c r="E33" s="6">
        <f>'US-syvbt-psgr'!E$6*SUMIFS('% by state 2019'!$AE:$AE,'% by state 2019'!$AD:$AD,$A33)</f>
        <v>100018.59574793059</v>
      </c>
      <c r="F33" s="6">
        <f>'US-syvbt-psgr'!F$6*SUMIFS('% by state 2019'!$AE:$AE,'% by state 2019'!$AD:$AD,$A33)</f>
        <v>0</v>
      </c>
      <c r="G33" s="6">
        <f>'US-syvbt-psgr'!G$6*SUMIFS('% by state 2019'!$AE:$AE,'% by state 2019'!$AD:$AD,$A33)</f>
        <v>0</v>
      </c>
      <c r="H33" s="6">
        <f>'US-syvbt-psgr'!H$6*SUMIFS('% by state 2019'!$AE:$AE,'% by state 2019'!$AD:$AD,$A33)</f>
        <v>0</v>
      </c>
    </row>
    <row r="34" spans="1:8">
      <c r="A34" s="161" t="s">
        <v>200</v>
      </c>
      <c r="B34" s="6">
        <f>'US-syvbt-psgr'!B$6*SUMIFS('% by state 2019'!$AE:$AE,'% by state 2019'!$AD:$AD,$A34)</f>
        <v>0</v>
      </c>
      <c r="C34" s="6">
        <f>'US-syvbt-psgr'!C$6*SUMIFS('% by state 2019'!$AE:$AE,'% by state 2019'!$AD:$AD,$A34)</f>
        <v>0</v>
      </c>
      <c r="D34" s="6">
        <f>'US-syvbt-psgr'!D$6*SUMIFS('% by state 2019'!$AE:$AE,'% by state 2019'!$AD:$AD,$A34)</f>
        <v>353925.14286856126</v>
      </c>
      <c r="E34" s="6">
        <f>'US-syvbt-psgr'!E$6*SUMIFS('% by state 2019'!$AE:$AE,'% by state 2019'!$AD:$AD,$A34)</f>
        <v>83462.370036695836</v>
      </c>
      <c r="F34" s="6">
        <f>'US-syvbt-psgr'!F$6*SUMIFS('% by state 2019'!$AE:$AE,'% by state 2019'!$AD:$AD,$A34)</f>
        <v>0</v>
      </c>
      <c r="G34" s="6">
        <f>'US-syvbt-psgr'!G$6*SUMIFS('% by state 2019'!$AE:$AE,'% by state 2019'!$AD:$AD,$A34)</f>
        <v>0</v>
      </c>
      <c r="H34" s="6">
        <f>'US-syvbt-psgr'!H$6*SUMIFS('% by state 2019'!$AE:$AE,'% by state 2019'!$AD:$AD,$A34)</f>
        <v>0</v>
      </c>
    </row>
    <row r="35" spans="1:8">
      <c r="A35" s="161" t="s">
        <v>201</v>
      </c>
      <c r="B35" s="6">
        <f>'US-syvbt-psgr'!B$6*SUMIFS('% by state 2019'!$AE:$AE,'% by state 2019'!$AD:$AD,$A35)</f>
        <v>0</v>
      </c>
      <c r="C35" s="6">
        <f>'US-syvbt-psgr'!C$6*SUMIFS('% by state 2019'!$AE:$AE,'% by state 2019'!$AD:$AD,$A35)</f>
        <v>0</v>
      </c>
      <c r="D35" s="6">
        <f>'US-syvbt-psgr'!D$6*SUMIFS('% by state 2019'!$AE:$AE,'% by state 2019'!$AD:$AD,$A35)</f>
        <v>63259.035756886842</v>
      </c>
      <c r="E35" s="6">
        <f>'US-syvbt-psgr'!E$6*SUMIFS('% by state 2019'!$AE:$AE,'% by state 2019'!$AD:$AD,$A35)</f>
        <v>14917.69984950356</v>
      </c>
      <c r="F35" s="6">
        <f>'US-syvbt-psgr'!F$6*SUMIFS('% by state 2019'!$AE:$AE,'% by state 2019'!$AD:$AD,$A35)</f>
        <v>0</v>
      </c>
      <c r="G35" s="6">
        <f>'US-syvbt-psgr'!G$6*SUMIFS('% by state 2019'!$AE:$AE,'% by state 2019'!$AD:$AD,$A35)</f>
        <v>0</v>
      </c>
      <c r="H35" s="6">
        <f>'US-syvbt-psgr'!H$6*SUMIFS('% by state 2019'!$AE:$AE,'% by state 2019'!$AD:$AD,$A35)</f>
        <v>0</v>
      </c>
    </row>
    <row r="36" spans="1:8">
      <c r="A36" s="161" t="s">
        <v>202</v>
      </c>
      <c r="B36" s="6">
        <f>'US-syvbt-psgr'!B$6*SUMIFS('% by state 2019'!$AE:$AE,'% by state 2019'!$AD:$AD,$A36)</f>
        <v>0</v>
      </c>
      <c r="C36" s="6">
        <f>'US-syvbt-psgr'!C$6*SUMIFS('% by state 2019'!$AE:$AE,'% by state 2019'!$AD:$AD,$A36)</f>
        <v>0</v>
      </c>
      <c r="D36" s="6">
        <f>'US-syvbt-psgr'!D$6*SUMIFS('% by state 2019'!$AE:$AE,'% by state 2019'!$AD:$AD,$A36)</f>
        <v>283651.97166456032</v>
      </c>
      <c r="E36" s="6">
        <f>'US-syvbt-psgr'!E$6*SUMIFS('% by state 2019'!$AE:$AE,'% by state 2019'!$AD:$AD,$A36)</f>
        <v>66890.601862377182</v>
      </c>
      <c r="F36" s="6">
        <f>'US-syvbt-psgr'!F$6*SUMIFS('% by state 2019'!$AE:$AE,'% by state 2019'!$AD:$AD,$A36)</f>
        <v>0</v>
      </c>
      <c r="G36" s="6">
        <f>'US-syvbt-psgr'!G$6*SUMIFS('% by state 2019'!$AE:$AE,'% by state 2019'!$AD:$AD,$A36)</f>
        <v>0</v>
      </c>
      <c r="H36" s="6">
        <f>'US-syvbt-psgr'!H$6*SUMIFS('% by state 2019'!$AE:$AE,'% by state 2019'!$AD:$AD,$A36)</f>
        <v>0</v>
      </c>
    </row>
    <row r="37" spans="1:8">
      <c r="A37" s="161" t="s">
        <v>204</v>
      </c>
      <c r="B37" s="6">
        <f>'US-syvbt-psgr'!B$6*SUMIFS('% by state 2019'!$AE:$AE,'% by state 2019'!$AD:$AD,$A37)</f>
        <v>0</v>
      </c>
      <c r="C37" s="6">
        <f>'US-syvbt-psgr'!C$6*SUMIFS('% by state 2019'!$AE:$AE,'% by state 2019'!$AD:$AD,$A37)</f>
        <v>0</v>
      </c>
      <c r="D37" s="6">
        <f>'US-syvbt-psgr'!D$6*SUMIFS('% by state 2019'!$AE:$AE,'% by state 2019'!$AD:$AD,$A37)</f>
        <v>180831.20688635155</v>
      </c>
      <c r="E37" s="6">
        <f>'US-syvbt-psgr'!E$6*SUMIFS('% by state 2019'!$AE:$AE,'% by state 2019'!$AD:$AD,$A37)</f>
        <v>42643.483819786095</v>
      </c>
      <c r="F37" s="6">
        <f>'US-syvbt-psgr'!F$6*SUMIFS('% by state 2019'!$AE:$AE,'% by state 2019'!$AD:$AD,$A37)</f>
        <v>0</v>
      </c>
      <c r="G37" s="6">
        <f>'US-syvbt-psgr'!G$6*SUMIFS('% by state 2019'!$AE:$AE,'% by state 2019'!$AD:$AD,$A37)</f>
        <v>0</v>
      </c>
      <c r="H37" s="6">
        <f>'US-syvbt-psgr'!H$6*SUMIFS('% by state 2019'!$AE:$AE,'% by state 2019'!$AD:$AD,$A37)</f>
        <v>0</v>
      </c>
    </row>
    <row r="38" spans="1:8">
      <c r="A38" s="161" t="s">
        <v>206</v>
      </c>
      <c r="B38" s="6">
        <f>'US-syvbt-psgr'!B$6*SUMIFS('% by state 2019'!$AE:$AE,'% by state 2019'!$AD:$AD,$A38)</f>
        <v>0</v>
      </c>
      <c r="C38" s="6">
        <f>'US-syvbt-psgr'!C$6*SUMIFS('% by state 2019'!$AE:$AE,'% by state 2019'!$AD:$AD,$A38)</f>
        <v>0</v>
      </c>
      <c r="D38" s="6">
        <f>'US-syvbt-psgr'!D$6*SUMIFS('% by state 2019'!$AE:$AE,'% by state 2019'!$AD:$AD,$A38)</f>
        <v>152781.16310585308</v>
      </c>
      <c r="E38" s="6">
        <f>'US-syvbt-psgr'!E$6*SUMIFS('% by state 2019'!$AE:$AE,'% by state 2019'!$AD:$AD,$A38)</f>
        <v>36028.742876041055</v>
      </c>
      <c r="F38" s="6">
        <f>'US-syvbt-psgr'!F$6*SUMIFS('% by state 2019'!$AE:$AE,'% by state 2019'!$AD:$AD,$A38)</f>
        <v>0</v>
      </c>
      <c r="G38" s="6">
        <f>'US-syvbt-psgr'!G$6*SUMIFS('% by state 2019'!$AE:$AE,'% by state 2019'!$AD:$AD,$A38)</f>
        <v>0</v>
      </c>
      <c r="H38" s="6">
        <f>'US-syvbt-psgr'!H$6*SUMIFS('% by state 2019'!$AE:$AE,'% by state 2019'!$AD:$AD,$A38)</f>
        <v>0</v>
      </c>
    </row>
    <row r="39" spans="1:8">
      <c r="A39" s="161" t="s">
        <v>207</v>
      </c>
      <c r="B39" s="6">
        <f>'US-syvbt-psgr'!B$6*SUMIFS('% by state 2019'!$AE:$AE,'% by state 2019'!$AD:$AD,$A39)</f>
        <v>0</v>
      </c>
      <c r="C39" s="6">
        <f>'US-syvbt-psgr'!C$6*SUMIFS('% by state 2019'!$AE:$AE,'% by state 2019'!$AD:$AD,$A39)</f>
        <v>0</v>
      </c>
      <c r="D39" s="6">
        <f>'US-syvbt-psgr'!D$6*SUMIFS('% by state 2019'!$AE:$AE,'% by state 2019'!$AD:$AD,$A39)</f>
        <v>269405.55336031731</v>
      </c>
      <c r="E39" s="6">
        <f>'US-syvbt-psgr'!E$6*SUMIFS('% by state 2019'!$AE:$AE,'% by state 2019'!$AD:$AD,$A39)</f>
        <v>63531.021849018645</v>
      </c>
      <c r="F39" s="6">
        <f>'US-syvbt-psgr'!F$6*SUMIFS('% by state 2019'!$AE:$AE,'% by state 2019'!$AD:$AD,$A39)</f>
        <v>0</v>
      </c>
      <c r="G39" s="6">
        <f>'US-syvbt-psgr'!G$6*SUMIFS('% by state 2019'!$AE:$AE,'% by state 2019'!$AD:$AD,$A39)</f>
        <v>0</v>
      </c>
      <c r="H39" s="6">
        <f>'US-syvbt-psgr'!H$6*SUMIFS('% by state 2019'!$AE:$AE,'% by state 2019'!$AD:$AD,$A39)</f>
        <v>0</v>
      </c>
    </row>
    <row r="40" spans="1:8">
      <c r="A40" s="161" t="s">
        <v>209</v>
      </c>
      <c r="B40" s="6">
        <f>'US-syvbt-psgr'!B$6*SUMIFS('% by state 2019'!$AE:$AE,'% by state 2019'!$AD:$AD,$A40)</f>
        <v>0</v>
      </c>
      <c r="C40" s="6">
        <f>'US-syvbt-psgr'!C$6*SUMIFS('% by state 2019'!$AE:$AE,'% by state 2019'!$AD:$AD,$A40)</f>
        <v>0</v>
      </c>
      <c r="D40" s="6">
        <f>'US-syvbt-psgr'!D$6*SUMIFS('% by state 2019'!$AE:$AE,'% by state 2019'!$AD:$AD,$A40)</f>
        <v>35171.860502343283</v>
      </c>
      <c r="E40" s="6">
        <f>'US-syvbt-psgr'!E$6*SUMIFS('% by state 2019'!$AE:$AE,'% by state 2019'!$AD:$AD,$A40)</f>
        <v>8294.2025885281655</v>
      </c>
      <c r="F40" s="6">
        <f>'US-syvbt-psgr'!F$6*SUMIFS('% by state 2019'!$AE:$AE,'% by state 2019'!$AD:$AD,$A40)</f>
        <v>0</v>
      </c>
      <c r="G40" s="6">
        <f>'US-syvbt-psgr'!G$6*SUMIFS('% by state 2019'!$AE:$AE,'% by state 2019'!$AD:$AD,$A40)</f>
        <v>0</v>
      </c>
      <c r="H40" s="6">
        <f>'US-syvbt-psgr'!H$6*SUMIFS('% by state 2019'!$AE:$AE,'% by state 2019'!$AD:$AD,$A40)</f>
        <v>0</v>
      </c>
    </row>
    <row r="41" spans="1:8">
      <c r="A41" s="161" t="s">
        <v>210</v>
      </c>
      <c r="B41" s="6">
        <f>'US-syvbt-psgr'!B$6*SUMIFS('% by state 2019'!$AE:$AE,'% by state 2019'!$AD:$AD,$A41)</f>
        <v>0</v>
      </c>
      <c r="C41" s="6">
        <f>'US-syvbt-psgr'!C$6*SUMIFS('% by state 2019'!$AE:$AE,'% by state 2019'!$AD:$AD,$A41)</f>
        <v>0</v>
      </c>
      <c r="D41" s="6">
        <f>'US-syvbt-psgr'!D$6*SUMIFS('% by state 2019'!$AE:$AE,'% by state 2019'!$AD:$AD,$A41)</f>
        <v>409232.47345869598</v>
      </c>
      <c r="E41" s="6">
        <f>'US-syvbt-psgr'!E$6*SUMIFS('% by state 2019'!$AE:$AE,'% by state 2019'!$AD:$AD,$A41)</f>
        <v>96504.904551317712</v>
      </c>
      <c r="F41" s="6">
        <f>'US-syvbt-psgr'!F$6*SUMIFS('% by state 2019'!$AE:$AE,'% by state 2019'!$AD:$AD,$A41)</f>
        <v>0</v>
      </c>
      <c r="G41" s="6">
        <f>'US-syvbt-psgr'!G$6*SUMIFS('% by state 2019'!$AE:$AE,'% by state 2019'!$AD:$AD,$A41)</f>
        <v>0</v>
      </c>
      <c r="H41" s="6">
        <f>'US-syvbt-psgr'!H$6*SUMIFS('% by state 2019'!$AE:$AE,'% by state 2019'!$AD:$AD,$A41)</f>
        <v>0</v>
      </c>
    </row>
    <row r="42" spans="1:8">
      <c r="A42" s="161" t="s">
        <v>212</v>
      </c>
      <c r="B42" s="6">
        <f>'US-syvbt-psgr'!B$6*SUMIFS('% by state 2019'!$AE:$AE,'% by state 2019'!$AD:$AD,$A42)</f>
        <v>0</v>
      </c>
      <c r="C42" s="6">
        <f>'US-syvbt-psgr'!C$6*SUMIFS('% by state 2019'!$AE:$AE,'% by state 2019'!$AD:$AD,$A42)</f>
        <v>0</v>
      </c>
      <c r="D42" s="6">
        <f>'US-syvbt-psgr'!D$6*SUMIFS('% by state 2019'!$AE:$AE,'% by state 2019'!$AD:$AD,$A42)</f>
        <v>49201.059683422594</v>
      </c>
      <c r="E42" s="6">
        <f>'US-syvbt-psgr'!E$6*SUMIFS('% by state 2019'!$AE:$AE,'% by state 2019'!$AD:$AD,$A42)</f>
        <v>11602.558146089099</v>
      </c>
      <c r="F42" s="6">
        <f>'US-syvbt-psgr'!F$6*SUMIFS('% by state 2019'!$AE:$AE,'% by state 2019'!$AD:$AD,$A42)</f>
        <v>0</v>
      </c>
      <c r="G42" s="6">
        <f>'US-syvbt-psgr'!G$6*SUMIFS('% by state 2019'!$AE:$AE,'% by state 2019'!$AD:$AD,$A42)</f>
        <v>0</v>
      </c>
      <c r="H42" s="6">
        <f>'US-syvbt-psgr'!H$6*SUMIFS('% by state 2019'!$AE:$AE,'% by state 2019'!$AD:$AD,$A42)</f>
        <v>0</v>
      </c>
    </row>
    <row r="43" spans="1:8">
      <c r="A43" s="161" t="s">
        <v>214</v>
      </c>
      <c r="B43" s="6">
        <f>'US-syvbt-psgr'!B$6*SUMIFS('% by state 2019'!$AE:$AE,'% by state 2019'!$AD:$AD,$A43)</f>
        <v>0</v>
      </c>
      <c r="C43" s="6">
        <f>'US-syvbt-psgr'!C$6*SUMIFS('% by state 2019'!$AE:$AE,'% by state 2019'!$AD:$AD,$A43)</f>
        <v>0</v>
      </c>
      <c r="D43" s="6">
        <f>'US-syvbt-psgr'!D$6*SUMIFS('% by state 2019'!$AE:$AE,'% by state 2019'!$AD:$AD,$A43)</f>
        <v>238464.82432540998</v>
      </c>
      <c r="E43" s="6">
        <f>'US-syvbt-psgr'!E$6*SUMIFS('% by state 2019'!$AE:$AE,'% by state 2019'!$AD:$AD,$A43)</f>
        <v>56234.601608890043</v>
      </c>
      <c r="F43" s="6">
        <f>'US-syvbt-psgr'!F$6*SUMIFS('% by state 2019'!$AE:$AE,'% by state 2019'!$AD:$AD,$A43)</f>
        <v>0</v>
      </c>
      <c r="G43" s="6">
        <f>'US-syvbt-psgr'!G$6*SUMIFS('% by state 2019'!$AE:$AE,'% by state 2019'!$AD:$AD,$A43)</f>
        <v>0</v>
      </c>
      <c r="H43" s="6">
        <f>'US-syvbt-psgr'!H$6*SUMIFS('% by state 2019'!$AE:$AE,'% by state 2019'!$AD:$AD,$A43)</f>
        <v>0</v>
      </c>
    </row>
    <row r="44" spans="1:8">
      <c r="A44" s="161" t="s">
        <v>216</v>
      </c>
      <c r="B44" s="6">
        <f>'US-syvbt-psgr'!B$6*SUMIFS('% by state 2019'!$AE:$AE,'% by state 2019'!$AD:$AD,$A44)</f>
        <v>0</v>
      </c>
      <c r="C44" s="6">
        <f>'US-syvbt-psgr'!C$6*SUMIFS('% by state 2019'!$AE:$AE,'% by state 2019'!$AD:$AD,$A44)</f>
        <v>0</v>
      </c>
      <c r="D44" s="6">
        <f>'US-syvbt-psgr'!D$6*SUMIFS('% by state 2019'!$AE:$AE,'% by state 2019'!$AD:$AD,$A44)</f>
        <v>524737.34977070126</v>
      </c>
      <c r="E44" s="6">
        <f>'US-syvbt-psgr'!E$6*SUMIFS('% by state 2019'!$AE:$AE,'% by state 2019'!$AD:$AD,$A44)</f>
        <v>123743.18055979993</v>
      </c>
      <c r="F44" s="6">
        <f>'US-syvbt-psgr'!F$6*SUMIFS('% by state 2019'!$AE:$AE,'% by state 2019'!$AD:$AD,$A44)</f>
        <v>0</v>
      </c>
      <c r="G44" s="6">
        <f>'US-syvbt-psgr'!G$6*SUMIFS('% by state 2019'!$AE:$AE,'% by state 2019'!$AD:$AD,$A44)</f>
        <v>0</v>
      </c>
      <c r="H44" s="6">
        <f>'US-syvbt-psgr'!H$6*SUMIFS('% by state 2019'!$AE:$AE,'% by state 2019'!$AD:$AD,$A44)</f>
        <v>0</v>
      </c>
    </row>
    <row r="45" spans="1:8">
      <c r="A45" s="161" t="s">
        <v>217</v>
      </c>
      <c r="B45" s="6">
        <f>'US-syvbt-psgr'!B$6*SUMIFS('% by state 2019'!$AE:$AE,'% by state 2019'!$AD:$AD,$A45)</f>
        <v>0</v>
      </c>
      <c r="C45" s="6">
        <f>'US-syvbt-psgr'!C$6*SUMIFS('% by state 2019'!$AE:$AE,'% by state 2019'!$AD:$AD,$A45)</f>
        <v>0</v>
      </c>
      <c r="D45" s="6">
        <f>'US-syvbt-psgr'!D$6*SUMIFS('% by state 2019'!$AE:$AE,'% by state 2019'!$AD:$AD,$A45)</f>
        <v>60457.466040186162</v>
      </c>
      <c r="E45" s="6">
        <f>'US-syvbt-psgr'!E$6*SUMIFS('% by state 2019'!$AE:$AE,'% by state 2019'!$AD:$AD,$A45)</f>
        <v>14257.035714472866</v>
      </c>
      <c r="F45" s="6">
        <f>'US-syvbt-psgr'!F$6*SUMIFS('% by state 2019'!$AE:$AE,'% by state 2019'!$AD:$AD,$A45)</f>
        <v>0</v>
      </c>
      <c r="G45" s="6">
        <f>'US-syvbt-psgr'!G$6*SUMIFS('% by state 2019'!$AE:$AE,'% by state 2019'!$AD:$AD,$A45)</f>
        <v>0</v>
      </c>
      <c r="H45" s="6">
        <f>'US-syvbt-psgr'!H$6*SUMIFS('% by state 2019'!$AE:$AE,'% by state 2019'!$AD:$AD,$A45)</f>
        <v>0</v>
      </c>
    </row>
    <row r="46" spans="1:8">
      <c r="A46" s="161" t="s">
        <v>219</v>
      </c>
      <c r="B46" s="6">
        <f>'US-syvbt-psgr'!B$6*SUMIFS('% by state 2019'!$AE:$AE,'% by state 2019'!$AD:$AD,$A46)</f>
        <v>0</v>
      </c>
      <c r="C46" s="6">
        <f>'US-syvbt-psgr'!C$6*SUMIFS('% by state 2019'!$AE:$AE,'% by state 2019'!$AD:$AD,$A46)</f>
        <v>0</v>
      </c>
      <c r="D46" s="6">
        <f>'US-syvbt-psgr'!D$6*SUMIFS('% by state 2019'!$AE:$AE,'% by state 2019'!$AD:$AD,$A46)</f>
        <v>27856.03182861298</v>
      </c>
      <c r="E46" s="6">
        <f>'US-syvbt-psgr'!E$6*SUMIFS('% by state 2019'!$AE:$AE,'% by state 2019'!$AD:$AD,$A46)</f>
        <v>6568.9891862164004</v>
      </c>
      <c r="F46" s="6">
        <f>'US-syvbt-psgr'!F$6*SUMIFS('% by state 2019'!$AE:$AE,'% by state 2019'!$AD:$AD,$A46)</f>
        <v>0</v>
      </c>
      <c r="G46" s="6">
        <f>'US-syvbt-psgr'!G$6*SUMIFS('% by state 2019'!$AE:$AE,'% by state 2019'!$AD:$AD,$A46)</f>
        <v>0</v>
      </c>
      <c r="H46" s="6">
        <f>'US-syvbt-psgr'!H$6*SUMIFS('% by state 2019'!$AE:$AE,'% by state 2019'!$AD:$AD,$A46)</f>
        <v>0</v>
      </c>
    </row>
    <row r="47" spans="1:8">
      <c r="A47" s="161" t="s">
        <v>220</v>
      </c>
      <c r="B47" s="6">
        <f>'US-syvbt-psgr'!B$6*SUMIFS('% by state 2019'!$AE:$AE,'% by state 2019'!$AD:$AD,$A47)</f>
        <v>0</v>
      </c>
      <c r="C47" s="6">
        <f>'US-syvbt-psgr'!C$6*SUMIFS('% by state 2019'!$AE:$AE,'% by state 2019'!$AD:$AD,$A47)</f>
        <v>0</v>
      </c>
      <c r="D47" s="6">
        <f>'US-syvbt-psgr'!D$6*SUMIFS('% by state 2019'!$AE:$AE,'% by state 2019'!$AD:$AD,$A47)</f>
        <v>216249.99169109459</v>
      </c>
      <c r="E47" s="6">
        <f>'US-syvbt-psgr'!E$6*SUMIFS('% by state 2019'!$AE:$AE,'% by state 2019'!$AD:$AD,$A47)</f>
        <v>50995.915917896156</v>
      </c>
      <c r="F47" s="6">
        <f>'US-syvbt-psgr'!F$6*SUMIFS('% by state 2019'!$AE:$AE,'% by state 2019'!$AD:$AD,$A47)</f>
        <v>0</v>
      </c>
      <c r="G47" s="6">
        <f>'US-syvbt-psgr'!G$6*SUMIFS('% by state 2019'!$AE:$AE,'% by state 2019'!$AD:$AD,$A47)</f>
        <v>0</v>
      </c>
      <c r="H47" s="6">
        <f>'US-syvbt-psgr'!H$6*SUMIFS('% by state 2019'!$AE:$AE,'% by state 2019'!$AD:$AD,$A47)</f>
        <v>0</v>
      </c>
    </row>
    <row r="48" spans="1:8">
      <c r="A48" s="161" t="s">
        <v>222</v>
      </c>
      <c r="B48" s="6">
        <f>'US-syvbt-psgr'!B$6*SUMIFS('% by state 2019'!$AE:$AE,'% by state 2019'!$AD:$AD,$A48)</f>
        <v>0</v>
      </c>
      <c r="C48" s="6">
        <f>'US-syvbt-psgr'!C$6*SUMIFS('% by state 2019'!$AE:$AE,'% by state 2019'!$AD:$AD,$A48)</f>
        <v>0</v>
      </c>
      <c r="D48" s="6">
        <f>'US-syvbt-psgr'!D$6*SUMIFS('% by state 2019'!$AE:$AE,'% by state 2019'!$AD:$AD,$A48)</f>
        <v>212951.78850904104</v>
      </c>
      <c r="E48" s="6">
        <f>'US-syvbt-psgr'!E$6*SUMIFS('% by state 2019'!$AE:$AE,'% by state 2019'!$AD:$AD,$A48)</f>
        <v>50218.13603990939</v>
      </c>
      <c r="F48" s="6">
        <f>'US-syvbt-psgr'!F$6*SUMIFS('% by state 2019'!$AE:$AE,'% by state 2019'!$AD:$AD,$A48)</f>
        <v>0</v>
      </c>
      <c r="G48" s="6">
        <f>'US-syvbt-psgr'!G$6*SUMIFS('% by state 2019'!$AE:$AE,'% by state 2019'!$AD:$AD,$A48)</f>
        <v>0</v>
      </c>
      <c r="H48" s="6">
        <f>'US-syvbt-psgr'!H$6*SUMIFS('% by state 2019'!$AE:$AE,'% by state 2019'!$AD:$AD,$A48)</f>
        <v>0</v>
      </c>
    </row>
    <row r="49" spans="1:8">
      <c r="A49" s="161" t="s">
        <v>224</v>
      </c>
      <c r="B49" s="6">
        <f>'US-syvbt-psgr'!B$6*SUMIFS('% by state 2019'!$AE:$AE,'% by state 2019'!$AD:$AD,$A49)</f>
        <v>0</v>
      </c>
      <c r="C49" s="6">
        <f>'US-syvbt-psgr'!C$6*SUMIFS('% by state 2019'!$AE:$AE,'% by state 2019'!$AD:$AD,$A49)</f>
        <v>0</v>
      </c>
      <c r="D49" s="6">
        <f>'US-syvbt-psgr'!D$6*SUMIFS('% by state 2019'!$AE:$AE,'% by state 2019'!$AD:$AD,$A49)</f>
        <v>57517.58158266759</v>
      </c>
      <c r="E49" s="6">
        <f>'US-syvbt-psgr'!E$6*SUMIFS('% by state 2019'!$AE:$AE,'% by state 2019'!$AD:$AD,$A49)</f>
        <v>13563.754297759078</v>
      </c>
      <c r="F49" s="6">
        <f>'US-syvbt-psgr'!F$6*SUMIFS('% by state 2019'!$AE:$AE,'% by state 2019'!$AD:$AD,$A49)</f>
        <v>0</v>
      </c>
      <c r="G49" s="6">
        <f>'US-syvbt-psgr'!G$6*SUMIFS('% by state 2019'!$AE:$AE,'% by state 2019'!$AD:$AD,$A49)</f>
        <v>0</v>
      </c>
      <c r="H49" s="6">
        <f>'US-syvbt-psgr'!H$6*SUMIFS('% by state 2019'!$AE:$AE,'% by state 2019'!$AD:$AD,$A49)</f>
        <v>0</v>
      </c>
    </row>
    <row r="50" spans="1:8">
      <c r="A50" s="161" t="s">
        <v>226</v>
      </c>
      <c r="B50" s="6">
        <f>'US-syvbt-psgr'!B$6*SUMIFS('% by state 2019'!$AE:$AE,'% by state 2019'!$AD:$AD,$A50)</f>
        <v>0</v>
      </c>
      <c r="C50" s="6">
        <f>'US-syvbt-psgr'!C$6*SUMIFS('% by state 2019'!$AE:$AE,'% by state 2019'!$AD:$AD,$A50)</f>
        <v>0</v>
      </c>
      <c r="D50" s="6">
        <f>'US-syvbt-psgr'!D$6*SUMIFS('% by state 2019'!$AE:$AE,'% by state 2019'!$AD:$AD,$A50)</f>
        <v>545931.06686877715</v>
      </c>
      <c r="E50" s="6">
        <f>'US-syvbt-psgr'!E$6*SUMIFS('% by state 2019'!$AE:$AE,'% by state 2019'!$AD:$AD,$A50)</f>
        <v>128741.0675269589</v>
      </c>
      <c r="F50" s="6">
        <f>'US-syvbt-psgr'!F$6*SUMIFS('% by state 2019'!$AE:$AE,'% by state 2019'!$AD:$AD,$A50)</f>
        <v>0</v>
      </c>
      <c r="G50" s="6">
        <f>'US-syvbt-psgr'!G$6*SUMIFS('% by state 2019'!$AE:$AE,'% by state 2019'!$AD:$AD,$A50)</f>
        <v>0</v>
      </c>
      <c r="H50" s="6">
        <f>'US-syvbt-psgr'!H$6*SUMIFS('% by state 2019'!$AE:$AE,'% by state 2019'!$AD:$AD,$A50)</f>
        <v>0</v>
      </c>
    </row>
    <row r="51" spans="1:8">
      <c r="A51" s="161" t="s">
        <v>228</v>
      </c>
      <c r="B51" s="6">
        <f>'US-syvbt-psgr'!B$6*SUMIFS('% by state 2019'!$AE:$AE,'% by state 2019'!$AD:$AD,$A51)</f>
        <v>0</v>
      </c>
      <c r="C51" s="6">
        <f>'US-syvbt-psgr'!C$6*SUMIFS('% by state 2019'!$AE:$AE,'% by state 2019'!$AD:$AD,$A51)</f>
        <v>0</v>
      </c>
      <c r="D51" s="6">
        <f>'US-syvbt-psgr'!D$6*SUMIFS('% by state 2019'!$AE:$AE,'% by state 2019'!$AD:$AD,$A51)</f>
        <v>24587.533825795523</v>
      </c>
      <c r="E51" s="6">
        <f>'US-syvbt-psgr'!E$6*SUMIFS('% by state 2019'!$AE:$AE,'% by state 2019'!$AD:$AD,$A51)</f>
        <v>5798.2143620139232</v>
      </c>
      <c r="F51" s="6">
        <f>'US-syvbt-psgr'!F$6*SUMIFS('% by state 2019'!$AE:$AE,'% by state 2019'!$AD:$AD,$A51)</f>
        <v>0</v>
      </c>
      <c r="G51" s="6">
        <f>'US-syvbt-psgr'!G$6*SUMIFS('% by state 2019'!$AE:$AE,'% by state 2019'!$AD:$AD,$A51)</f>
        <v>0</v>
      </c>
      <c r="H51" s="6">
        <f>'US-syvbt-psgr'!H$6*SUMIFS('% by state 2019'!$AE:$AE,'% by state 2019'!$AD:$AD,$A51)</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028E-7ECE-4104-B7AC-4ADE4BA7196F}">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162"/>
    </row>
    <row r="2" spans="1:10">
      <c r="A2" s="161" t="s">
        <v>147</v>
      </c>
      <c r="B2" s="6">
        <f>'US-syvbt-psgr'!B$7*SUMIFS('% by state 2019'!$G:$G,'% by state 2019'!$B:$B,$A2)</f>
        <v>0</v>
      </c>
      <c r="C2" s="6">
        <f>'US-syvbt-psgr'!C$7*SUMIFS('% by state 2019'!$G:$G,'% by state 2019'!$B:$B,$A2)</f>
        <v>0</v>
      </c>
      <c r="D2" s="6">
        <f>'US-syvbt-psgr'!D$7*SUMIFS('% by state 2019'!$G:$G,'% by state 2019'!$B:$B,$A2)</f>
        <v>165745.87004966981</v>
      </c>
      <c r="E2" s="6">
        <f>'US-syvbt-psgr'!E$7*SUMIFS('% by state 2019'!$G:$G,'% by state 2019'!$B:$B,$A2)</f>
        <v>0</v>
      </c>
      <c r="F2" s="6">
        <f>'US-syvbt-psgr'!F$7*SUMIFS('% by state 2019'!$G:$G,'% by state 2019'!$B:$B,$A2)</f>
        <v>0</v>
      </c>
      <c r="G2" s="6">
        <f>'US-syvbt-psgr'!G$7*SUMIFS('% by state 2019'!$G:$G,'% by state 2019'!$B:$B,$A2)</f>
        <v>0</v>
      </c>
      <c r="H2" s="6">
        <f>'US-syvbt-psgr'!H$7*SUMIFS('% by state 2019'!$G:$G,'% by state 2019'!$B:$B,$A2)</f>
        <v>0</v>
      </c>
      <c r="J2" s="9"/>
    </row>
    <row r="3" spans="1:10">
      <c r="A3" s="161" t="s">
        <v>149</v>
      </c>
      <c r="B3" s="6">
        <f>'US-syvbt-psgr'!B$7*SUMIFS('% by state 2019'!$G:$G,'% by state 2019'!$B:$B,$A3)</f>
        <v>0</v>
      </c>
      <c r="C3" s="6">
        <f>'US-syvbt-psgr'!C$7*SUMIFS('% by state 2019'!$G:$G,'% by state 2019'!$B:$B,$A3)</f>
        <v>0</v>
      </c>
      <c r="D3" s="6">
        <f>'US-syvbt-psgr'!D$7*SUMIFS('% by state 2019'!$G:$G,'% by state 2019'!$B:$B,$A3)</f>
        <v>24699.104788039775</v>
      </c>
      <c r="E3" s="6">
        <f>'US-syvbt-psgr'!E$7*SUMIFS('% by state 2019'!$G:$G,'% by state 2019'!$B:$B,$A3)</f>
        <v>0</v>
      </c>
      <c r="F3" s="6">
        <f>'US-syvbt-psgr'!F$7*SUMIFS('% by state 2019'!$G:$G,'% by state 2019'!$B:$B,$A3)</f>
        <v>0</v>
      </c>
      <c r="G3" s="6">
        <f>'US-syvbt-psgr'!G$7*SUMIFS('% by state 2019'!$G:$G,'% by state 2019'!$B:$B,$A3)</f>
        <v>0</v>
      </c>
      <c r="H3" s="6">
        <f>'US-syvbt-psgr'!H$7*SUMIFS('% by state 2019'!$G:$G,'% by state 2019'!$B:$B,$A3)</f>
        <v>0</v>
      </c>
      <c r="J3" s="9"/>
    </row>
    <row r="4" spans="1:10">
      <c r="A4" s="161" t="s">
        <v>150</v>
      </c>
      <c r="B4" s="6">
        <f>'US-syvbt-psgr'!B$7*SUMIFS('% by state 2019'!$G:$G,'% by state 2019'!$B:$B,$A4)</f>
        <v>0</v>
      </c>
      <c r="C4" s="6">
        <f>'US-syvbt-psgr'!C$7*SUMIFS('% by state 2019'!$G:$G,'% by state 2019'!$B:$B,$A4)</f>
        <v>0</v>
      </c>
      <c r="D4" s="6">
        <f>'US-syvbt-psgr'!D$7*SUMIFS('% by state 2019'!$G:$G,'% by state 2019'!$B:$B,$A4)</f>
        <v>188594.93922101974</v>
      </c>
      <c r="E4" s="6">
        <f>'US-syvbt-psgr'!E$7*SUMIFS('% by state 2019'!$G:$G,'% by state 2019'!$B:$B,$A4)</f>
        <v>0</v>
      </c>
      <c r="F4" s="6">
        <f>'US-syvbt-psgr'!F$7*SUMIFS('% by state 2019'!$G:$G,'% by state 2019'!$B:$B,$A4)</f>
        <v>0</v>
      </c>
      <c r="G4" s="6">
        <f>'US-syvbt-psgr'!G$7*SUMIFS('% by state 2019'!$G:$G,'% by state 2019'!$B:$B,$A4)</f>
        <v>0</v>
      </c>
      <c r="H4" s="6">
        <f>'US-syvbt-psgr'!H$7*SUMIFS('% by state 2019'!$G:$G,'% by state 2019'!$B:$B,$A4)</f>
        <v>0</v>
      </c>
      <c r="J4" s="9"/>
    </row>
    <row r="5" spans="1:10">
      <c r="A5" s="161" t="s">
        <v>151</v>
      </c>
      <c r="B5" s="6">
        <f>'US-syvbt-psgr'!B$7*SUMIFS('% by state 2019'!$G:$G,'% by state 2019'!$B:$B,$A5)</f>
        <v>0</v>
      </c>
      <c r="C5" s="6">
        <f>'US-syvbt-psgr'!C$7*SUMIFS('% by state 2019'!$G:$G,'% by state 2019'!$B:$B,$A5)</f>
        <v>0</v>
      </c>
      <c r="D5" s="6">
        <f>'US-syvbt-psgr'!D$7*SUMIFS('% by state 2019'!$G:$G,'% by state 2019'!$B:$B,$A5)</f>
        <v>90760.906197862641</v>
      </c>
      <c r="E5" s="6">
        <f>'US-syvbt-psgr'!E$7*SUMIFS('% by state 2019'!$G:$G,'% by state 2019'!$B:$B,$A5)</f>
        <v>0</v>
      </c>
      <c r="F5" s="6">
        <f>'US-syvbt-psgr'!F$7*SUMIFS('% by state 2019'!$G:$G,'% by state 2019'!$B:$B,$A5)</f>
        <v>0</v>
      </c>
      <c r="G5" s="6">
        <f>'US-syvbt-psgr'!G$7*SUMIFS('% by state 2019'!$G:$G,'% by state 2019'!$B:$B,$A5)</f>
        <v>0</v>
      </c>
      <c r="H5" s="6">
        <f>'US-syvbt-psgr'!H$7*SUMIFS('% by state 2019'!$G:$G,'% by state 2019'!$B:$B,$A5)</f>
        <v>0</v>
      </c>
      <c r="J5" s="9"/>
    </row>
    <row r="6" spans="1:10">
      <c r="A6" s="161" t="s">
        <v>153</v>
      </c>
      <c r="B6" s="6">
        <f>'US-syvbt-psgr'!B$7*SUMIFS('% by state 2019'!$G:$G,'% by state 2019'!$B:$B,$A6)</f>
        <v>0</v>
      </c>
      <c r="C6" s="6">
        <f>'US-syvbt-psgr'!C$7*SUMIFS('% by state 2019'!$G:$G,'% by state 2019'!$B:$B,$A6)</f>
        <v>0</v>
      </c>
      <c r="D6" s="6">
        <f>'US-syvbt-psgr'!D$7*SUMIFS('% by state 2019'!$G:$G,'% by state 2019'!$B:$B,$A6)</f>
        <v>947004.18178001884</v>
      </c>
      <c r="E6" s="6">
        <f>'US-syvbt-psgr'!E$7*SUMIFS('% by state 2019'!$G:$G,'% by state 2019'!$B:$B,$A6)</f>
        <v>0</v>
      </c>
      <c r="F6" s="6">
        <f>'US-syvbt-psgr'!F$7*SUMIFS('% by state 2019'!$G:$G,'% by state 2019'!$B:$B,$A6)</f>
        <v>0</v>
      </c>
      <c r="G6" s="6">
        <f>'US-syvbt-psgr'!G$7*SUMIFS('% by state 2019'!$G:$G,'% by state 2019'!$B:$B,$A6)</f>
        <v>0</v>
      </c>
      <c r="H6" s="6">
        <f>'US-syvbt-psgr'!H$7*SUMIFS('% by state 2019'!$G:$G,'% by state 2019'!$B:$B,$A6)</f>
        <v>0</v>
      </c>
      <c r="J6" s="9"/>
    </row>
    <row r="7" spans="1:10">
      <c r="A7" s="161" t="s">
        <v>155</v>
      </c>
      <c r="B7" s="6">
        <f>'US-syvbt-psgr'!B$7*SUMIFS('% by state 2019'!$G:$G,'% by state 2019'!$B:$B,$A7)</f>
        <v>0</v>
      </c>
      <c r="C7" s="6">
        <f>'US-syvbt-psgr'!C$7*SUMIFS('% by state 2019'!$G:$G,'% by state 2019'!$B:$B,$A7)</f>
        <v>0</v>
      </c>
      <c r="D7" s="6">
        <f>'US-syvbt-psgr'!D$7*SUMIFS('% by state 2019'!$G:$G,'% by state 2019'!$B:$B,$A7)</f>
        <v>166691.93187685913</v>
      </c>
      <c r="E7" s="6">
        <f>'US-syvbt-psgr'!E$7*SUMIFS('% by state 2019'!$G:$G,'% by state 2019'!$B:$B,$A7)</f>
        <v>0</v>
      </c>
      <c r="F7" s="6">
        <f>'US-syvbt-psgr'!F$7*SUMIFS('% by state 2019'!$G:$G,'% by state 2019'!$B:$B,$A7)</f>
        <v>0</v>
      </c>
      <c r="G7" s="6">
        <f>'US-syvbt-psgr'!G$7*SUMIFS('% by state 2019'!$G:$G,'% by state 2019'!$B:$B,$A7)</f>
        <v>0</v>
      </c>
      <c r="H7" s="6">
        <f>'US-syvbt-psgr'!H$7*SUMIFS('% by state 2019'!$G:$G,'% by state 2019'!$B:$B,$A7)</f>
        <v>0</v>
      </c>
      <c r="J7" s="9"/>
    </row>
    <row r="8" spans="1:10">
      <c r="A8" s="161" t="s">
        <v>157</v>
      </c>
      <c r="B8" s="6">
        <f>'US-syvbt-psgr'!B$7*SUMIFS('% by state 2019'!$G:$G,'% by state 2019'!$B:$B,$A8)</f>
        <v>0</v>
      </c>
      <c r="C8" s="6">
        <f>'US-syvbt-psgr'!C$7*SUMIFS('% by state 2019'!$G:$G,'% by state 2019'!$B:$B,$A8)</f>
        <v>0</v>
      </c>
      <c r="D8" s="6">
        <f>'US-syvbt-psgr'!D$7*SUMIFS('% by state 2019'!$G:$G,'% by state 2019'!$B:$B,$A8)</f>
        <v>89333.620152924603</v>
      </c>
      <c r="E8" s="6">
        <f>'US-syvbt-psgr'!E$7*SUMIFS('% by state 2019'!$G:$G,'% by state 2019'!$B:$B,$A8)</f>
        <v>0</v>
      </c>
      <c r="F8" s="6">
        <f>'US-syvbt-psgr'!F$7*SUMIFS('% by state 2019'!$G:$G,'% by state 2019'!$B:$B,$A8)</f>
        <v>0</v>
      </c>
      <c r="G8" s="6">
        <f>'US-syvbt-psgr'!G$7*SUMIFS('% by state 2019'!$G:$G,'% by state 2019'!$B:$B,$A8)</f>
        <v>0</v>
      </c>
      <c r="H8" s="6">
        <f>'US-syvbt-psgr'!H$7*SUMIFS('% by state 2019'!$G:$G,'% by state 2019'!$B:$B,$A8)</f>
        <v>0</v>
      </c>
    </row>
    <row r="9" spans="1:10">
      <c r="A9" s="161" t="s">
        <v>159</v>
      </c>
      <c r="B9" s="6">
        <f>'US-syvbt-psgr'!B$7*SUMIFS('% by state 2019'!$G:$G,'% by state 2019'!$B:$B,$A9)</f>
        <v>0</v>
      </c>
      <c r="C9" s="6">
        <f>'US-syvbt-psgr'!C$7*SUMIFS('% by state 2019'!$G:$G,'% by state 2019'!$B:$B,$A9)</f>
        <v>0</v>
      </c>
      <c r="D9" s="6">
        <f>'US-syvbt-psgr'!D$7*SUMIFS('% by state 2019'!$G:$G,'% by state 2019'!$B:$B,$A9)</f>
        <v>31945.474823983604</v>
      </c>
      <c r="E9" s="6">
        <f>'US-syvbt-psgr'!E$7*SUMIFS('% by state 2019'!$G:$G,'% by state 2019'!$B:$B,$A9)</f>
        <v>0</v>
      </c>
      <c r="F9" s="6">
        <f>'US-syvbt-psgr'!F$7*SUMIFS('% by state 2019'!$G:$G,'% by state 2019'!$B:$B,$A9)</f>
        <v>0</v>
      </c>
      <c r="G9" s="6">
        <f>'US-syvbt-psgr'!G$7*SUMIFS('% by state 2019'!$G:$G,'% by state 2019'!$B:$B,$A9)</f>
        <v>0</v>
      </c>
      <c r="H9" s="6">
        <f>'US-syvbt-psgr'!H$7*SUMIFS('% by state 2019'!$G:$G,'% by state 2019'!$B:$B,$A9)</f>
        <v>0</v>
      </c>
    </row>
    <row r="10" spans="1:10">
      <c r="A10" s="161" t="s">
        <v>161</v>
      </c>
      <c r="B10" s="6">
        <f>'US-syvbt-psgr'!B$7*SUMIFS('% by state 2019'!$G:$G,'% by state 2019'!$B:$B,$A10)</f>
        <v>0</v>
      </c>
      <c r="C10" s="6">
        <f>'US-syvbt-psgr'!C$7*SUMIFS('% by state 2019'!$G:$G,'% by state 2019'!$B:$B,$A10)</f>
        <v>0</v>
      </c>
      <c r="D10" s="6">
        <f>'US-syvbt-psgr'!D$7*SUMIFS('% by state 2019'!$G:$G,'% by state 2019'!$B:$B,$A10)</f>
        <v>575229.32970587385</v>
      </c>
      <c r="E10" s="6">
        <f>'US-syvbt-psgr'!E$7*SUMIFS('% by state 2019'!$G:$G,'% by state 2019'!$B:$B,$A10)</f>
        <v>0</v>
      </c>
      <c r="F10" s="6">
        <f>'US-syvbt-psgr'!F$7*SUMIFS('% by state 2019'!$G:$G,'% by state 2019'!$B:$B,$A10)</f>
        <v>0</v>
      </c>
      <c r="G10" s="6">
        <f>'US-syvbt-psgr'!G$7*SUMIFS('% by state 2019'!$G:$G,'% by state 2019'!$B:$B,$A10)</f>
        <v>0</v>
      </c>
      <c r="H10" s="6">
        <f>'US-syvbt-psgr'!H$7*SUMIFS('% by state 2019'!$G:$G,'% by state 2019'!$B:$B,$A10)</f>
        <v>0</v>
      </c>
    </row>
    <row r="11" spans="1:10">
      <c r="A11" s="161" t="s">
        <v>163</v>
      </c>
      <c r="B11" s="6">
        <f>'US-syvbt-psgr'!B$7*SUMIFS('% by state 2019'!$G:$G,'% by state 2019'!$B:$B,$A11)</f>
        <v>0</v>
      </c>
      <c r="C11" s="6">
        <f>'US-syvbt-psgr'!C$7*SUMIFS('% by state 2019'!$G:$G,'% by state 2019'!$B:$B,$A11)</f>
        <v>0</v>
      </c>
      <c r="D11" s="6">
        <f>'US-syvbt-psgr'!D$7*SUMIFS('% by state 2019'!$G:$G,'% by state 2019'!$B:$B,$A11)</f>
        <v>275070.59158006526</v>
      </c>
      <c r="E11" s="6">
        <f>'US-syvbt-psgr'!E$7*SUMIFS('% by state 2019'!$G:$G,'% by state 2019'!$B:$B,$A11)</f>
        <v>0</v>
      </c>
      <c r="F11" s="6">
        <f>'US-syvbt-psgr'!F$7*SUMIFS('% by state 2019'!$G:$G,'% by state 2019'!$B:$B,$A11)</f>
        <v>0</v>
      </c>
      <c r="G11" s="6">
        <f>'US-syvbt-psgr'!G$7*SUMIFS('% by state 2019'!$G:$G,'% by state 2019'!$B:$B,$A11)</f>
        <v>0</v>
      </c>
      <c r="H11" s="6">
        <f>'US-syvbt-psgr'!H$7*SUMIFS('% by state 2019'!$G:$G,'% by state 2019'!$B:$B,$A11)</f>
        <v>0</v>
      </c>
    </row>
    <row r="12" spans="1:10">
      <c r="A12" s="161" t="s">
        <v>164</v>
      </c>
      <c r="B12" s="6">
        <f>'US-syvbt-psgr'!B$7*SUMIFS('% by state 2019'!$G:$G,'% by state 2019'!$B:$B,$A12)</f>
        <v>0</v>
      </c>
      <c r="C12" s="6">
        <f>'US-syvbt-psgr'!C$7*SUMIFS('% by state 2019'!$G:$G,'% by state 2019'!$B:$B,$A12)</f>
        <v>0</v>
      </c>
      <c r="D12" s="6">
        <f>'US-syvbt-psgr'!D$7*SUMIFS('% by state 2019'!$G:$G,'% by state 2019'!$B:$B,$A12)</f>
        <v>38783.76846785839</v>
      </c>
      <c r="E12" s="6">
        <f>'US-syvbt-psgr'!E$7*SUMIFS('% by state 2019'!$G:$G,'% by state 2019'!$B:$B,$A12)</f>
        <v>0</v>
      </c>
      <c r="F12" s="6">
        <f>'US-syvbt-psgr'!F$7*SUMIFS('% by state 2019'!$G:$G,'% by state 2019'!$B:$B,$A12)</f>
        <v>0</v>
      </c>
      <c r="G12" s="6">
        <f>'US-syvbt-psgr'!G$7*SUMIFS('% by state 2019'!$G:$G,'% by state 2019'!$B:$B,$A12)</f>
        <v>0</v>
      </c>
      <c r="H12" s="6">
        <f>'US-syvbt-psgr'!H$7*SUMIFS('% by state 2019'!$G:$G,'% by state 2019'!$B:$B,$A12)</f>
        <v>0</v>
      </c>
    </row>
    <row r="13" spans="1:10">
      <c r="A13" s="161" t="s">
        <v>165</v>
      </c>
      <c r="B13" s="6">
        <f>'US-syvbt-psgr'!B$7*SUMIFS('% by state 2019'!$G:$G,'% by state 2019'!$B:$B,$A13)</f>
        <v>0</v>
      </c>
      <c r="C13" s="6">
        <f>'US-syvbt-psgr'!C$7*SUMIFS('% by state 2019'!$G:$G,'% by state 2019'!$B:$B,$A13)</f>
        <v>0</v>
      </c>
      <c r="D13" s="6">
        <f>'US-syvbt-psgr'!D$7*SUMIFS('% by state 2019'!$G:$G,'% by state 2019'!$B:$B,$A13)</f>
        <v>59745.947730449028</v>
      </c>
      <c r="E13" s="6">
        <f>'US-syvbt-psgr'!E$7*SUMIFS('% by state 2019'!$G:$G,'% by state 2019'!$B:$B,$A13)</f>
        <v>0</v>
      </c>
      <c r="F13" s="6">
        <f>'US-syvbt-psgr'!F$7*SUMIFS('% by state 2019'!$G:$G,'% by state 2019'!$B:$B,$A13)</f>
        <v>0</v>
      </c>
      <c r="G13" s="6">
        <f>'US-syvbt-psgr'!G$7*SUMIFS('% by state 2019'!$G:$G,'% by state 2019'!$B:$B,$A13)</f>
        <v>0</v>
      </c>
      <c r="H13" s="6">
        <f>'US-syvbt-psgr'!H$7*SUMIFS('% by state 2019'!$G:$G,'% by state 2019'!$B:$B,$A13)</f>
        <v>0</v>
      </c>
    </row>
    <row r="14" spans="1:10">
      <c r="A14" s="161" t="s">
        <v>167</v>
      </c>
      <c r="B14" s="6">
        <f>'US-syvbt-psgr'!B$7*SUMIFS('% by state 2019'!$G:$G,'% by state 2019'!$B:$B,$A14)</f>
        <v>0</v>
      </c>
      <c r="C14" s="6">
        <f>'US-syvbt-psgr'!C$7*SUMIFS('% by state 2019'!$G:$G,'% by state 2019'!$B:$B,$A14)</f>
        <v>0</v>
      </c>
      <c r="D14" s="6">
        <f>'US-syvbt-psgr'!D$7*SUMIFS('% by state 2019'!$G:$G,'% by state 2019'!$B:$B,$A14)</f>
        <v>329889.18588264956</v>
      </c>
      <c r="E14" s="6">
        <f>'US-syvbt-psgr'!E$7*SUMIFS('% by state 2019'!$G:$G,'% by state 2019'!$B:$B,$A14)</f>
        <v>0</v>
      </c>
      <c r="F14" s="6">
        <f>'US-syvbt-psgr'!F$7*SUMIFS('% by state 2019'!$G:$G,'% by state 2019'!$B:$B,$A14)</f>
        <v>0</v>
      </c>
      <c r="G14" s="6">
        <f>'US-syvbt-psgr'!G$7*SUMIFS('% by state 2019'!$G:$G,'% by state 2019'!$B:$B,$A14)</f>
        <v>0</v>
      </c>
      <c r="H14" s="6">
        <f>'US-syvbt-psgr'!H$7*SUMIFS('% by state 2019'!$G:$G,'% by state 2019'!$B:$B,$A14)</f>
        <v>0</v>
      </c>
    </row>
    <row r="15" spans="1:10">
      <c r="A15" s="161" t="s">
        <v>169</v>
      </c>
      <c r="B15" s="6">
        <f>'US-syvbt-psgr'!B$7*SUMIFS('% by state 2019'!$G:$G,'% by state 2019'!$B:$B,$A15)</f>
        <v>0</v>
      </c>
      <c r="C15" s="6">
        <f>'US-syvbt-psgr'!C$7*SUMIFS('% by state 2019'!$G:$G,'% by state 2019'!$B:$B,$A15)</f>
        <v>0</v>
      </c>
      <c r="D15" s="6">
        <f>'US-syvbt-psgr'!D$7*SUMIFS('% by state 2019'!$G:$G,'% by state 2019'!$B:$B,$A15)</f>
        <v>193147.05177992722</v>
      </c>
      <c r="E15" s="6">
        <f>'US-syvbt-psgr'!E$7*SUMIFS('% by state 2019'!$G:$G,'% by state 2019'!$B:$B,$A15)</f>
        <v>0</v>
      </c>
      <c r="F15" s="6">
        <f>'US-syvbt-psgr'!F$7*SUMIFS('% by state 2019'!$G:$G,'% by state 2019'!$B:$B,$A15)</f>
        <v>0</v>
      </c>
      <c r="G15" s="6">
        <f>'US-syvbt-psgr'!G$7*SUMIFS('% by state 2019'!$G:$G,'% by state 2019'!$B:$B,$A15)</f>
        <v>0</v>
      </c>
      <c r="H15" s="6">
        <f>'US-syvbt-psgr'!H$7*SUMIFS('% by state 2019'!$G:$G,'% by state 2019'!$B:$B,$A15)</f>
        <v>0</v>
      </c>
    </row>
    <row r="16" spans="1:10">
      <c r="A16" s="161" t="s">
        <v>171</v>
      </c>
      <c r="B16" s="6">
        <f>'US-syvbt-psgr'!B$7*SUMIFS('% by state 2019'!$G:$G,'% by state 2019'!$B:$B,$A16)</f>
        <v>0</v>
      </c>
      <c r="C16" s="6">
        <f>'US-syvbt-psgr'!C$7*SUMIFS('% by state 2019'!$G:$G,'% by state 2019'!$B:$B,$A16)</f>
        <v>0</v>
      </c>
      <c r="D16" s="6">
        <f>'US-syvbt-psgr'!D$7*SUMIFS('% by state 2019'!$G:$G,'% by state 2019'!$B:$B,$A16)</f>
        <v>117984.32749654923</v>
      </c>
      <c r="E16" s="6">
        <f>'US-syvbt-psgr'!E$7*SUMIFS('% by state 2019'!$G:$G,'% by state 2019'!$B:$B,$A16)</f>
        <v>0</v>
      </c>
      <c r="F16" s="6">
        <f>'US-syvbt-psgr'!F$7*SUMIFS('% by state 2019'!$G:$G,'% by state 2019'!$B:$B,$A16)</f>
        <v>0</v>
      </c>
      <c r="G16" s="6">
        <f>'US-syvbt-psgr'!G$7*SUMIFS('% by state 2019'!$G:$G,'% by state 2019'!$B:$B,$A16)</f>
        <v>0</v>
      </c>
      <c r="H16" s="6">
        <f>'US-syvbt-psgr'!H$7*SUMIFS('% by state 2019'!$G:$G,'% by state 2019'!$B:$B,$A16)</f>
        <v>0</v>
      </c>
    </row>
    <row r="17" spans="1:8">
      <c r="A17" s="161" t="s">
        <v>173</v>
      </c>
      <c r="B17" s="6">
        <f>'US-syvbt-psgr'!B$7*SUMIFS('% by state 2019'!$G:$G,'% by state 2019'!$B:$B,$A17)</f>
        <v>0</v>
      </c>
      <c r="C17" s="6">
        <f>'US-syvbt-psgr'!C$7*SUMIFS('% by state 2019'!$G:$G,'% by state 2019'!$B:$B,$A17)</f>
        <v>0</v>
      </c>
      <c r="D17" s="6">
        <f>'US-syvbt-psgr'!D$7*SUMIFS('% by state 2019'!$G:$G,'% by state 2019'!$B:$B,$A17)</f>
        <v>81108.820065395732</v>
      </c>
      <c r="E17" s="6">
        <f>'US-syvbt-psgr'!E$7*SUMIFS('% by state 2019'!$G:$G,'% by state 2019'!$B:$B,$A17)</f>
        <v>0</v>
      </c>
      <c r="F17" s="6">
        <f>'US-syvbt-psgr'!F$7*SUMIFS('% by state 2019'!$G:$G,'% by state 2019'!$B:$B,$A17)</f>
        <v>0</v>
      </c>
      <c r="G17" s="6">
        <f>'US-syvbt-psgr'!G$7*SUMIFS('% by state 2019'!$G:$G,'% by state 2019'!$B:$B,$A17)</f>
        <v>0</v>
      </c>
      <c r="H17" s="6">
        <f>'US-syvbt-psgr'!H$7*SUMIFS('% by state 2019'!$G:$G,'% by state 2019'!$B:$B,$A17)</f>
        <v>0</v>
      </c>
    </row>
    <row r="18" spans="1:8">
      <c r="A18" s="161" t="s">
        <v>174</v>
      </c>
      <c r="B18" s="6">
        <f>'US-syvbt-psgr'!B$7*SUMIFS('% by state 2019'!$G:$G,'% by state 2019'!$B:$B,$A18)</f>
        <v>0</v>
      </c>
      <c r="C18" s="6">
        <f>'US-syvbt-psgr'!C$7*SUMIFS('% by state 2019'!$G:$G,'% by state 2019'!$B:$B,$A18)</f>
        <v>0</v>
      </c>
      <c r="D18" s="6">
        <f>'US-syvbt-psgr'!D$7*SUMIFS('% by state 2019'!$G:$G,'% by state 2019'!$B:$B,$A18)</f>
        <v>138933.67162107342</v>
      </c>
      <c r="E18" s="6">
        <f>'US-syvbt-psgr'!E$7*SUMIFS('% by state 2019'!$G:$G,'% by state 2019'!$B:$B,$A18)</f>
        <v>0</v>
      </c>
      <c r="F18" s="6">
        <f>'US-syvbt-psgr'!F$7*SUMIFS('% by state 2019'!$G:$G,'% by state 2019'!$B:$B,$A18)</f>
        <v>0</v>
      </c>
      <c r="G18" s="6">
        <f>'US-syvbt-psgr'!G$7*SUMIFS('% by state 2019'!$G:$G,'% by state 2019'!$B:$B,$A18)</f>
        <v>0</v>
      </c>
      <c r="H18" s="6">
        <f>'US-syvbt-psgr'!H$7*SUMIFS('% by state 2019'!$G:$G,'% by state 2019'!$B:$B,$A18)</f>
        <v>0</v>
      </c>
    </row>
    <row r="19" spans="1:8">
      <c r="A19" s="161" t="s">
        <v>175</v>
      </c>
      <c r="B19" s="6">
        <f>'US-syvbt-psgr'!B$7*SUMIFS('% by state 2019'!$G:$G,'% by state 2019'!$B:$B,$A19)</f>
        <v>0</v>
      </c>
      <c r="C19" s="6">
        <f>'US-syvbt-psgr'!C$7*SUMIFS('% by state 2019'!$G:$G,'% by state 2019'!$B:$B,$A19)</f>
        <v>0</v>
      </c>
      <c r="D19" s="6">
        <f>'US-syvbt-psgr'!D$7*SUMIFS('% by state 2019'!$G:$G,'% by state 2019'!$B:$B,$A19)</f>
        <v>120289.04476391834</v>
      </c>
      <c r="E19" s="6">
        <f>'US-syvbt-psgr'!E$7*SUMIFS('% by state 2019'!$G:$G,'% by state 2019'!$B:$B,$A19)</f>
        <v>0</v>
      </c>
      <c r="F19" s="6">
        <f>'US-syvbt-psgr'!F$7*SUMIFS('% by state 2019'!$G:$G,'% by state 2019'!$B:$B,$A19)</f>
        <v>0</v>
      </c>
      <c r="G19" s="6">
        <f>'US-syvbt-psgr'!G$7*SUMIFS('% by state 2019'!$G:$G,'% by state 2019'!$B:$B,$A19)</f>
        <v>0</v>
      </c>
      <c r="H19" s="6">
        <f>'US-syvbt-psgr'!H$7*SUMIFS('% by state 2019'!$G:$G,'% by state 2019'!$B:$B,$A19)</f>
        <v>0</v>
      </c>
    </row>
    <row r="20" spans="1:8">
      <c r="A20" s="161" t="s">
        <v>177</v>
      </c>
      <c r="B20" s="6">
        <f>'US-syvbt-psgr'!B$7*SUMIFS('% by state 2019'!$G:$G,'% by state 2019'!$B:$B,$A20)</f>
        <v>0</v>
      </c>
      <c r="C20" s="6">
        <f>'US-syvbt-psgr'!C$7*SUMIFS('% by state 2019'!$G:$G,'% by state 2019'!$B:$B,$A20)</f>
        <v>0</v>
      </c>
      <c r="D20" s="6">
        <f>'US-syvbt-psgr'!D$7*SUMIFS('% by state 2019'!$G:$G,'% by state 2019'!$B:$B,$A20)</f>
        <v>34926.092954191867</v>
      </c>
      <c r="E20" s="6">
        <f>'US-syvbt-psgr'!E$7*SUMIFS('% by state 2019'!$G:$G,'% by state 2019'!$B:$B,$A20)</f>
        <v>0</v>
      </c>
      <c r="F20" s="6">
        <f>'US-syvbt-psgr'!F$7*SUMIFS('% by state 2019'!$G:$G,'% by state 2019'!$B:$B,$A20)</f>
        <v>0</v>
      </c>
      <c r="G20" s="6">
        <f>'US-syvbt-psgr'!G$7*SUMIFS('% by state 2019'!$G:$G,'% by state 2019'!$B:$B,$A20)</f>
        <v>0</v>
      </c>
      <c r="H20" s="6">
        <f>'US-syvbt-psgr'!H$7*SUMIFS('% by state 2019'!$G:$G,'% by state 2019'!$B:$B,$A20)</f>
        <v>0</v>
      </c>
    </row>
    <row r="21" spans="1:8">
      <c r="A21" s="161" t="s">
        <v>178</v>
      </c>
      <c r="B21" s="6">
        <f>'US-syvbt-psgr'!B$7*SUMIFS('% by state 2019'!$G:$G,'% by state 2019'!$B:$B,$A21)</f>
        <v>0</v>
      </c>
      <c r="C21" s="6">
        <f>'US-syvbt-psgr'!C$7*SUMIFS('% by state 2019'!$G:$G,'% by state 2019'!$B:$B,$A21)</f>
        <v>0</v>
      </c>
      <c r="D21" s="6">
        <f>'US-syvbt-psgr'!D$7*SUMIFS('% by state 2019'!$G:$G,'% by state 2019'!$B:$B,$A21)</f>
        <v>131225.08084849868</v>
      </c>
      <c r="E21" s="6">
        <f>'US-syvbt-psgr'!E$7*SUMIFS('% by state 2019'!$G:$G,'% by state 2019'!$B:$B,$A21)</f>
        <v>0</v>
      </c>
      <c r="F21" s="6">
        <f>'US-syvbt-psgr'!F$7*SUMIFS('% by state 2019'!$G:$G,'% by state 2019'!$B:$B,$A21)</f>
        <v>0</v>
      </c>
      <c r="G21" s="6">
        <f>'US-syvbt-psgr'!G$7*SUMIFS('% by state 2019'!$G:$G,'% by state 2019'!$B:$B,$A21)</f>
        <v>0</v>
      </c>
      <c r="H21" s="6">
        <f>'US-syvbt-psgr'!H$7*SUMIFS('% by state 2019'!$G:$G,'% by state 2019'!$B:$B,$A21)</f>
        <v>0</v>
      </c>
    </row>
    <row r="22" spans="1:8">
      <c r="A22" s="161" t="s">
        <v>180</v>
      </c>
      <c r="B22" s="6">
        <f>'US-syvbt-psgr'!B$7*SUMIFS('% by state 2019'!$G:$G,'% by state 2019'!$B:$B,$A22)</f>
        <v>0</v>
      </c>
      <c r="C22" s="6">
        <f>'US-syvbt-psgr'!C$7*SUMIFS('% by state 2019'!$G:$G,'% by state 2019'!$B:$B,$A22)</f>
        <v>0</v>
      </c>
      <c r="D22" s="6">
        <f>'US-syvbt-psgr'!D$7*SUMIFS('% by state 2019'!$G:$G,'% by state 2019'!$B:$B,$A22)</f>
        <v>156909.12671689992</v>
      </c>
      <c r="E22" s="6">
        <f>'US-syvbt-psgr'!E$7*SUMIFS('% by state 2019'!$G:$G,'% by state 2019'!$B:$B,$A22)</f>
        <v>0</v>
      </c>
      <c r="F22" s="6">
        <f>'US-syvbt-psgr'!F$7*SUMIFS('% by state 2019'!$G:$G,'% by state 2019'!$B:$B,$A22)</f>
        <v>0</v>
      </c>
      <c r="G22" s="6">
        <f>'US-syvbt-psgr'!G$7*SUMIFS('% by state 2019'!$G:$G,'% by state 2019'!$B:$B,$A22)</f>
        <v>0</v>
      </c>
      <c r="H22" s="6">
        <f>'US-syvbt-psgr'!H$7*SUMIFS('% by state 2019'!$G:$G,'% by state 2019'!$B:$B,$A22)</f>
        <v>0</v>
      </c>
    </row>
    <row r="23" spans="1:8">
      <c r="A23" s="161" t="s">
        <v>182</v>
      </c>
      <c r="B23" s="6">
        <f>'US-syvbt-psgr'!B$7*SUMIFS('% by state 2019'!$G:$G,'% by state 2019'!$B:$B,$A23)</f>
        <v>0</v>
      </c>
      <c r="C23" s="6">
        <f>'US-syvbt-psgr'!C$7*SUMIFS('% by state 2019'!$G:$G,'% by state 2019'!$B:$B,$A23)</f>
        <v>0</v>
      </c>
      <c r="D23" s="6">
        <f>'US-syvbt-psgr'!D$7*SUMIFS('% by state 2019'!$G:$G,'% by state 2019'!$B:$B,$A23)</f>
        <v>263345.84872260061</v>
      </c>
      <c r="E23" s="6">
        <f>'US-syvbt-psgr'!E$7*SUMIFS('% by state 2019'!$G:$G,'% by state 2019'!$B:$B,$A23)</f>
        <v>0</v>
      </c>
      <c r="F23" s="6">
        <f>'US-syvbt-psgr'!F$7*SUMIFS('% by state 2019'!$G:$G,'% by state 2019'!$B:$B,$A23)</f>
        <v>0</v>
      </c>
      <c r="G23" s="6">
        <f>'US-syvbt-psgr'!G$7*SUMIFS('% by state 2019'!$G:$G,'% by state 2019'!$B:$B,$A23)</f>
        <v>0</v>
      </c>
      <c r="H23" s="6">
        <f>'US-syvbt-psgr'!H$7*SUMIFS('% by state 2019'!$G:$G,'% by state 2019'!$B:$B,$A23)</f>
        <v>0</v>
      </c>
    </row>
    <row r="24" spans="1:8">
      <c r="A24" s="161" t="s">
        <v>184</v>
      </c>
      <c r="B24" s="6">
        <f>'US-syvbt-psgr'!B$7*SUMIFS('% by state 2019'!$G:$G,'% by state 2019'!$B:$B,$A24)</f>
        <v>0</v>
      </c>
      <c r="C24" s="6">
        <f>'US-syvbt-psgr'!C$7*SUMIFS('% by state 2019'!$G:$G,'% by state 2019'!$B:$B,$A24)</f>
        <v>0</v>
      </c>
      <c r="D24" s="6">
        <f>'US-syvbt-psgr'!D$7*SUMIFS('% by state 2019'!$G:$G,'% by state 2019'!$B:$B,$A24)</f>
        <v>177285.31338961204</v>
      </c>
      <c r="E24" s="6">
        <f>'US-syvbt-psgr'!E$7*SUMIFS('% by state 2019'!$G:$G,'% by state 2019'!$B:$B,$A24)</f>
        <v>0</v>
      </c>
      <c r="F24" s="6">
        <f>'US-syvbt-psgr'!F$7*SUMIFS('% by state 2019'!$G:$G,'% by state 2019'!$B:$B,$A24)</f>
        <v>0</v>
      </c>
      <c r="G24" s="6">
        <f>'US-syvbt-psgr'!G$7*SUMIFS('% by state 2019'!$G:$G,'% by state 2019'!$B:$B,$A24)</f>
        <v>0</v>
      </c>
      <c r="H24" s="6">
        <f>'US-syvbt-psgr'!H$7*SUMIFS('% by state 2019'!$G:$G,'% by state 2019'!$B:$B,$A24)</f>
        <v>0</v>
      </c>
    </row>
    <row r="25" spans="1:8">
      <c r="A25" s="161" t="s">
        <v>186</v>
      </c>
      <c r="B25" s="6">
        <f>'US-syvbt-psgr'!B$7*SUMIFS('% by state 2019'!$G:$G,'% by state 2019'!$B:$B,$A25)</f>
        <v>0</v>
      </c>
      <c r="C25" s="6">
        <f>'US-syvbt-psgr'!C$7*SUMIFS('% by state 2019'!$G:$G,'% by state 2019'!$B:$B,$A25)</f>
        <v>0</v>
      </c>
      <c r="D25" s="6">
        <f>'US-syvbt-psgr'!D$7*SUMIFS('% by state 2019'!$G:$G,'% by state 2019'!$B:$B,$A25)</f>
        <v>64143.75825332947</v>
      </c>
      <c r="E25" s="6">
        <f>'US-syvbt-psgr'!E$7*SUMIFS('% by state 2019'!$G:$G,'% by state 2019'!$B:$B,$A25)</f>
        <v>0</v>
      </c>
      <c r="F25" s="6">
        <f>'US-syvbt-psgr'!F$7*SUMIFS('% by state 2019'!$G:$G,'% by state 2019'!$B:$B,$A25)</f>
        <v>0</v>
      </c>
      <c r="G25" s="6">
        <f>'US-syvbt-psgr'!G$7*SUMIFS('% by state 2019'!$G:$G,'% by state 2019'!$B:$B,$A25)</f>
        <v>0</v>
      </c>
      <c r="H25" s="6">
        <f>'US-syvbt-psgr'!H$7*SUMIFS('% by state 2019'!$G:$G,'% by state 2019'!$B:$B,$A25)</f>
        <v>0</v>
      </c>
    </row>
    <row r="26" spans="1:8">
      <c r="A26" s="161" t="s">
        <v>188</v>
      </c>
      <c r="B26" s="6">
        <f>'US-syvbt-psgr'!B$7*SUMIFS('% by state 2019'!$G:$G,'% by state 2019'!$B:$B,$A26)</f>
        <v>0</v>
      </c>
      <c r="C26" s="6">
        <f>'US-syvbt-psgr'!C$7*SUMIFS('% by state 2019'!$G:$G,'% by state 2019'!$B:$B,$A26)</f>
        <v>0</v>
      </c>
      <c r="D26" s="6">
        <f>'US-syvbt-psgr'!D$7*SUMIFS('% by state 2019'!$G:$G,'% by state 2019'!$B:$B,$A26)</f>
        <v>174053.88046189651</v>
      </c>
      <c r="E26" s="6">
        <f>'US-syvbt-psgr'!E$7*SUMIFS('% by state 2019'!$G:$G,'% by state 2019'!$B:$B,$A26)</f>
        <v>0</v>
      </c>
      <c r="F26" s="6">
        <f>'US-syvbt-psgr'!F$7*SUMIFS('% by state 2019'!$G:$G,'% by state 2019'!$B:$B,$A26)</f>
        <v>0</v>
      </c>
      <c r="G26" s="6">
        <f>'US-syvbt-psgr'!G$7*SUMIFS('% by state 2019'!$G:$G,'% by state 2019'!$B:$B,$A26)</f>
        <v>0</v>
      </c>
      <c r="H26" s="6">
        <f>'US-syvbt-psgr'!H$7*SUMIFS('% by state 2019'!$G:$G,'% by state 2019'!$B:$B,$A26)</f>
        <v>0</v>
      </c>
    </row>
    <row r="27" spans="1:8">
      <c r="A27" s="161" t="s">
        <v>190</v>
      </c>
      <c r="B27" s="6">
        <f>'US-syvbt-psgr'!B$7*SUMIFS('% by state 2019'!$G:$G,'% by state 2019'!$B:$B,$A27)</f>
        <v>0</v>
      </c>
      <c r="C27" s="6">
        <f>'US-syvbt-psgr'!C$7*SUMIFS('% by state 2019'!$G:$G,'% by state 2019'!$B:$B,$A27)</f>
        <v>0</v>
      </c>
      <c r="D27" s="6">
        <f>'US-syvbt-psgr'!D$7*SUMIFS('% by state 2019'!$G:$G,'% by state 2019'!$B:$B,$A27)</f>
        <v>60828.367322970516</v>
      </c>
      <c r="E27" s="6">
        <f>'US-syvbt-psgr'!E$7*SUMIFS('% by state 2019'!$G:$G,'% by state 2019'!$B:$B,$A27)</f>
        <v>0</v>
      </c>
      <c r="F27" s="6">
        <f>'US-syvbt-psgr'!F$7*SUMIFS('% by state 2019'!$G:$G,'% by state 2019'!$B:$B,$A27)</f>
        <v>0</v>
      </c>
      <c r="G27" s="6">
        <f>'US-syvbt-psgr'!G$7*SUMIFS('% by state 2019'!$G:$G,'% by state 2019'!$B:$B,$A27)</f>
        <v>0</v>
      </c>
      <c r="H27" s="6">
        <f>'US-syvbt-psgr'!H$7*SUMIFS('% by state 2019'!$G:$G,'% by state 2019'!$B:$B,$A27)</f>
        <v>0</v>
      </c>
    </row>
    <row r="28" spans="1:8">
      <c r="A28" s="161" t="s">
        <v>191</v>
      </c>
      <c r="B28" s="6">
        <f>'US-syvbt-psgr'!B$7*SUMIFS('% by state 2019'!$G:$G,'% by state 2019'!$B:$B,$A28)</f>
        <v>0</v>
      </c>
      <c r="C28" s="6">
        <f>'US-syvbt-psgr'!C$7*SUMIFS('% by state 2019'!$G:$G,'% by state 2019'!$B:$B,$A28)</f>
        <v>0</v>
      </c>
      <c r="D28" s="6">
        <f>'US-syvbt-psgr'!D$7*SUMIFS('% by state 2019'!$G:$G,'% by state 2019'!$B:$B,$A28)</f>
        <v>60292.656074934843</v>
      </c>
      <c r="E28" s="6">
        <f>'US-syvbt-psgr'!E$7*SUMIFS('% by state 2019'!$G:$G,'% by state 2019'!$B:$B,$A28)</f>
        <v>0</v>
      </c>
      <c r="F28" s="6">
        <f>'US-syvbt-psgr'!F$7*SUMIFS('% by state 2019'!$G:$G,'% by state 2019'!$B:$B,$A28)</f>
        <v>0</v>
      </c>
      <c r="G28" s="6">
        <f>'US-syvbt-psgr'!G$7*SUMIFS('% by state 2019'!$G:$G,'% by state 2019'!$B:$B,$A28)</f>
        <v>0</v>
      </c>
      <c r="H28" s="6">
        <f>'US-syvbt-psgr'!H$7*SUMIFS('% by state 2019'!$G:$G,'% by state 2019'!$B:$B,$A28)</f>
        <v>0</v>
      </c>
    </row>
    <row r="29" spans="1:8">
      <c r="A29" s="161" t="s">
        <v>193</v>
      </c>
      <c r="B29" s="6">
        <f>'US-syvbt-psgr'!B$7*SUMIFS('% by state 2019'!$G:$G,'% by state 2019'!$B:$B,$A29)</f>
        <v>0</v>
      </c>
      <c r="C29" s="6">
        <f>'US-syvbt-psgr'!C$7*SUMIFS('% by state 2019'!$G:$G,'% by state 2019'!$B:$B,$A29)</f>
        <v>0</v>
      </c>
      <c r="D29" s="6">
        <f>'US-syvbt-psgr'!D$7*SUMIFS('% by state 2019'!$G:$G,'% by state 2019'!$B:$B,$A29)</f>
        <v>79453.679166530448</v>
      </c>
      <c r="E29" s="6">
        <f>'US-syvbt-psgr'!E$7*SUMIFS('% by state 2019'!$G:$G,'% by state 2019'!$B:$B,$A29)</f>
        <v>0</v>
      </c>
      <c r="F29" s="6">
        <f>'US-syvbt-psgr'!F$7*SUMIFS('% by state 2019'!$G:$G,'% by state 2019'!$B:$B,$A29)</f>
        <v>0</v>
      </c>
      <c r="G29" s="6">
        <f>'US-syvbt-psgr'!G$7*SUMIFS('% by state 2019'!$G:$G,'% by state 2019'!$B:$B,$A29)</f>
        <v>0</v>
      </c>
      <c r="H29" s="6">
        <f>'US-syvbt-psgr'!H$7*SUMIFS('% by state 2019'!$G:$G,'% by state 2019'!$B:$B,$A29)</f>
        <v>0</v>
      </c>
    </row>
    <row r="30" spans="1:8">
      <c r="A30" s="161" t="s">
        <v>194</v>
      </c>
      <c r="B30" s="6">
        <f>'US-syvbt-psgr'!B$7*SUMIFS('% by state 2019'!$G:$G,'% by state 2019'!$B:$B,$A30)</f>
        <v>0</v>
      </c>
      <c r="C30" s="6">
        <f>'US-syvbt-psgr'!C$7*SUMIFS('% by state 2019'!$G:$G,'% by state 2019'!$B:$B,$A30)</f>
        <v>0</v>
      </c>
      <c r="D30" s="6">
        <f>'US-syvbt-psgr'!D$7*SUMIFS('% by state 2019'!$G:$G,'% by state 2019'!$B:$B,$A30)</f>
        <v>42291.624162718646</v>
      </c>
      <c r="E30" s="6">
        <f>'US-syvbt-psgr'!E$7*SUMIFS('% by state 2019'!$G:$G,'% by state 2019'!$B:$B,$A30)</f>
        <v>0</v>
      </c>
      <c r="F30" s="6">
        <f>'US-syvbt-psgr'!F$7*SUMIFS('% by state 2019'!$G:$G,'% by state 2019'!$B:$B,$A30)</f>
        <v>0</v>
      </c>
      <c r="G30" s="6">
        <f>'US-syvbt-psgr'!G$7*SUMIFS('% by state 2019'!$G:$G,'% by state 2019'!$B:$B,$A30)</f>
        <v>0</v>
      </c>
      <c r="H30" s="6">
        <f>'US-syvbt-psgr'!H$7*SUMIFS('% by state 2019'!$G:$G,'% by state 2019'!$B:$B,$A30)</f>
        <v>0</v>
      </c>
    </row>
    <row r="31" spans="1:8">
      <c r="A31" s="161" t="s">
        <v>196</v>
      </c>
      <c r="B31" s="6">
        <f>'US-syvbt-psgr'!B$7*SUMIFS('% by state 2019'!$G:$G,'% by state 2019'!$B:$B,$A31)</f>
        <v>0</v>
      </c>
      <c r="C31" s="6">
        <f>'US-syvbt-psgr'!C$7*SUMIFS('% by state 2019'!$G:$G,'% by state 2019'!$B:$B,$A31)</f>
        <v>0</v>
      </c>
      <c r="D31" s="6">
        <f>'US-syvbt-psgr'!D$7*SUMIFS('% by state 2019'!$G:$G,'% by state 2019'!$B:$B,$A31)</f>
        <v>187114.10074322679</v>
      </c>
      <c r="E31" s="6">
        <f>'US-syvbt-psgr'!E$7*SUMIFS('% by state 2019'!$G:$G,'% by state 2019'!$B:$B,$A31)</f>
        <v>0</v>
      </c>
      <c r="F31" s="6">
        <f>'US-syvbt-psgr'!F$7*SUMIFS('% by state 2019'!$G:$G,'% by state 2019'!$B:$B,$A31)</f>
        <v>0</v>
      </c>
      <c r="G31" s="6">
        <f>'US-syvbt-psgr'!G$7*SUMIFS('% by state 2019'!$G:$G,'% by state 2019'!$B:$B,$A31)</f>
        <v>0</v>
      </c>
      <c r="H31" s="6">
        <f>'US-syvbt-psgr'!H$7*SUMIFS('% by state 2019'!$G:$G,'% by state 2019'!$B:$B,$A31)</f>
        <v>0</v>
      </c>
    </row>
    <row r="32" spans="1:8">
      <c r="A32" s="161" t="s">
        <v>197</v>
      </c>
      <c r="B32" s="6">
        <f>'US-syvbt-psgr'!B$7*SUMIFS('% by state 2019'!$G:$G,'% by state 2019'!$B:$B,$A32)</f>
        <v>0</v>
      </c>
      <c r="C32" s="6">
        <f>'US-syvbt-psgr'!C$7*SUMIFS('% by state 2019'!$G:$G,'% by state 2019'!$B:$B,$A32)</f>
        <v>0</v>
      </c>
      <c r="D32" s="6">
        <f>'US-syvbt-psgr'!D$7*SUMIFS('% by state 2019'!$G:$G,'% by state 2019'!$B:$B,$A32)</f>
        <v>55550.94485031761</v>
      </c>
      <c r="E32" s="6">
        <f>'US-syvbt-psgr'!E$7*SUMIFS('% by state 2019'!$G:$G,'% by state 2019'!$B:$B,$A32)</f>
        <v>0</v>
      </c>
      <c r="F32" s="6">
        <f>'US-syvbt-psgr'!F$7*SUMIFS('% by state 2019'!$G:$G,'% by state 2019'!$B:$B,$A32)</f>
        <v>0</v>
      </c>
      <c r="G32" s="6">
        <f>'US-syvbt-psgr'!G$7*SUMIFS('% by state 2019'!$G:$G,'% by state 2019'!$B:$B,$A32)</f>
        <v>0</v>
      </c>
      <c r="H32" s="6">
        <f>'US-syvbt-psgr'!H$7*SUMIFS('% by state 2019'!$G:$G,'% by state 2019'!$B:$B,$A32)</f>
        <v>0</v>
      </c>
    </row>
    <row r="33" spans="1:8">
      <c r="A33" s="161" t="s">
        <v>199</v>
      </c>
      <c r="B33" s="6">
        <f>'US-syvbt-psgr'!B$7*SUMIFS('% by state 2019'!$G:$G,'% by state 2019'!$B:$B,$A33)</f>
        <v>0</v>
      </c>
      <c r="C33" s="6">
        <f>'US-syvbt-psgr'!C$7*SUMIFS('% by state 2019'!$G:$G,'% by state 2019'!$B:$B,$A33)</f>
        <v>0</v>
      </c>
      <c r="D33" s="6">
        <f>'US-syvbt-psgr'!D$7*SUMIFS('% by state 2019'!$G:$G,'% by state 2019'!$B:$B,$A33)</f>
        <v>352802.89804304769</v>
      </c>
      <c r="E33" s="6">
        <f>'US-syvbt-psgr'!E$7*SUMIFS('% by state 2019'!$G:$G,'% by state 2019'!$B:$B,$A33)</f>
        <v>0</v>
      </c>
      <c r="F33" s="6">
        <f>'US-syvbt-psgr'!F$7*SUMIFS('% by state 2019'!$G:$G,'% by state 2019'!$B:$B,$A33)</f>
        <v>0</v>
      </c>
      <c r="G33" s="6">
        <f>'US-syvbt-psgr'!G$7*SUMIFS('% by state 2019'!$G:$G,'% by state 2019'!$B:$B,$A33)</f>
        <v>0</v>
      </c>
      <c r="H33" s="6">
        <f>'US-syvbt-psgr'!H$7*SUMIFS('% by state 2019'!$G:$G,'% by state 2019'!$B:$B,$A33)</f>
        <v>0</v>
      </c>
    </row>
    <row r="34" spans="1:8">
      <c r="A34" s="161" t="s">
        <v>200</v>
      </c>
      <c r="B34" s="6">
        <f>'US-syvbt-psgr'!B$7*SUMIFS('% by state 2019'!$G:$G,'% by state 2019'!$B:$B,$A34)</f>
        <v>0</v>
      </c>
      <c r="C34" s="6">
        <f>'US-syvbt-psgr'!C$7*SUMIFS('% by state 2019'!$G:$G,'% by state 2019'!$B:$B,$A34)</f>
        <v>0</v>
      </c>
      <c r="D34" s="6">
        <f>'US-syvbt-psgr'!D$7*SUMIFS('% by state 2019'!$G:$G,'% by state 2019'!$B:$B,$A34)</f>
        <v>272256.9548577118</v>
      </c>
      <c r="E34" s="6">
        <f>'US-syvbt-psgr'!E$7*SUMIFS('% by state 2019'!$G:$G,'% by state 2019'!$B:$B,$A34)</f>
        <v>0</v>
      </c>
      <c r="F34" s="6">
        <f>'US-syvbt-psgr'!F$7*SUMIFS('% by state 2019'!$G:$G,'% by state 2019'!$B:$B,$A34)</f>
        <v>0</v>
      </c>
      <c r="G34" s="6">
        <f>'US-syvbt-psgr'!G$7*SUMIFS('% by state 2019'!$G:$G,'% by state 2019'!$B:$B,$A34)</f>
        <v>0</v>
      </c>
      <c r="H34" s="6">
        <f>'US-syvbt-psgr'!H$7*SUMIFS('% by state 2019'!$G:$G,'% by state 2019'!$B:$B,$A34)</f>
        <v>0</v>
      </c>
    </row>
    <row r="35" spans="1:8">
      <c r="A35" s="161" t="s">
        <v>201</v>
      </c>
      <c r="B35" s="6">
        <f>'US-syvbt-psgr'!B$7*SUMIFS('% by state 2019'!$G:$G,'% by state 2019'!$B:$B,$A35)</f>
        <v>0</v>
      </c>
      <c r="C35" s="6">
        <f>'US-syvbt-psgr'!C$7*SUMIFS('% by state 2019'!$G:$G,'% by state 2019'!$B:$B,$A35)</f>
        <v>0</v>
      </c>
      <c r="D35" s="6">
        <f>'US-syvbt-psgr'!D$7*SUMIFS('% by state 2019'!$G:$G,'% by state 2019'!$B:$B,$A35)</f>
        <v>28009.355432522603</v>
      </c>
      <c r="E35" s="6">
        <f>'US-syvbt-psgr'!E$7*SUMIFS('% by state 2019'!$G:$G,'% by state 2019'!$B:$B,$A35)</f>
        <v>0</v>
      </c>
      <c r="F35" s="6">
        <f>'US-syvbt-psgr'!F$7*SUMIFS('% by state 2019'!$G:$G,'% by state 2019'!$B:$B,$A35)</f>
        <v>0</v>
      </c>
      <c r="G35" s="6">
        <f>'US-syvbt-psgr'!G$7*SUMIFS('% by state 2019'!$G:$G,'% by state 2019'!$B:$B,$A35)</f>
        <v>0</v>
      </c>
      <c r="H35" s="6">
        <f>'US-syvbt-psgr'!H$7*SUMIFS('% by state 2019'!$G:$G,'% by state 2019'!$B:$B,$A35)</f>
        <v>0</v>
      </c>
    </row>
    <row r="36" spans="1:8">
      <c r="A36" s="161" t="s">
        <v>202</v>
      </c>
      <c r="B36" s="6">
        <f>'US-syvbt-psgr'!B$7*SUMIFS('% by state 2019'!$G:$G,'% by state 2019'!$B:$B,$A36)</f>
        <v>0</v>
      </c>
      <c r="C36" s="6">
        <f>'US-syvbt-psgr'!C$7*SUMIFS('% by state 2019'!$G:$G,'% by state 2019'!$B:$B,$A36)</f>
        <v>0</v>
      </c>
      <c r="D36" s="6">
        <f>'US-syvbt-psgr'!D$7*SUMIFS('% by state 2019'!$G:$G,'% by state 2019'!$B:$B,$A36)</f>
        <v>329985.07557917509</v>
      </c>
      <c r="E36" s="6">
        <f>'US-syvbt-psgr'!E$7*SUMIFS('% by state 2019'!$G:$G,'% by state 2019'!$B:$B,$A36)</f>
        <v>0</v>
      </c>
      <c r="F36" s="6">
        <f>'US-syvbt-psgr'!F$7*SUMIFS('% by state 2019'!$G:$G,'% by state 2019'!$B:$B,$A36)</f>
        <v>0</v>
      </c>
      <c r="G36" s="6">
        <f>'US-syvbt-psgr'!G$7*SUMIFS('% by state 2019'!$G:$G,'% by state 2019'!$B:$B,$A36)</f>
        <v>0</v>
      </c>
      <c r="H36" s="6">
        <f>'US-syvbt-psgr'!H$7*SUMIFS('% by state 2019'!$G:$G,'% by state 2019'!$B:$B,$A36)</f>
        <v>0</v>
      </c>
    </row>
    <row r="37" spans="1:8">
      <c r="A37" s="161" t="s">
        <v>204</v>
      </c>
      <c r="B37" s="6">
        <f>'US-syvbt-psgr'!B$7*SUMIFS('% by state 2019'!$G:$G,'% by state 2019'!$B:$B,$A37)</f>
        <v>0</v>
      </c>
      <c r="C37" s="6">
        <f>'US-syvbt-psgr'!C$7*SUMIFS('% by state 2019'!$G:$G,'% by state 2019'!$B:$B,$A37)</f>
        <v>0</v>
      </c>
      <c r="D37" s="6">
        <f>'US-syvbt-psgr'!D$7*SUMIFS('% by state 2019'!$G:$G,'% by state 2019'!$B:$B,$A37)</f>
        <v>116209.30890040311</v>
      </c>
      <c r="E37" s="6">
        <f>'US-syvbt-psgr'!E$7*SUMIFS('% by state 2019'!$G:$G,'% by state 2019'!$B:$B,$A37)</f>
        <v>0</v>
      </c>
      <c r="F37" s="6">
        <f>'US-syvbt-psgr'!F$7*SUMIFS('% by state 2019'!$G:$G,'% by state 2019'!$B:$B,$A37)</f>
        <v>0</v>
      </c>
      <c r="G37" s="6">
        <f>'US-syvbt-psgr'!G$7*SUMIFS('% by state 2019'!$G:$G,'% by state 2019'!$B:$B,$A37)</f>
        <v>0</v>
      </c>
      <c r="H37" s="6">
        <f>'US-syvbt-psgr'!H$7*SUMIFS('% by state 2019'!$G:$G,'% by state 2019'!$B:$B,$A37)</f>
        <v>0</v>
      </c>
    </row>
    <row r="38" spans="1:8">
      <c r="A38" s="161" t="s">
        <v>206</v>
      </c>
      <c r="B38" s="6">
        <f>'US-syvbt-psgr'!B$7*SUMIFS('% by state 2019'!$G:$G,'% by state 2019'!$B:$B,$A38)</f>
        <v>0</v>
      </c>
      <c r="C38" s="6">
        <f>'US-syvbt-psgr'!C$7*SUMIFS('% by state 2019'!$G:$G,'% by state 2019'!$B:$B,$A38)</f>
        <v>0</v>
      </c>
      <c r="D38" s="6">
        <f>'US-syvbt-psgr'!D$7*SUMIFS('% by state 2019'!$G:$G,'% by state 2019'!$B:$B,$A38)</f>
        <v>127586.3192066597</v>
      </c>
      <c r="E38" s="6">
        <f>'US-syvbt-psgr'!E$7*SUMIFS('% by state 2019'!$G:$G,'% by state 2019'!$B:$B,$A38)</f>
        <v>0</v>
      </c>
      <c r="F38" s="6">
        <f>'US-syvbt-psgr'!F$7*SUMIFS('% by state 2019'!$G:$G,'% by state 2019'!$B:$B,$A38)</f>
        <v>0</v>
      </c>
      <c r="G38" s="6">
        <f>'US-syvbt-psgr'!G$7*SUMIFS('% by state 2019'!$G:$G,'% by state 2019'!$B:$B,$A38)</f>
        <v>0</v>
      </c>
      <c r="H38" s="6">
        <f>'US-syvbt-psgr'!H$7*SUMIFS('% by state 2019'!$G:$G,'% by state 2019'!$B:$B,$A38)</f>
        <v>0</v>
      </c>
    </row>
    <row r="39" spans="1:8">
      <c r="A39" s="161" t="s">
        <v>207</v>
      </c>
      <c r="B39" s="6">
        <f>'US-syvbt-psgr'!B$7*SUMIFS('% by state 2019'!$G:$G,'% by state 2019'!$B:$B,$A39)</f>
        <v>0</v>
      </c>
      <c r="C39" s="6">
        <f>'US-syvbt-psgr'!C$7*SUMIFS('% by state 2019'!$G:$G,'% by state 2019'!$B:$B,$A39)</f>
        <v>0</v>
      </c>
      <c r="D39" s="6">
        <f>'US-syvbt-psgr'!D$7*SUMIFS('% by state 2019'!$G:$G,'% by state 2019'!$B:$B,$A39)</f>
        <v>333034.04393491201</v>
      </c>
      <c r="E39" s="6">
        <f>'US-syvbt-psgr'!E$7*SUMIFS('% by state 2019'!$G:$G,'% by state 2019'!$B:$B,$A39)</f>
        <v>0</v>
      </c>
      <c r="F39" s="6">
        <f>'US-syvbt-psgr'!F$7*SUMIFS('% by state 2019'!$G:$G,'% by state 2019'!$B:$B,$A39)</f>
        <v>0</v>
      </c>
      <c r="G39" s="6">
        <f>'US-syvbt-psgr'!G$7*SUMIFS('% by state 2019'!$G:$G,'% by state 2019'!$B:$B,$A39)</f>
        <v>0</v>
      </c>
      <c r="H39" s="6">
        <f>'US-syvbt-psgr'!H$7*SUMIFS('% by state 2019'!$G:$G,'% by state 2019'!$B:$B,$A39)</f>
        <v>0</v>
      </c>
    </row>
    <row r="40" spans="1:8">
      <c r="A40" s="161" t="s">
        <v>209</v>
      </c>
      <c r="B40" s="6">
        <f>'US-syvbt-psgr'!B$7*SUMIFS('% by state 2019'!$G:$G,'% by state 2019'!$B:$B,$A40)</f>
        <v>0</v>
      </c>
      <c r="C40" s="6">
        <f>'US-syvbt-psgr'!C$7*SUMIFS('% by state 2019'!$G:$G,'% by state 2019'!$B:$B,$A40)</f>
        <v>0</v>
      </c>
      <c r="D40" s="6">
        <f>'US-syvbt-psgr'!D$7*SUMIFS('% by state 2019'!$G:$G,'% by state 2019'!$B:$B,$A40)</f>
        <v>26996.906034411913</v>
      </c>
      <c r="E40" s="6">
        <f>'US-syvbt-psgr'!E$7*SUMIFS('% by state 2019'!$G:$G,'% by state 2019'!$B:$B,$A40)</f>
        <v>0</v>
      </c>
      <c r="F40" s="6">
        <f>'US-syvbt-psgr'!F$7*SUMIFS('% by state 2019'!$G:$G,'% by state 2019'!$B:$B,$A40)</f>
        <v>0</v>
      </c>
      <c r="G40" s="6">
        <f>'US-syvbt-psgr'!G$7*SUMIFS('% by state 2019'!$G:$G,'% by state 2019'!$B:$B,$A40)</f>
        <v>0</v>
      </c>
      <c r="H40" s="6">
        <f>'US-syvbt-psgr'!H$7*SUMIFS('% by state 2019'!$G:$G,'% by state 2019'!$B:$B,$A40)</f>
        <v>0</v>
      </c>
    </row>
    <row r="41" spans="1:8">
      <c r="A41" s="161" t="s">
        <v>210</v>
      </c>
      <c r="B41" s="6">
        <f>'US-syvbt-psgr'!B$7*SUMIFS('% by state 2019'!$G:$G,'% by state 2019'!$B:$B,$A41)</f>
        <v>0</v>
      </c>
      <c r="C41" s="6">
        <f>'US-syvbt-psgr'!C$7*SUMIFS('% by state 2019'!$G:$G,'% by state 2019'!$B:$B,$A41)</f>
        <v>0</v>
      </c>
      <c r="D41" s="6">
        <f>'US-syvbt-psgr'!D$7*SUMIFS('% by state 2019'!$G:$G,'% by state 2019'!$B:$B,$A41)</f>
        <v>142099.2777363268</v>
      </c>
      <c r="E41" s="6">
        <f>'US-syvbt-psgr'!E$7*SUMIFS('% by state 2019'!$G:$G,'% by state 2019'!$B:$B,$A41)</f>
        <v>0</v>
      </c>
      <c r="F41" s="6">
        <f>'US-syvbt-psgr'!F$7*SUMIFS('% by state 2019'!$G:$G,'% by state 2019'!$B:$B,$A41)</f>
        <v>0</v>
      </c>
      <c r="G41" s="6">
        <f>'US-syvbt-psgr'!G$7*SUMIFS('% by state 2019'!$G:$G,'% by state 2019'!$B:$B,$A41)</f>
        <v>0</v>
      </c>
      <c r="H41" s="6">
        <f>'US-syvbt-psgr'!H$7*SUMIFS('% by state 2019'!$G:$G,'% by state 2019'!$B:$B,$A41)</f>
        <v>0</v>
      </c>
    </row>
    <row r="42" spans="1:8">
      <c r="A42" s="161" t="s">
        <v>212</v>
      </c>
      <c r="B42" s="6">
        <f>'US-syvbt-psgr'!B$7*SUMIFS('% by state 2019'!$G:$G,'% by state 2019'!$B:$B,$A42)</f>
        <v>0</v>
      </c>
      <c r="C42" s="6">
        <f>'US-syvbt-psgr'!C$7*SUMIFS('% by state 2019'!$G:$G,'% by state 2019'!$B:$B,$A42)</f>
        <v>0</v>
      </c>
      <c r="D42" s="6">
        <f>'US-syvbt-psgr'!D$7*SUMIFS('% by state 2019'!$G:$G,'% by state 2019'!$B:$B,$A42)</f>
        <v>40321.087783793286</v>
      </c>
      <c r="E42" s="6">
        <f>'US-syvbt-psgr'!E$7*SUMIFS('% by state 2019'!$G:$G,'% by state 2019'!$B:$B,$A42)</f>
        <v>0</v>
      </c>
      <c r="F42" s="6">
        <f>'US-syvbt-psgr'!F$7*SUMIFS('% by state 2019'!$G:$G,'% by state 2019'!$B:$B,$A42)</f>
        <v>0</v>
      </c>
      <c r="G42" s="6">
        <f>'US-syvbt-psgr'!G$7*SUMIFS('% by state 2019'!$G:$G,'% by state 2019'!$B:$B,$A42)</f>
        <v>0</v>
      </c>
      <c r="H42" s="6">
        <f>'US-syvbt-psgr'!H$7*SUMIFS('% by state 2019'!$G:$G,'% by state 2019'!$B:$B,$A42)</f>
        <v>0</v>
      </c>
    </row>
    <row r="43" spans="1:8">
      <c r="A43" s="161" t="s">
        <v>214</v>
      </c>
      <c r="B43" s="6">
        <f>'US-syvbt-psgr'!B$7*SUMIFS('% by state 2019'!$G:$G,'% by state 2019'!$B:$B,$A43)</f>
        <v>0</v>
      </c>
      <c r="C43" s="6">
        <f>'US-syvbt-psgr'!C$7*SUMIFS('% by state 2019'!$G:$G,'% by state 2019'!$B:$B,$A43)</f>
        <v>0</v>
      </c>
      <c r="D43" s="6">
        <f>'US-syvbt-psgr'!D$7*SUMIFS('% by state 2019'!$G:$G,'% by state 2019'!$B:$B,$A43)</f>
        <v>182413.88564459138</v>
      </c>
      <c r="E43" s="6">
        <f>'US-syvbt-psgr'!E$7*SUMIFS('% by state 2019'!$G:$G,'% by state 2019'!$B:$B,$A43)</f>
        <v>0</v>
      </c>
      <c r="F43" s="6">
        <f>'US-syvbt-psgr'!F$7*SUMIFS('% by state 2019'!$G:$G,'% by state 2019'!$B:$B,$A43)</f>
        <v>0</v>
      </c>
      <c r="G43" s="6">
        <f>'US-syvbt-psgr'!G$7*SUMIFS('% by state 2019'!$G:$G,'% by state 2019'!$B:$B,$A43)</f>
        <v>0</v>
      </c>
      <c r="H43" s="6">
        <f>'US-syvbt-psgr'!H$7*SUMIFS('% by state 2019'!$G:$G,'% by state 2019'!$B:$B,$A43)</f>
        <v>0</v>
      </c>
    </row>
    <row r="44" spans="1:8">
      <c r="A44" s="161" t="s">
        <v>216</v>
      </c>
      <c r="B44" s="6">
        <f>'US-syvbt-psgr'!B$7*SUMIFS('% by state 2019'!$G:$G,'% by state 2019'!$B:$B,$A44)</f>
        <v>0</v>
      </c>
      <c r="C44" s="6">
        <f>'US-syvbt-psgr'!C$7*SUMIFS('% by state 2019'!$G:$G,'% by state 2019'!$B:$B,$A44)</f>
        <v>0</v>
      </c>
      <c r="D44" s="6">
        <f>'US-syvbt-psgr'!D$7*SUMIFS('% by state 2019'!$G:$G,'% by state 2019'!$B:$B,$A44)</f>
        <v>698439.92604229657</v>
      </c>
      <c r="E44" s="6">
        <f>'US-syvbt-psgr'!E$7*SUMIFS('% by state 2019'!$G:$G,'% by state 2019'!$B:$B,$A44)</f>
        <v>0</v>
      </c>
      <c r="F44" s="6">
        <f>'US-syvbt-psgr'!F$7*SUMIFS('% by state 2019'!$G:$G,'% by state 2019'!$B:$B,$A44)</f>
        <v>0</v>
      </c>
      <c r="G44" s="6">
        <f>'US-syvbt-psgr'!G$7*SUMIFS('% by state 2019'!$G:$G,'% by state 2019'!$B:$B,$A44)</f>
        <v>0</v>
      </c>
      <c r="H44" s="6">
        <f>'US-syvbt-psgr'!H$7*SUMIFS('% by state 2019'!$G:$G,'% by state 2019'!$B:$B,$A44)</f>
        <v>0</v>
      </c>
    </row>
    <row r="45" spans="1:8">
      <c r="A45" s="161" t="s">
        <v>217</v>
      </c>
      <c r="B45" s="6">
        <f>'US-syvbt-psgr'!B$7*SUMIFS('% by state 2019'!$G:$G,'% by state 2019'!$B:$B,$A45)</f>
        <v>0</v>
      </c>
      <c r="C45" s="6">
        <f>'US-syvbt-psgr'!C$7*SUMIFS('% by state 2019'!$G:$G,'% by state 2019'!$B:$B,$A45)</f>
        <v>0</v>
      </c>
      <c r="D45" s="6">
        <f>'US-syvbt-psgr'!D$7*SUMIFS('% by state 2019'!$G:$G,'% by state 2019'!$B:$B,$A45)</f>
        <v>77247.717694478444</v>
      </c>
      <c r="E45" s="6">
        <f>'US-syvbt-psgr'!E$7*SUMIFS('% by state 2019'!$G:$G,'% by state 2019'!$B:$B,$A45)</f>
        <v>0</v>
      </c>
      <c r="F45" s="6">
        <f>'US-syvbt-psgr'!F$7*SUMIFS('% by state 2019'!$G:$G,'% by state 2019'!$B:$B,$A45)</f>
        <v>0</v>
      </c>
      <c r="G45" s="6">
        <f>'US-syvbt-psgr'!G$7*SUMIFS('% by state 2019'!$G:$G,'% by state 2019'!$B:$B,$A45)</f>
        <v>0</v>
      </c>
      <c r="H45" s="6">
        <f>'US-syvbt-psgr'!H$7*SUMIFS('% by state 2019'!$G:$G,'% by state 2019'!$B:$B,$A45)</f>
        <v>0</v>
      </c>
    </row>
    <row r="46" spans="1:8">
      <c r="A46" s="161" t="s">
        <v>219</v>
      </c>
      <c r="B46" s="6">
        <f>'US-syvbt-psgr'!B$7*SUMIFS('% by state 2019'!$G:$G,'% by state 2019'!$B:$B,$A46)</f>
        <v>0</v>
      </c>
      <c r="C46" s="6">
        <f>'US-syvbt-psgr'!C$7*SUMIFS('% by state 2019'!$G:$G,'% by state 2019'!$B:$B,$A46)</f>
        <v>0</v>
      </c>
      <c r="D46" s="6">
        <f>'US-syvbt-psgr'!D$7*SUMIFS('% by state 2019'!$G:$G,'% by state 2019'!$B:$B,$A46)</f>
        <v>18947.311812139644</v>
      </c>
      <c r="E46" s="6">
        <f>'US-syvbt-psgr'!E$7*SUMIFS('% by state 2019'!$G:$G,'% by state 2019'!$B:$B,$A46)</f>
        <v>0</v>
      </c>
      <c r="F46" s="6">
        <f>'US-syvbt-psgr'!F$7*SUMIFS('% by state 2019'!$G:$G,'% by state 2019'!$B:$B,$A46)</f>
        <v>0</v>
      </c>
      <c r="G46" s="6">
        <f>'US-syvbt-psgr'!G$7*SUMIFS('% by state 2019'!$G:$G,'% by state 2019'!$B:$B,$A46)</f>
        <v>0</v>
      </c>
      <c r="H46" s="6">
        <f>'US-syvbt-psgr'!H$7*SUMIFS('% by state 2019'!$G:$G,'% by state 2019'!$B:$B,$A46)</f>
        <v>0</v>
      </c>
    </row>
    <row r="47" spans="1:8">
      <c r="A47" s="161" t="s">
        <v>220</v>
      </c>
      <c r="B47" s="6">
        <f>'US-syvbt-psgr'!B$7*SUMIFS('% by state 2019'!$G:$G,'% by state 2019'!$B:$B,$A47)</f>
        <v>0</v>
      </c>
      <c r="C47" s="6">
        <f>'US-syvbt-psgr'!C$7*SUMIFS('% by state 2019'!$G:$G,'% by state 2019'!$B:$B,$A47)</f>
        <v>0</v>
      </c>
      <c r="D47" s="6">
        <f>'US-syvbt-psgr'!D$7*SUMIFS('% by state 2019'!$G:$G,'% by state 2019'!$B:$B,$A47)</f>
        <v>236965.68353358077</v>
      </c>
      <c r="E47" s="6">
        <f>'US-syvbt-psgr'!E$7*SUMIFS('% by state 2019'!$G:$G,'% by state 2019'!$B:$B,$A47)</f>
        <v>0</v>
      </c>
      <c r="F47" s="6">
        <f>'US-syvbt-psgr'!F$7*SUMIFS('% by state 2019'!$G:$G,'% by state 2019'!$B:$B,$A47)</f>
        <v>0</v>
      </c>
      <c r="G47" s="6">
        <f>'US-syvbt-psgr'!G$7*SUMIFS('% by state 2019'!$G:$G,'% by state 2019'!$B:$B,$A47)</f>
        <v>0</v>
      </c>
      <c r="H47" s="6">
        <f>'US-syvbt-psgr'!H$7*SUMIFS('% by state 2019'!$G:$G,'% by state 2019'!$B:$B,$A47)</f>
        <v>0</v>
      </c>
    </row>
    <row r="48" spans="1:8">
      <c r="A48" s="161" t="s">
        <v>222</v>
      </c>
      <c r="B48" s="6">
        <f>'US-syvbt-psgr'!B$7*SUMIFS('% by state 2019'!$G:$G,'% by state 2019'!$B:$B,$A48)</f>
        <v>0</v>
      </c>
      <c r="C48" s="6">
        <f>'US-syvbt-psgr'!C$7*SUMIFS('% by state 2019'!$G:$G,'% by state 2019'!$B:$B,$A48)</f>
        <v>0</v>
      </c>
      <c r="D48" s="6">
        <f>'US-syvbt-psgr'!D$7*SUMIFS('% by state 2019'!$G:$G,'% by state 2019'!$B:$B,$A48)</f>
        <v>226091.61125874356</v>
      </c>
      <c r="E48" s="6">
        <f>'US-syvbt-psgr'!E$7*SUMIFS('% by state 2019'!$G:$G,'% by state 2019'!$B:$B,$A48)</f>
        <v>0</v>
      </c>
      <c r="F48" s="6">
        <f>'US-syvbt-psgr'!F$7*SUMIFS('% by state 2019'!$G:$G,'% by state 2019'!$B:$B,$A48)</f>
        <v>0</v>
      </c>
      <c r="G48" s="6">
        <f>'US-syvbt-psgr'!G$7*SUMIFS('% by state 2019'!$G:$G,'% by state 2019'!$B:$B,$A48)</f>
        <v>0</v>
      </c>
      <c r="H48" s="6">
        <f>'US-syvbt-psgr'!H$7*SUMIFS('% by state 2019'!$G:$G,'% by state 2019'!$B:$B,$A48)</f>
        <v>0</v>
      </c>
    </row>
    <row r="49" spans="1:8">
      <c r="A49" s="161" t="s">
        <v>224</v>
      </c>
      <c r="B49" s="6">
        <f>'US-syvbt-psgr'!B$7*SUMIFS('% by state 2019'!$G:$G,'% by state 2019'!$B:$B,$A49)</f>
        <v>0</v>
      </c>
      <c r="C49" s="6">
        <f>'US-syvbt-psgr'!C$7*SUMIFS('% by state 2019'!$G:$G,'% by state 2019'!$B:$B,$A49)</f>
        <v>0</v>
      </c>
      <c r="D49" s="6">
        <f>'US-syvbt-psgr'!D$7*SUMIFS('% by state 2019'!$G:$G,'% by state 2019'!$B:$B,$A49)</f>
        <v>51632.208971092237</v>
      </c>
      <c r="E49" s="6">
        <f>'US-syvbt-psgr'!E$7*SUMIFS('% by state 2019'!$G:$G,'% by state 2019'!$B:$B,$A49)</f>
        <v>0</v>
      </c>
      <c r="F49" s="6">
        <f>'US-syvbt-psgr'!F$7*SUMIFS('% by state 2019'!$G:$G,'% by state 2019'!$B:$B,$A49)</f>
        <v>0</v>
      </c>
      <c r="G49" s="6">
        <f>'US-syvbt-psgr'!G$7*SUMIFS('% by state 2019'!$G:$G,'% by state 2019'!$B:$B,$A49)</f>
        <v>0</v>
      </c>
      <c r="H49" s="6">
        <f>'US-syvbt-psgr'!H$7*SUMIFS('% by state 2019'!$G:$G,'% by state 2019'!$B:$B,$A49)</f>
        <v>0</v>
      </c>
    </row>
    <row r="50" spans="1:8">
      <c r="A50" s="161" t="s">
        <v>226</v>
      </c>
      <c r="B50" s="6">
        <f>'US-syvbt-psgr'!B$7*SUMIFS('% by state 2019'!$G:$G,'% by state 2019'!$B:$B,$A50)</f>
        <v>0</v>
      </c>
      <c r="C50" s="6">
        <f>'US-syvbt-psgr'!C$7*SUMIFS('% by state 2019'!$G:$G,'% by state 2019'!$B:$B,$A50)</f>
        <v>0</v>
      </c>
      <c r="D50" s="6">
        <f>'US-syvbt-psgr'!D$7*SUMIFS('% by state 2019'!$G:$G,'% by state 2019'!$B:$B,$A50)</f>
        <v>174965.08180487136</v>
      </c>
      <c r="E50" s="6">
        <f>'US-syvbt-psgr'!E$7*SUMIFS('% by state 2019'!$G:$G,'% by state 2019'!$B:$B,$A50)</f>
        <v>0</v>
      </c>
      <c r="F50" s="6">
        <f>'US-syvbt-psgr'!F$7*SUMIFS('% by state 2019'!$G:$G,'% by state 2019'!$B:$B,$A50)</f>
        <v>0</v>
      </c>
      <c r="G50" s="6">
        <f>'US-syvbt-psgr'!G$7*SUMIFS('% by state 2019'!$G:$G,'% by state 2019'!$B:$B,$A50)</f>
        <v>0</v>
      </c>
      <c r="H50" s="6">
        <f>'US-syvbt-psgr'!H$7*SUMIFS('% by state 2019'!$G:$G,'% by state 2019'!$B:$B,$A50)</f>
        <v>0</v>
      </c>
    </row>
    <row r="51" spans="1:8">
      <c r="A51" s="161" t="s">
        <v>228</v>
      </c>
      <c r="B51" s="6">
        <f>'US-syvbt-psgr'!B$7*SUMIFS('% by state 2019'!$G:$G,'% by state 2019'!$B:$B,$A51)</f>
        <v>0</v>
      </c>
      <c r="C51" s="6">
        <f>'US-syvbt-psgr'!C$7*SUMIFS('% by state 2019'!$G:$G,'% by state 2019'!$B:$B,$A51)</f>
        <v>0</v>
      </c>
      <c r="D51" s="6">
        <f>'US-syvbt-psgr'!D$7*SUMIFS('% by state 2019'!$G:$G,'% by state 2019'!$B:$B,$A51)</f>
        <v>26823.818590001225</v>
      </c>
      <c r="E51" s="6">
        <f>'US-syvbt-psgr'!E$7*SUMIFS('% by state 2019'!$G:$G,'% by state 2019'!$B:$B,$A51)</f>
        <v>0</v>
      </c>
      <c r="F51" s="6">
        <f>'US-syvbt-psgr'!F$7*SUMIFS('% by state 2019'!$G:$G,'% by state 2019'!$B:$B,$A51)</f>
        <v>0</v>
      </c>
      <c r="G51" s="6">
        <f>'US-syvbt-psgr'!G$7*SUMIFS('% by state 2019'!$G:$G,'% by state 2019'!$B:$B,$A51)</f>
        <v>0</v>
      </c>
      <c r="H51" s="6">
        <f>'US-syvbt-psgr'!H$7*SUMIFS('% by state 2019'!$G:$G,'% by state 2019'!$B:$B,$A51)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2A55-9ABB-4071-98F0-9EA3976BB642}">
  <sheetPr>
    <tabColor theme="6"/>
  </sheetPr>
  <dimension ref="A1:W68"/>
  <sheetViews>
    <sheetView workbookViewId="0"/>
  </sheetViews>
  <sheetFormatPr defaultColWidth="4.85546875" defaultRowHeight="8.25"/>
  <cols>
    <col min="1" max="1" width="10.85546875" style="69" bestFit="1" customWidth="1"/>
    <col min="2" max="2" width="13.5703125" style="46" customWidth="1"/>
    <col min="3" max="17" width="10" style="46" customWidth="1"/>
    <col min="18" max="18" width="7" style="46" customWidth="1"/>
    <col min="19" max="19" width="6.140625" style="46" bestFit="1" customWidth="1"/>
    <col min="20" max="20" width="8.140625" style="46" bestFit="1" customWidth="1"/>
    <col min="21" max="21" width="10.140625" style="221" bestFit="1" customWidth="1"/>
    <col min="22" max="22" width="5.7109375" style="46" bestFit="1" customWidth="1"/>
    <col min="23" max="112" width="4.85546875" style="46"/>
    <col min="113" max="113" width="13.5703125" style="46" customWidth="1"/>
    <col min="114" max="115" width="10.5703125" style="46" customWidth="1"/>
    <col min="116" max="119" width="11.28515625" style="46" customWidth="1"/>
    <col min="120" max="120" width="2" style="46" customWidth="1"/>
    <col min="121" max="126" width="11.28515625" style="46" customWidth="1"/>
    <col min="127" max="127" width="9.85546875" style="46" customWidth="1"/>
    <col min="128" max="129" width="10.5703125" style="46" customWidth="1"/>
    <col min="130" max="130" width="6.7109375" style="46" customWidth="1"/>
    <col min="131" max="368" width="4.85546875" style="46"/>
    <col min="369" max="369" width="13.5703125" style="46" customWidth="1"/>
    <col min="370" max="371" width="10.5703125" style="46" customWidth="1"/>
    <col min="372" max="375" width="11.28515625" style="46" customWidth="1"/>
    <col min="376" max="376" width="2" style="46" customWidth="1"/>
    <col min="377" max="382" width="11.28515625" style="46" customWidth="1"/>
    <col min="383" max="383" width="9.85546875" style="46" customWidth="1"/>
    <col min="384" max="385" width="10.5703125" style="46" customWidth="1"/>
    <col min="386" max="386" width="6.7109375" style="46" customWidth="1"/>
    <col min="387" max="624" width="4.85546875" style="46"/>
    <col min="625" max="625" width="13.5703125" style="46" customWidth="1"/>
    <col min="626" max="627" width="10.5703125" style="46" customWidth="1"/>
    <col min="628" max="631" width="11.28515625" style="46" customWidth="1"/>
    <col min="632" max="632" width="2" style="46" customWidth="1"/>
    <col min="633" max="638" width="11.28515625" style="46" customWidth="1"/>
    <col min="639" max="639" width="9.85546875" style="46" customWidth="1"/>
    <col min="640" max="641" width="10.5703125" style="46" customWidth="1"/>
    <col min="642" max="642" width="6.7109375" style="46" customWidth="1"/>
    <col min="643" max="880" width="4.85546875" style="46"/>
    <col min="881" max="881" width="13.5703125" style="46" customWidth="1"/>
    <col min="882" max="883" width="10.5703125" style="46" customWidth="1"/>
    <col min="884" max="887" width="11.28515625" style="46" customWidth="1"/>
    <col min="888" max="888" width="2" style="46" customWidth="1"/>
    <col min="889" max="894" width="11.28515625" style="46" customWidth="1"/>
    <col min="895" max="895" width="9.85546875" style="46" customWidth="1"/>
    <col min="896" max="897" width="10.5703125" style="46" customWidth="1"/>
    <col min="898" max="898" width="6.7109375" style="46" customWidth="1"/>
    <col min="899" max="1136" width="4.85546875" style="46"/>
    <col min="1137" max="1137" width="13.5703125" style="46" customWidth="1"/>
    <col min="1138" max="1139" width="10.5703125" style="46" customWidth="1"/>
    <col min="1140" max="1143" width="11.28515625" style="46" customWidth="1"/>
    <col min="1144" max="1144" width="2" style="46" customWidth="1"/>
    <col min="1145" max="1150" width="11.28515625" style="46" customWidth="1"/>
    <col min="1151" max="1151" width="9.85546875" style="46" customWidth="1"/>
    <col min="1152" max="1153" width="10.5703125" style="46" customWidth="1"/>
    <col min="1154" max="1154" width="6.7109375" style="46" customWidth="1"/>
    <col min="1155" max="1392" width="4.85546875" style="46"/>
    <col min="1393" max="1393" width="13.5703125" style="46" customWidth="1"/>
    <col min="1394" max="1395" width="10.5703125" style="46" customWidth="1"/>
    <col min="1396" max="1399" width="11.28515625" style="46" customWidth="1"/>
    <col min="1400" max="1400" width="2" style="46" customWidth="1"/>
    <col min="1401" max="1406" width="11.28515625" style="46" customWidth="1"/>
    <col min="1407" max="1407" width="9.85546875" style="46" customWidth="1"/>
    <col min="1408" max="1409" width="10.5703125" style="46" customWidth="1"/>
    <col min="1410" max="1410" width="6.7109375" style="46" customWidth="1"/>
    <col min="1411" max="1648" width="4.85546875" style="46"/>
    <col min="1649" max="1649" width="13.5703125" style="46" customWidth="1"/>
    <col min="1650" max="1651" width="10.5703125" style="46" customWidth="1"/>
    <col min="1652" max="1655" width="11.28515625" style="46" customWidth="1"/>
    <col min="1656" max="1656" width="2" style="46" customWidth="1"/>
    <col min="1657" max="1662" width="11.28515625" style="46" customWidth="1"/>
    <col min="1663" max="1663" width="9.85546875" style="46" customWidth="1"/>
    <col min="1664" max="1665" width="10.5703125" style="46" customWidth="1"/>
    <col min="1666" max="1666" width="6.7109375" style="46" customWidth="1"/>
    <col min="1667" max="1904" width="4.85546875" style="46"/>
    <col min="1905" max="1905" width="13.5703125" style="46" customWidth="1"/>
    <col min="1906" max="1907" width="10.5703125" style="46" customWidth="1"/>
    <col min="1908" max="1911" width="11.28515625" style="46" customWidth="1"/>
    <col min="1912" max="1912" width="2" style="46" customWidth="1"/>
    <col min="1913" max="1918" width="11.28515625" style="46" customWidth="1"/>
    <col min="1919" max="1919" width="9.85546875" style="46" customWidth="1"/>
    <col min="1920" max="1921" width="10.5703125" style="46" customWidth="1"/>
    <col min="1922" max="1922" width="6.7109375" style="46" customWidth="1"/>
    <col min="1923" max="2160" width="4.85546875" style="46"/>
    <col min="2161" max="2161" width="13.5703125" style="46" customWidth="1"/>
    <col min="2162" max="2163" width="10.5703125" style="46" customWidth="1"/>
    <col min="2164" max="2167" width="11.28515625" style="46" customWidth="1"/>
    <col min="2168" max="2168" width="2" style="46" customWidth="1"/>
    <col min="2169" max="2174" width="11.28515625" style="46" customWidth="1"/>
    <col min="2175" max="2175" width="9.85546875" style="46" customWidth="1"/>
    <col min="2176" max="2177" width="10.5703125" style="46" customWidth="1"/>
    <col min="2178" max="2178" width="6.7109375" style="46" customWidth="1"/>
    <col min="2179" max="2416" width="4.85546875" style="46"/>
    <col min="2417" max="2417" width="13.5703125" style="46" customWidth="1"/>
    <col min="2418" max="2419" width="10.5703125" style="46" customWidth="1"/>
    <col min="2420" max="2423" width="11.28515625" style="46" customWidth="1"/>
    <col min="2424" max="2424" width="2" style="46" customWidth="1"/>
    <col min="2425" max="2430" width="11.28515625" style="46" customWidth="1"/>
    <col min="2431" max="2431" width="9.85546875" style="46" customWidth="1"/>
    <col min="2432" max="2433" width="10.5703125" style="46" customWidth="1"/>
    <col min="2434" max="2434" width="6.7109375" style="46" customWidth="1"/>
    <col min="2435" max="2672" width="4.85546875" style="46"/>
    <col min="2673" max="2673" width="13.5703125" style="46" customWidth="1"/>
    <col min="2674" max="2675" width="10.5703125" style="46" customWidth="1"/>
    <col min="2676" max="2679" width="11.28515625" style="46" customWidth="1"/>
    <col min="2680" max="2680" width="2" style="46" customWidth="1"/>
    <col min="2681" max="2686" width="11.28515625" style="46" customWidth="1"/>
    <col min="2687" max="2687" width="9.85546875" style="46" customWidth="1"/>
    <col min="2688" max="2689" width="10.5703125" style="46" customWidth="1"/>
    <col min="2690" max="2690" width="6.7109375" style="46" customWidth="1"/>
    <col min="2691" max="2928" width="4.85546875" style="46"/>
    <col min="2929" max="2929" width="13.5703125" style="46" customWidth="1"/>
    <col min="2930" max="2931" width="10.5703125" style="46" customWidth="1"/>
    <col min="2932" max="2935" width="11.28515625" style="46" customWidth="1"/>
    <col min="2936" max="2936" width="2" style="46" customWidth="1"/>
    <col min="2937" max="2942" width="11.28515625" style="46" customWidth="1"/>
    <col min="2943" max="2943" width="9.85546875" style="46" customWidth="1"/>
    <col min="2944" max="2945" width="10.5703125" style="46" customWidth="1"/>
    <col min="2946" max="2946" width="6.7109375" style="46" customWidth="1"/>
    <col min="2947" max="3184" width="4.85546875" style="46"/>
    <col min="3185" max="3185" width="13.5703125" style="46" customWidth="1"/>
    <col min="3186" max="3187" width="10.5703125" style="46" customWidth="1"/>
    <col min="3188" max="3191" width="11.28515625" style="46" customWidth="1"/>
    <col min="3192" max="3192" width="2" style="46" customWidth="1"/>
    <col min="3193" max="3198" width="11.28515625" style="46" customWidth="1"/>
    <col min="3199" max="3199" width="9.85546875" style="46" customWidth="1"/>
    <col min="3200" max="3201" width="10.5703125" style="46" customWidth="1"/>
    <col min="3202" max="3202" width="6.7109375" style="46" customWidth="1"/>
    <col min="3203" max="3440" width="4.85546875" style="46"/>
    <col min="3441" max="3441" width="13.5703125" style="46" customWidth="1"/>
    <col min="3442" max="3443" width="10.5703125" style="46" customWidth="1"/>
    <col min="3444" max="3447" width="11.28515625" style="46" customWidth="1"/>
    <col min="3448" max="3448" width="2" style="46" customWidth="1"/>
    <col min="3449" max="3454" width="11.28515625" style="46" customWidth="1"/>
    <col min="3455" max="3455" width="9.85546875" style="46" customWidth="1"/>
    <col min="3456" max="3457" width="10.5703125" style="46" customWidth="1"/>
    <col min="3458" max="3458" width="6.7109375" style="46" customWidth="1"/>
    <col min="3459" max="3696" width="4.85546875" style="46"/>
    <col min="3697" max="3697" width="13.5703125" style="46" customWidth="1"/>
    <col min="3698" max="3699" width="10.5703125" style="46" customWidth="1"/>
    <col min="3700" max="3703" width="11.28515625" style="46" customWidth="1"/>
    <col min="3704" max="3704" width="2" style="46" customWidth="1"/>
    <col min="3705" max="3710" width="11.28515625" style="46" customWidth="1"/>
    <col min="3711" max="3711" width="9.85546875" style="46" customWidth="1"/>
    <col min="3712" max="3713" width="10.5703125" style="46" customWidth="1"/>
    <col min="3714" max="3714" width="6.7109375" style="46" customWidth="1"/>
    <col min="3715" max="3952" width="4.85546875" style="46"/>
    <col min="3953" max="3953" width="13.5703125" style="46" customWidth="1"/>
    <col min="3954" max="3955" width="10.5703125" style="46" customWidth="1"/>
    <col min="3956" max="3959" width="11.28515625" style="46" customWidth="1"/>
    <col min="3960" max="3960" width="2" style="46" customWidth="1"/>
    <col min="3961" max="3966" width="11.28515625" style="46" customWidth="1"/>
    <col min="3967" max="3967" width="9.85546875" style="46" customWidth="1"/>
    <col min="3968" max="3969" width="10.5703125" style="46" customWidth="1"/>
    <col min="3970" max="3970" width="6.7109375" style="46" customWidth="1"/>
    <col min="3971" max="4208" width="4.85546875" style="46"/>
    <col min="4209" max="4209" width="13.5703125" style="46" customWidth="1"/>
    <col min="4210" max="4211" width="10.5703125" style="46" customWidth="1"/>
    <col min="4212" max="4215" width="11.28515625" style="46" customWidth="1"/>
    <col min="4216" max="4216" width="2" style="46" customWidth="1"/>
    <col min="4217" max="4222" width="11.28515625" style="46" customWidth="1"/>
    <col min="4223" max="4223" width="9.85546875" style="46" customWidth="1"/>
    <col min="4224" max="4225" width="10.5703125" style="46" customWidth="1"/>
    <col min="4226" max="4226" width="6.7109375" style="46" customWidth="1"/>
    <col min="4227" max="4464" width="4.85546875" style="46"/>
    <col min="4465" max="4465" width="13.5703125" style="46" customWidth="1"/>
    <col min="4466" max="4467" width="10.5703125" style="46" customWidth="1"/>
    <col min="4468" max="4471" width="11.28515625" style="46" customWidth="1"/>
    <col min="4472" max="4472" width="2" style="46" customWidth="1"/>
    <col min="4473" max="4478" width="11.28515625" style="46" customWidth="1"/>
    <col min="4479" max="4479" width="9.85546875" style="46" customWidth="1"/>
    <col min="4480" max="4481" width="10.5703125" style="46" customWidth="1"/>
    <col min="4482" max="4482" width="6.7109375" style="46" customWidth="1"/>
    <col min="4483" max="4720" width="4.85546875" style="46"/>
    <col min="4721" max="4721" width="13.5703125" style="46" customWidth="1"/>
    <col min="4722" max="4723" width="10.5703125" style="46" customWidth="1"/>
    <col min="4724" max="4727" width="11.28515625" style="46" customWidth="1"/>
    <col min="4728" max="4728" width="2" style="46" customWidth="1"/>
    <col min="4729" max="4734" width="11.28515625" style="46" customWidth="1"/>
    <col min="4735" max="4735" width="9.85546875" style="46" customWidth="1"/>
    <col min="4736" max="4737" width="10.5703125" style="46" customWidth="1"/>
    <col min="4738" max="4738" width="6.7109375" style="46" customWidth="1"/>
    <col min="4739" max="4976" width="4.85546875" style="46"/>
    <col min="4977" max="4977" width="13.5703125" style="46" customWidth="1"/>
    <col min="4978" max="4979" width="10.5703125" style="46" customWidth="1"/>
    <col min="4980" max="4983" width="11.28515625" style="46" customWidth="1"/>
    <col min="4984" max="4984" width="2" style="46" customWidth="1"/>
    <col min="4985" max="4990" width="11.28515625" style="46" customWidth="1"/>
    <col min="4991" max="4991" width="9.85546875" style="46" customWidth="1"/>
    <col min="4992" max="4993" width="10.5703125" style="46" customWidth="1"/>
    <col min="4994" max="4994" width="6.7109375" style="46" customWidth="1"/>
    <col min="4995" max="5232" width="4.85546875" style="46"/>
    <col min="5233" max="5233" width="13.5703125" style="46" customWidth="1"/>
    <col min="5234" max="5235" width="10.5703125" style="46" customWidth="1"/>
    <col min="5236" max="5239" width="11.28515625" style="46" customWidth="1"/>
    <col min="5240" max="5240" width="2" style="46" customWidth="1"/>
    <col min="5241" max="5246" width="11.28515625" style="46" customWidth="1"/>
    <col min="5247" max="5247" width="9.85546875" style="46" customWidth="1"/>
    <col min="5248" max="5249" width="10.5703125" style="46" customWidth="1"/>
    <col min="5250" max="5250" width="6.7109375" style="46" customWidth="1"/>
    <col min="5251" max="5488" width="4.85546875" style="46"/>
    <col min="5489" max="5489" width="13.5703125" style="46" customWidth="1"/>
    <col min="5490" max="5491" width="10.5703125" style="46" customWidth="1"/>
    <col min="5492" max="5495" width="11.28515625" style="46" customWidth="1"/>
    <col min="5496" max="5496" width="2" style="46" customWidth="1"/>
    <col min="5497" max="5502" width="11.28515625" style="46" customWidth="1"/>
    <col min="5503" max="5503" width="9.85546875" style="46" customWidth="1"/>
    <col min="5504" max="5505" width="10.5703125" style="46" customWidth="1"/>
    <col min="5506" max="5506" width="6.7109375" style="46" customWidth="1"/>
    <col min="5507" max="5744" width="4.85546875" style="46"/>
    <col min="5745" max="5745" width="13.5703125" style="46" customWidth="1"/>
    <col min="5746" max="5747" width="10.5703125" style="46" customWidth="1"/>
    <col min="5748" max="5751" width="11.28515625" style="46" customWidth="1"/>
    <col min="5752" max="5752" width="2" style="46" customWidth="1"/>
    <col min="5753" max="5758" width="11.28515625" style="46" customWidth="1"/>
    <col min="5759" max="5759" width="9.85546875" style="46" customWidth="1"/>
    <col min="5760" max="5761" width="10.5703125" style="46" customWidth="1"/>
    <col min="5762" max="5762" width="6.7109375" style="46" customWidth="1"/>
    <col min="5763" max="6000" width="4.85546875" style="46"/>
    <col min="6001" max="6001" width="13.5703125" style="46" customWidth="1"/>
    <col min="6002" max="6003" width="10.5703125" style="46" customWidth="1"/>
    <col min="6004" max="6007" width="11.28515625" style="46" customWidth="1"/>
    <col min="6008" max="6008" width="2" style="46" customWidth="1"/>
    <col min="6009" max="6014" width="11.28515625" style="46" customWidth="1"/>
    <col min="6015" max="6015" width="9.85546875" style="46" customWidth="1"/>
    <col min="6016" max="6017" width="10.5703125" style="46" customWidth="1"/>
    <col min="6018" max="6018" width="6.7109375" style="46" customWidth="1"/>
    <col min="6019" max="6256" width="4.85546875" style="46"/>
    <col min="6257" max="6257" width="13.5703125" style="46" customWidth="1"/>
    <col min="6258" max="6259" width="10.5703125" style="46" customWidth="1"/>
    <col min="6260" max="6263" width="11.28515625" style="46" customWidth="1"/>
    <col min="6264" max="6264" width="2" style="46" customWidth="1"/>
    <col min="6265" max="6270" width="11.28515625" style="46" customWidth="1"/>
    <col min="6271" max="6271" width="9.85546875" style="46" customWidth="1"/>
    <col min="6272" max="6273" width="10.5703125" style="46" customWidth="1"/>
    <col min="6274" max="6274" width="6.7109375" style="46" customWidth="1"/>
    <col min="6275" max="6512" width="4.85546875" style="46"/>
    <col min="6513" max="6513" width="13.5703125" style="46" customWidth="1"/>
    <col min="6514" max="6515" width="10.5703125" style="46" customWidth="1"/>
    <col min="6516" max="6519" width="11.28515625" style="46" customWidth="1"/>
    <col min="6520" max="6520" width="2" style="46" customWidth="1"/>
    <col min="6521" max="6526" width="11.28515625" style="46" customWidth="1"/>
    <col min="6527" max="6527" width="9.85546875" style="46" customWidth="1"/>
    <col min="6528" max="6529" width="10.5703125" style="46" customWidth="1"/>
    <col min="6530" max="6530" width="6.7109375" style="46" customWidth="1"/>
    <col min="6531" max="6768" width="4.85546875" style="46"/>
    <col min="6769" max="6769" width="13.5703125" style="46" customWidth="1"/>
    <col min="6770" max="6771" width="10.5703125" style="46" customWidth="1"/>
    <col min="6772" max="6775" width="11.28515625" style="46" customWidth="1"/>
    <col min="6776" max="6776" width="2" style="46" customWidth="1"/>
    <col min="6777" max="6782" width="11.28515625" style="46" customWidth="1"/>
    <col min="6783" max="6783" width="9.85546875" style="46" customWidth="1"/>
    <col min="6784" max="6785" width="10.5703125" style="46" customWidth="1"/>
    <col min="6786" max="6786" width="6.7109375" style="46" customWidth="1"/>
    <col min="6787" max="7024" width="4.85546875" style="46"/>
    <col min="7025" max="7025" width="13.5703125" style="46" customWidth="1"/>
    <col min="7026" max="7027" width="10.5703125" style="46" customWidth="1"/>
    <col min="7028" max="7031" width="11.28515625" style="46" customWidth="1"/>
    <col min="7032" max="7032" width="2" style="46" customWidth="1"/>
    <col min="7033" max="7038" width="11.28515625" style="46" customWidth="1"/>
    <col min="7039" max="7039" width="9.85546875" style="46" customWidth="1"/>
    <col min="7040" max="7041" width="10.5703125" style="46" customWidth="1"/>
    <col min="7042" max="7042" width="6.7109375" style="46" customWidth="1"/>
    <col min="7043" max="7280" width="4.85546875" style="46"/>
    <col min="7281" max="7281" width="13.5703125" style="46" customWidth="1"/>
    <col min="7282" max="7283" width="10.5703125" style="46" customWidth="1"/>
    <col min="7284" max="7287" width="11.28515625" style="46" customWidth="1"/>
    <col min="7288" max="7288" width="2" style="46" customWidth="1"/>
    <col min="7289" max="7294" width="11.28515625" style="46" customWidth="1"/>
    <col min="7295" max="7295" width="9.85546875" style="46" customWidth="1"/>
    <col min="7296" max="7297" width="10.5703125" style="46" customWidth="1"/>
    <col min="7298" max="7298" width="6.7109375" style="46" customWidth="1"/>
    <col min="7299" max="7536" width="4.85546875" style="46"/>
    <col min="7537" max="7537" width="13.5703125" style="46" customWidth="1"/>
    <col min="7538" max="7539" width="10.5703125" style="46" customWidth="1"/>
    <col min="7540" max="7543" width="11.28515625" style="46" customWidth="1"/>
    <col min="7544" max="7544" width="2" style="46" customWidth="1"/>
    <col min="7545" max="7550" width="11.28515625" style="46" customWidth="1"/>
    <col min="7551" max="7551" width="9.85546875" style="46" customWidth="1"/>
    <col min="7552" max="7553" width="10.5703125" style="46" customWidth="1"/>
    <col min="7554" max="7554" width="6.7109375" style="46" customWidth="1"/>
    <col min="7555" max="7792" width="4.85546875" style="46"/>
    <col min="7793" max="7793" width="13.5703125" style="46" customWidth="1"/>
    <col min="7794" max="7795" width="10.5703125" style="46" customWidth="1"/>
    <col min="7796" max="7799" width="11.28515625" style="46" customWidth="1"/>
    <col min="7800" max="7800" width="2" style="46" customWidth="1"/>
    <col min="7801" max="7806" width="11.28515625" style="46" customWidth="1"/>
    <col min="7807" max="7807" width="9.85546875" style="46" customWidth="1"/>
    <col min="7808" max="7809" width="10.5703125" style="46" customWidth="1"/>
    <col min="7810" max="7810" width="6.7109375" style="46" customWidth="1"/>
    <col min="7811" max="8048" width="4.85546875" style="46"/>
    <col min="8049" max="8049" width="13.5703125" style="46" customWidth="1"/>
    <col min="8050" max="8051" width="10.5703125" style="46" customWidth="1"/>
    <col min="8052" max="8055" width="11.28515625" style="46" customWidth="1"/>
    <col min="8056" max="8056" width="2" style="46" customWidth="1"/>
    <col min="8057" max="8062" width="11.28515625" style="46" customWidth="1"/>
    <col min="8063" max="8063" width="9.85546875" style="46" customWidth="1"/>
    <col min="8064" max="8065" width="10.5703125" style="46" customWidth="1"/>
    <col min="8066" max="8066" width="6.7109375" style="46" customWidth="1"/>
    <col min="8067" max="8304" width="4.85546875" style="46"/>
    <col min="8305" max="8305" width="13.5703125" style="46" customWidth="1"/>
    <col min="8306" max="8307" width="10.5703125" style="46" customWidth="1"/>
    <col min="8308" max="8311" width="11.28515625" style="46" customWidth="1"/>
    <col min="8312" max="8312" width="2" style="46" customWidth="1"/>
    <col min="8313" max="8318" width="11.28515625" style="46" customWidth="1"/>
    <col min="8319" max="8319" width="9.85546875" style="46" customWidth="1"/>
    <col min="8320" max="8321" width="10.5703125" style="46" customWidth="1"/>
    <col min="8322" max="8322" width="6.7109375" style="46" customWidth="1"/>
    <col min="8323" max="8560" width="4.85546875" style="46"/>
    <col min="8561" max="8561" width="13.5703125" style="46" customWidth="1"/>
    <col min="8562" max="8563" width="10.5703125" style="46" customWidth="1"/>
    <col min="8564" max="8567" width="11.28515625" style="46" customWidth="1"/>
    <col min="8568" max="8568" width="2" style="46" customWidth="1"/>
    <col min="8569" max="8574" width="11.28515625" style="46" customWidth="1"/>
    <col min="8575" max="8575" width="9.85546875" style="46" customWidth="1"/>
    <col min="8576" max="8577" width="10.5703125" style="46" customWidth="1"/>
    <col min="8578" max="8578" width="6.7109375" style="46" customWidth="1"/>
    <col min="8579" max="8816" width="4.85546875" style="46"/>
    <col min="8817" max="8817" width="13.5703125" style="46" customWidth="1"/>
    <col min="8818" max="8819" width="10.5703125" style="46" customWidth="1"/>
    <col min="8820" max="8823" width="11.28515625" style="46" customWidth="1"/>
    <col min="8824" max="8824" width="2" style="46" customWidth="1"/>
    <col min="8825" max="8830" width="11.28515625" style="46" customWidth="1"/>
    <col min="8831" max="8831" width="9.85546875" style="46" customWidth="1"/>
    <col min="8832" max="8833" width="10.5703125" style="46" customWidth="1"/>
    <col min="8834" max="8834" width="6.7109375" style="46" customWidth="1"/>
    <col min="8835" max="9072" width="4.85546875" style="46"/>
    <col min="9073" max="9073" width="13.5703125" style="46" customWidth="1"/>
    <col min="9074" max="9075" width="10.5703125" style="46" customWidth="1"/>
    <col min="9076" max="9079" width="11.28515625" style="46" customWidth="1"/>
    <col min="9080" max="9080" width="2" style="46" customWidth="1"/>
    <col min="9081" max="9086" width="11.28515625" style="46" customWidth="1"/>
    <col min="9087" max="9087" width="9.85546875" style="46" customWidth="1"/>
    <col min="9088" max="9089" width="10.5703125" style="46" customWidth="1"/>
    <col min="9090" max="9090" width="6.7109375" style="46" customWidth="1"/>
    <col min="9091" max="9328" width="4.85546875" style="46"/>
    <col min="9329" max="9329" width="13.5703125" style="46" customWidth="1"/>
    <col min="9330" max="9331" width="10.5703125" style="46" customWidth="1"/>
    <col min="9332" max="9335" width="11.28515625" style="46" customWidth="1"/>
    <col min="9336" max="9336" width="2" style="46" customWidth="1"/>
    <col min="9337" max="9342" width="11.28515625" style="46" customWidth="1"/>
    <col min="9343" max="9343" width="9.85546875" style="46" customWidth="1"/>
    <col min="9344" max="9345" width="10.5703125" style="46" customWidth="1"/>
    <col min="9346" max="9346" width="6.7109375" style="46" customWidth="1"/>
    <col min="9347" max="9584" width="4.85546875" style="46"/>
    <col min="9585" max="9585" width="13.5703125" style="46" customWidth="1"/>
    <col min="9586" max="9587" width="10.5703125" style="46" customWidth="1"/>
    <col min="9588" max="9591" width="11.28515625" style="46" customWidth="1"/>
    <col min="9592" max="9592" width="2" style="46" customWidth="1"/>
    <col min="9593" max="9598" width="11.28515625" style="46" customWidth="1"/>
    <col min="9599" max="9599" width="9.85546875" style="46" customWidth="1"/>
    <col min="9600" max="9601" width="10.5703125" style="46" customWidth="1"/>
    <col min="9602" max="9602" width="6.7109375" style="46" customWidth="1"/>
    <col min="9603" max="9840" width="4.85546875" style="46"/>
    <col min="9841" max="9841" width="13.5703125" style="46" customWidth="1"/>
    <col min="9842" max="9843" width="10.5703125" style="46" customWidth="1"/>
    <col min="9844" max="9847" width="11.28515625" style="46" customWidth="1"/>
    <col min="9848" max="9848" width="2" style="46" customWidth="1"/>
    <col min="9849" max="9854" width="11.28515625" style="46" customWidth="1"/>
    <col min="9855" max="9855" width="9.85546875" style="46" customWidth="1"/>
    <col min="9856" max="9857" width="10.5703125" style="46" customWidth="1"/>
    <col min="9858" max="9858" width="6.7109375" style="46" customWidth="1"/>
    <col min="9859" max="10096" width="4.85546875" style="46"/>
    <col min="10097" max="10097" width="13.5703125" style="46" customWidth="1"/>
    <col min="10098" max="10099" width="10.5703125" style="46" customWidth="1"/>
    <col min="10100" max="10103" width="11.28515625" style="46" customWidth="1"/>
    <col min="10104" max="10104" width="2" style="46" customWidth="1"/>
    <col min="10105" max="10110" width="11.28515625" style="46" customWidth="1"/>
    <col min="10111" max="10111" width="9.85546875" style="46" customWidth="1"/>
    <col min="10112" max="10113" width="10.5703125" style="46" customWidth="1"/>
    <col min="10114" max="10114" width="6.7109375" style="46" customWidth="1"/>
    <col min="10115" max="10352" width="4.85546875" style="46"/>
    <col min="10353" max="10353" width="13.5703125" style="46" customWidth="1"/>
    <col min="10354" max="10355" width="10.5703125" style="46" customWidth="1"/>
    <col min="10356" max="10359" width="11.28515625" style="46" customWidth="1"/>
    <col min="10360" max="10360" width="2" style="46" customWidth="1"/>
    <col min="10361" max="10366" width="11.28515625" style="46" customWidth="1"/>
    <col min="10367" max="10367" width="9.85546875" style="46" customWidth="1"/>
    <col min="10368" max="10369" width="10.5703125" style="46" customWidth="1"/>
    <col min="10370" max="10370" width="6.7109375" style="46" customWidth="1"/>
    <col min="10371" max="10608" width="4.85546875" style="46"/>
    <col min="10609" max="10609" width="13.5703125" style="46" customWidth="1"/>
    <col min="10610" max="10611" width="10.5703125" style="46" customWidth="1"/>
    <col min="10612" max="10615" width="11.28515625" style="46" customWidth="1"/>
    <col min="10616" max="10616" width="2" style="46" customWidth="1"/>
    <col min="10617" max="10622" width="11.28515625" style="46" customWidth="1"/>
    <col min="10623" max="10623" width="9.85546875" style="46" customWidth="1"/>
    <col min="10624" max="10625" width="10.5703125" style="46" customWidth="1"/>
    <col min="10626" max="10626" width="6.7109375" style="46" customWidth="1"/>
    <col min="10627" max="10864" width="4.85546875" style="46"/>
    <col min="10865" max="10865" width="13.5703125" style="46" customWidth="1"/>
    <col min="10866" max="10867" width="10.5703125" style="46" customWidth="1"/>
    <col min="10868" max="10871" width="11.28515625" style="46" customWidth="1"/>
    <col min="10872" max="10872" width="2" style="46" customWidth="1"/>
    <col min="10873" max="10878" width="11.28515625" style="46" customWidth="1"/>
    <col min="10879" max="10879" width="9.85546875" style="46" customWidth="1"/>
    <col min="10880" max="10881" width="10.5703125" style="46" customWidth="1"/>
    <col min="10882" max="10882" width="6.7109375" style="46" customWidth="1"/>
    <col min="10883" max="11120" width="4.85546875" style="46"/>
    <col min="11121" max="11121" width="13.5703125" style="46" customWidth="1"/>
    <col min="11122" max="11123" width="10.5703125" style="46" customWidth="1"/>
    <col min="11124" max="11127" width="11.28515625" style="46" customWidth="1"/>
    <col min="11128" max="11128" width="2" style="46" customWidth="1"/>
    <col min="11129" max="11134" width="11.28515625" style="46" customWidth="1"/>
    <col min="11135" max="11135" width="9.85546875" style="46" customWidth="1"/>
    <col min="11136" max="11137" width="10.5703125" style="46" customWidth="1"/>
    <col min="11138" max="11138" width="6.7109375" style="46" customWidth="1"/>
    <col min="11139" max="11376" width="4.85546875" style="46"/>
    <col min="11377" max="11377" width="13.5703125" style="46" customWidth="1"/>
    <col min="11378" max="11379" width="10.5703125" style="46" customWidth="1"/>
    <col min="11380" max="11383" width="11.28515625" style="46" customWidth="1"/>
    <col min="11384" max="11384" width="2" style="46" customWidth="1"/>
    <col min="11385" max="11390" width="11.28515625" style="46" customWidth="1"/>
    <col min="11391" max="11391" width="9.85546875" style="46" customWidth="1"/>
    <col min="11392" max="11393" width="10.5703125" style="46" customWidth="1"/>
    <col min="11394" max="11394" width="6.7109375" style="46" customWidth="1"/>
    <col min="11395" max="11632" width="4.85546875" style="46"/>
    <col min="11633" max="11633" width="13.5703125" style="46" customWidth="1"/>
    <col min="11634" max="11635" width="10.5703125" style="46" customWidth="1"/>
    <col min="11636" max="11639" width="11.28515625" style="46" customWidth="1"/>
    <col min="11640" max="11640" width="2" style="46" customWidth="1"/>
    <col min="11641" max="11646" width="11.28515625" style="46" customWidth="1"/>
    <col min="11647" max="11647" width="9.85546875" style="46" customWidth="1"/>
    <col min="11648" max="11649" width="10.5703125" style="46" customWidth="1"/>
    <col min="11650" max="11650" width="6.7109375" style="46" customWidth="1"/>
    <col min="11651" max="11888" width="4.85546875" style="46"/>
    <col min="11889" max="11889" width="13.5703125" style="46" customWidth="1"/>
    <col min="11890" max="11891" width="10.5703125" style="46" customWidth="1"/>
    <col min="11892" max="11895" width="11.28515625" style="46" customWidth="1"/>
    <col min="11896" max="11896" width="2" style="46" customWidth="1"/>
    <col min="11897" max="11902" width="11.28515625" style="46" customWidth="1"/>
    <col min="11903" max="11903" width="9.85546875" style="46" customWidth="1"/>
    <col min="11904" max="11905" width="10.5703125" style="46" customWidth="1"/>
    <col min="11906" max="11906" width="6.7109375" style="46" customWidth="1"/>
    <col min="11907" max="12144" width="4.85546875" style="46"/>
    <col min="12145" max="12145" width="13.5703125" style="46" customWidth="1"/>
    <col min="12146" max="12147" width="10.5703125" style="46" customWidth="1"/>
    <col min="12148" max="12151" width="11.28515625" style="46" customWidth="1"/>
    <col min="12152" max="12152" width="2" style="46" customWidth="1"/>
    <col min="12153" max="12158" width="11.28515625" style="46" customWidth="1"/>
    <col min="12159" max="12159" width="9.85546875" style="46" customWidth="1"/>
    <col min="12160" max="12161" width="10.5703125" style="46" customWidth="1"/>
    <col min="12162" max="12162" width="6.7109375" style="46" customWidth="1"/>
    <col min="12163" max="12400" width="4.85546875" style="46"/>
    <col min="12401" max="12401" width="13.5703125" style="46" customWidth="1"/>
    <col min="12402" max="12403" width="10.5703125" style="46" customWidth="1"/>
    <col min="12404" max="12407" width="11.28515625" style="46" customWidth="1"/>
    <col min="12408" max="12408" width="2" style="46" customWidth="1"/>
    <col min="12409" max="12414" width="11.28515625" style="46" customWidth="1"/>
    <col min="12415" max="12415" width="9.85546875" style="46" customWidth="1"/>
    <col min="12416" max="12417" width="10.5703125" style="46" customWidth="1"/>
    <col min="12418" max="12418" width="6.7109375" style="46" customWidth="1"/>
    <col min="12419" max="12656" width="4.85546875" style="46"/>
    <col min="12657" max="12657" width="13.5703125" style="46" customWidth="1"/>
    <col min="12658" max="12659" width="10.5703125" style="46" customWidth="1"/>
    <col min="12660" max="12663" width="11.28515625" style="46" customWidth="1"/>
    <col min="12664" max="12664" width="2" style="46" customWidth="1"/>
    <col min="12665" max="12670" width="11.28515625" style="46" customWidth="1"/>
    <col min="12671" max="12671" width="9.85546875" style="46" customWidth="1"/>
    <col min="12672" max="12673" width="10.5703125" style="46" customWidth="1"/>
    <col min="12674" max="12674" width="6.7109375" style="46" customWidth="1"/>
    <col min="12675" max="12912" width="4.85546875" style="46"/>
    <col min="12913" max="12913" width="13.5703125" style="46" customWidth="1"/>
    <col min="12914" max="12915" width="10.5703125" style="46" customWidth="1"/>
    <col min="12916" max="12919" width="11.28515625" style="46" customWidth="1"/>
    <col min="12920" max="12920" width="2" style="46" customWidth="1"/>
    <col min="12921" max="12926" width="11.28515625" style="46" customWidth="1"/>
    <col min="12927" max="12927" width="9.85546875" style="46" customWidth="1"/>
    <col min="12928" max="12929" width="10.5703125" style="46" customWidth="1"/>
    <col min="12930" max="12930" width="6.7109375" style="46" customWidth="1"/>
    <col min="12931" max="13168" width="4.85546875" style="46"/>
    <col min="13169" max="13169" width="13.5703125" style="46" customWidth="1"/>
    <col min="13170" max="13171" width="10.5703125" style="46" customWidth="1"/>
    <col min="13172" max="13175" width="11.28515625" style="46" customWidth="1"/>
    <col min="13176" max="13176" width="2" style="46" customWidth="1"/>
    <col min="13177" max="13182" width="11.28515625" style="46" customWidth="1"/>
    <col min="13183" max="13183" width="9.85546875" style="46" customWidth="1"/>
    <col min="13184" max="13185" width="10.5703125" style="46" customWidth="1"/>
    <col min="13186" max="13186" width="6.7109375" style="46" customWidth="1"/>
    <col min="13187" max="13424" width="4.85546875" style="46"/>
    <col min="13425" max="13425" width="13.5703125" style="46" customWidth="1"/>
    <col min="13426" max="13427" width="10.5703125" style="46" customWidth="1"/>
    <col min="13428" max="13431" width="11.28515625" style="46" customWidth="1"/>
    <col min="13432" max="13432" width="2" style="46" customWidth="1"/>
    <col min="13433" max="13438" width="11.28515625" style="46" customWidth="1"/>
    <col min="13439" max="13439" width="9.85546875" style="46" customWidth="1"/>
    <col min="13440" max="13441" width="10.5703125" style="46" customWidth="1"/>
    <col min="13442" max="13442" width="6.7109375" style="46" customWidth="1"/>
    <col min="13443" max="13680" width="4.85546875" style="46"/>
    <col min="13681" max="13681" width="13.5703125" style="46" customWidth="1"/>
    <col min="13682" max="13683" width="10.5703125" style="46" customWidth="1"/>
    <col min="13684" max="13687" width="11.28515625" style="46" customWidth="1"/>
    <col min="13688" max="13688" width="2" style="46" customWidth="1"/>
    <col min="13689" max="13694" width="11.28515625" style="46" customWidth="1"/>
    <col min="13695" max="13695" width="9.85546875" style="46" customWidth="1"/>
    <col min="13696" max="13697" width="10.5703125" style="46" customWidth="1"/>
    <col min="13698" max="13698" width="6.7109375" style="46" customWidth="1"/>
    <col min="13699" max="13936" width="4.85546875" style="46"/>
    <col min="13937" max="13937" width="13.5703125" style="46" customWidth="1"/>
    <col min="13938" max="13939" width="10.5703125" style="46" customWidth="1"/>
    <col min="13940" max="13943" width="11.28515625" style="46" customWidth="1"/>
    <col min="13944" max="13944" width="2" style="46" customWidth="1"/>
    <col min="13945" max="13950" width="11.28515625" style="46" customWidth="1"/>
    <col min="13951" max="13951" width="9.85546875" style="46" customWidth="1"/>
    <col min="13952" max="13953" width="10.5703125" style="46" customWidth="1"/>
    <col min="13954" max="13954" width="6.7109375" style="46" customWidth="1"/>
    <col min="13955" max="14192" width="4.85546875" style="46"/>
    <col min="14193" max="14193" width="13.5703125" style="46" customWidth="1"/>
    <col min="14194" max="14195" width="10.5703125" style="46" customWidth="1"/>
    <col min="14196" max="14199" width="11.28515625" style="46" customWidth="1"/>
    <col min="14200" max="14200" width="2" style="46" customWidth="1"/>
    <col min="14201" max="14206" width="11.28515625" style="46" customWidth="1"/>
    <col min="14207" max="14207" width="9.85546875" style="46" customWidth="1"/>
    <col min="14208" max="14209" width="10.5703125" style="46" customWidth="1"/>
    <col min="14210" max="14210" width="6.7109375" style="46" customWidth="1"/>
    <col min="14211" max="14448" width="4.85546875" style="46"/>
    <col min="14449" max="14449" width="13.5703125" style="46" customWidth="1"/>
    <col min="14450" max="14451" width="10.5703125" style="46" customWidth="1"/>
    <col min="14452" max="14455" width="11.28515625" style="46" customWidth="1"/>
    <col min="14456" max="14456" width="2" style="46" customWidth="1"/>
    <col min="14457" max="14462" width="11.28515625" style="46" customWidth="1"/>
    <col min="14463" max="14463" width="9.85546875" style="46" customWidth="1"/>
    <col min="14464" max="14465" width="10.5703125" style="46" customWidth="1"/>
    <col min="14466" max="14466" width="6.7109375" style="46" customWidth="1"/>
    <col min="14467" max="14704" width="4.85546875" style="46"/>
    <col min="14705" max="14705" width="13.5703125" style="46" customWidth="1"/>
    <col min="14706" max="14707" width="10.5703125" style="46" customWidth="1"/>
    <col min="14708" max="14711" width="11.28515625" style="46" customWidth="1"/>
    <col min="14712" max="14712" width="2" style="46" customWidth="1"/>
    <col min="14713" max="14718" width="11.28515625" style="46" customWidth="1"/>
    <col min="14719" max="14719" width="9.85546875" style="46" customWidth="1"/>
    <col min="14720" max="14721" width="10.5703125" style="46" customWidth="1"/>
    <col min="14722" max="14722" width="6.7109375" style="46" customWidth="1"/>
    <col min="14723" max="14960" width="4.85546875" style="46"/>
    <col min="14961" max="14961" width="13.5703125" style="46" customWidth="1"/>
    <col min="14962" max="14963" width="10.5703125" style="46" customWidth="1"/>
    <col min="14964" max="14967" width="11.28515625" style="46" customWidth="1"/>
    <col min="14968" max="14968" width="2" style="46" customWidth="1"/>
    <col min="14969" max="14974" width="11.28515625" style="46" customWidth="1"/>
    <col min="14975" max="14975" width="9.85546875" style="46" customWidth="1"/>
    <col min="14976" max="14977" width="10.5703125" style="46" customWidth="1"/>
    <col min="14978" max="14978" width="6.7109375" style="46" customWidth="1"/>
    <col min="14979" max="15216" width="4.85546875" style="46"/>
    <col min="15217" max="15217" width="13.5703125" style="46" customWidth="1"/>
    <col min="15218" max="15219" width="10.5703125" style="46" customWidth="1"/>
    <col min="15220" max="15223" width="11.28515625" style="46" customWidth="1"/>
    <col min="15224" max="15224" width="2" style="46" customWidth="1"/>
    <col min="15225" max="15230" width="11.28515625" style="46" customWidth="1"/>
    <col min="15231" max="15231" width="9.85546875" style="46" customWidth="1"/>
    <col min="15232" max="15233" width="10.5703125" style="46" customWidth="1"/>
    <col min="15234" max="15234" width="6.7109375" style="46" customWidth="1"/>
    <col min="15235" max="15472" width="4.85546875" style="46"/>
    <col min="15473" max="15473" width="13.5703125" style="46" customWidth="1"/>
    <col min="15474" max="15475" width="10.5703125" style="46" customWidth="1"/>
    <col min="15476" max="15479" width="11.28515625" style="46" customWidth="1"/>
    <col min="15480" max="15480" width="2" style="46" customWidth="1"/>
    <col min="15481" max="15486" width="11.28515625" style="46" customWidth="1"/>
    <col min="15487" max="15487" width="9.85546875" style="46" customWidth="1"/>
    <col min="15488" max="15489" width="10.5703125" style="46" customWidth="1"/>
    <col min="15490" max="15490" width="6.7109375" style="46" customWidth="1"/>
    <col min="15491" max="15728" width="4.85546875" style="46"/>
    <col min="15729" max="15729" width="13.5703125" style="46" customWidth="1"/>
    <col min="15730" max="15731" width="10.5703125" style="46" customWidth="1"/>
    <col min="15732" max="15735" width="11.28515625" style="46" customWidth="1"/>
    <col min="15736" max="15736" width="2" style="46" customWidth="1"/>
    <col min="15737" max="15742" width="11.28515625" style="46" customWidth="1"/>
    <col min="15743" max="15743" width="9.85546875" style="46" customWidth="1"/>
    <col min="15744" max="15745" width="10.5703125" style="46" customWidth="1"/>
    <col min="15746" max="15746" width="6.7109375" style="46" customWidth="1"/>
    <col min="15747" max="15984" width="4.85546875" style="46"/>
    <col min="15985" max="15985" width="13.5703125" style="46" customWidth="1"/>
    <col min="15986" max="15987" width="10.5703125" style="46" customWidth="1"/>
    <col min="15988" max="15991" width="11.28515625" style="46" customWidth="1"/>
    <col min="15992" max="15992" width="2" style="46" customWidth="1"/>
    <col min="15993" max="15998" width="11.28515625" style="46" customWidth="1"/>
    <col min="15999" max="15999" width="9.85546875" style="46" customWidth="1"/>
    <col min="16000" max="16001" width="10.5703125" style="46" customWidth="1"/>
    <col min="16002" max="16002" width="6.7109375" style="46" customWidth="1"/>
    <col min="16003" max="16384" width="4.85546875" style="46"/>
  </cols>
  <sheetData>
    <row r="1" spans="1:21" s="69" customFormat="1" ht="18" customHeight="1">
      <c r="B1" s="71" t="s">
        <v>233</v>
      </c>
      <c r="E1" s="71" t="s">
        <v>237</v>
      </c>
      <c r="H1" s="71" t="s">
        <v>234</v>
      </c>
      <c r="K1" s="71" t="s">
        <v>235</v>
      </c>
      <c r="N1" s="71" t="s">
        <v>236</v>
      </c>
      <c r="U1" s="218"/>
    </row>
    <row r="2" spans="1:21" s="10" customFormat="1" ht="12" customHeight="1">
      <c r="A2" s="70"/>
      <c r="B2" s="10" t="s">
        <v>74</v>
      </c>
      <c r="U2" s="219"/>
    </row>
    <row r="3" spans="1:21" s="10" customFormat="1" ht="14.45" customHeight="1">
      <c r="A3" s="70"/>
      <c r="B3" s="11" t="s">
        <v>75</v>
      </c>
      <c r="C3" s="11"/>
      <c r="D3" s="11"/>
      <c r="E3" s="11"/>
      <c r="F3" s="11"/>
      <c r="G3" s="11"/>
      <c r="H3" s="11"/>
      <c r="I3" s="11"/>
      <c r="J3" s="11"/>
      <c r="K3" s="11"/>
      <c r="L3" s="11"/>
      <c r="M3" s="11"/>
      <c r="N3" s="11"/>
      <c r="O3" s="11"/>
      <c r="P3" s="11"/>
      <c r="Q3" s="11"/>
      <c r="U3" s="219"/>
    </row>
    <row r="4" spans="1:21" s="10" customFormat="1">
      <c r="A4" s="70"/>
      <c r="B4" s="12"/>
      <c r="C4" s="13"/>
      <c r="D4" s="13"/>
      <c r="E4" s="13"/>
      <c r="F4" s="13"/>
      <c r="G4" s="13"/>
      <c r="H4" s="13"/>
      <c r="I4" s="13"/>
      <c r="J4" s="13"/>
      <c r="K4" s="13"/>
      <c r="L4" s="13"/>
      <c r="M4" s="13"/>
      <c r="N4" s="13"/>
      <c r="O4" s="13"/>
      <c r="P4" s="13"/>
      <c r="Q4" s="13"/>
      <c r="U4" s="219"/>
    </row>
    <row r="5" spans="1:21" s="10" customFormat="1" ht="9">
      <c r="A5" s="70"/>
      <c r="B5" s="14" t="s">
        <v>76</v>
      </c>
      <c r="C5" s="15"/>
      <c r="D5" s="15"/>
      <c r="E5" s="15"/>
      <c r="F5" s="15"/>
      <c r="G5" s="15"/>
      <c r="H5" s="15"/>
      <c r="I5" s="15"/>
      <c r="J5" s="15"/>
      <c r="K5" s="15"/>
      <c r="L5" s="15"/>
      <c r="M5" s="15"/>
      <c r="N5" s="15"/>
      <c r="O5" s="15"/>
      <c r="P5" s="15"/>
      <c r="Q5" s="15" t="s">
        <v>77</v>
      </c>
      <c r="U5" s="219"/>
    </row>
    <row r="6" spans="1:21" s="10" customFormat="1" ht="6" customHeight="1">
      <c r="A6" s="70"/>
      <c r="B6" s="16"/>
      <c r="C6" s="17" t="s">
        <v>15</v>
      </c>
      <c r="D6" s="18"/>
      <c r="E6" s="18"/>
      <c r="F6" s="18"/>
      <c r="G6" s="18"/>
      <c r="H6" s="18"/>
      <c r="I6" s="18"/>
      <c r="J6" s="18"/>
      <c r="K6" s="18"/>
      <c r="L6" s="18"/>
      <c r="M6" s="18"/>
      <c r="N6" s="18"/>
      <c r="O6" s="18"/>
      <c r="P6" s="18"/>
      <c r="Q6" s="19"/>
      <c r="U6" s="219"/>
    </row>
    <row r="7" spans="1:21" s="10" customFormat="1" ht="9">
      <c r="A7" s="70"/>
      <c r="B7" s="20"/>
      <c r="C7" s="21" t="s">
        <v>78</v>
      </c>
      <c r="D7" s="22"/>
      <c r="E7" s="22"/>
      <c r="F7" s="23" t="s">
        <v>79</v>
      </c>
      <c r="G7" s="22"/>
      <c r="H7" s="24"/>
      <c r="I7" s="22" t="s">
        <v>80</v>
      </c>
      <c r="J7" s="22"/>
      <c r="K7" s="22"/>
      <c r="L7" s="23" t="s">
        <v>81</v>
      </c>
      <c r="M7" s="22"/>
      <c r="N7" s="24"/>
      <c r="O7" s="22" t="s">
        <v>82</v>
      </c>
      <c r="P7" s="22"/>
      <c r="Q7" s="25"/>
      <c r="U7" s="219"/>
    </row>
    <row r="8" spans="1:21" s="10" customFormat="1" ht="9">
      <c r="A8" s="70"/>
      <c r="B8" s="20" t="s">
        <v>83</v>
      </c>
      <c r="C8" s="16" t="s">
        <v>84</v>
      </c>
      <c r="D8" s="26" t="s">
        <v>15</v>
      </c>
      <c r="E8" s="26"/>
      <c r="F8" s="27"/>
      <c r="G8" s="16" t="s">
        <v>15</v>
      </c>
      <c r="H8" s="28"/>
      <c r="I8" s="29"/>
      <c r="J8" s="16" t="s">
        <v>15</v>
      </c>
      <c r="K8" s="26"/>
      <c r="L8" s="30"/>
      <c r="M8" s="31"/>
      <c r="N8" s="32"/>
      <c r="O8" s="29"/>
      <c r="P8" s="16"/>
      <c r="Q8" s="33"/>
      <c r="U8" s="219"/>
    </row>
    <row r="9" spans="1:21" s="10" customFormat="1" ht="9">
      <c r="A9" s="70"/>
      <c r="B9" s="20"/>
      <c r="C9" s="20" t="s">
        <v>85</v>
      </c>
      <c r="D9" s="26" t="s">
        <v>86</v>
      </c>
      <c r="E9" s="26" t="s">
        <v>15</v>
      </c>
      <c r="F9" s="34" t="s">
        <v>84</v>
      </c>
      <c r="G9" s="20" t="s">
        <v>86</v>
      </c>
      <c r="H9" s="28" t="s">
        <v>15</v>
      </c>
      <c r="I9" s="35" t="s">
        <v>84</v>
      </c>
      <c r="J9" s="20" t="s">
        <v>86</v>
      </c>
      <c r="K9" s="26" t="s">
        <v>15</v>
      </c>
      <c r="L9" s="36" t="s">
        <v>84</v>
      </c>
      <c r="M9" s="20" t="s">
        <v>86</v>
      </c>
      <c r="N9" s="28"/>
      <c r="O9" s="35" t="s">
        <v>84</v>
      </c>
      <c r="P9" s="20" t="s">
        <v>86</v>
      </c>
      <c r="Q9" s="37" t="s">
        <v>15</v>
      </c>
      <c r="U9" s="219"/>
    </row>
    <row r="10" spans="1:21" s="10" customFormat="1" ht="9">
      <c r="A10" s="70"/>
      <c r="B10" s="20"/>
      <c r="C10" s="20" t="s">
        <v>87</v>
      </c>
      <c r="D10" s="26" t="s">
        <v>88</v>
      </c>
      <c r="E10" s="26" t="s">
        <v>89</v>
      </c>
      <c r="F10" s="34" t="s">
        <v>85</v>
      </c>
      <c r="G10" s="20" t="s">
        <v>88</v>
      </c>
      <c r="H10" s="28" t="s">
        <v>89</v>
      </c>
      <c r="I10" s="35" t="s">
        <v>85</v>
      </c>
      <c r="J10" s="20" t="s">
        <v>88</v>
      </c>
      <c r="K10" s="26" t="s">
        <v>89</v>
      </c>
      <c r="L10" s="36" t="s">
        <v>85</v>
      </c>
      <c r="M10" s="20" t="s">
        <v>88</v>
      </c>
      <c r="N10" s="28" t="s">
        <v>89</v>
      </c>
      <c r="O10" s="35" t="s">
        <v>85</v>
      </c>
      <c r="P10" s="20" t="s">
        <v>88</v>
      </c>
      <c r="Q10" s="37" t="s">
        <v>89</v>
      </c>
      <c r="U10" s="219"/>
    </row>
    <row r="11" spans="1:21" s="10" customFormat="1" ht="9">
      <c r="A11" s="70"/>
      <c r="B11" s="38"/>
      <c r="C11" s="38" t="s">
        <v>90</v>
      </c>
      <c r="D11" s="39"/>
      <c r="E11" s="39" t="s">
        <v>15</v>
      </c>
      <c r="F11" s="40"/>
      <c r="G11" s="38"/>
      <c r="H11" s="41" t="s">
        <v>15</v>
      </c>
      <c r="I11" s="42"/>
      <c r="J11" s="38"/>
      <c r="K11" s="39" t="s">
        <v>15</v>
      </c>
      <c r="L11" s="43" t="s">
        <v>15</v>
      </c>
      <c r="M11" s="38"/>
      <c r="N11" s="41"/>
      <c r="O11" s="42"/>
      <c r="P11" s="38"/>
      <c r="Q11" s="44" t="s">
        <v>15</v>
      </c>
      <c r="U11" s="219"/>
    </row>
    <row r="12" spans="1:21" ht="9" customHeight="1">
      <c r="A12" s="69" t="s">
        <v>91</v>
      </c>
      <c r="B12" s="45" t="s">
        <v>91</v>
      </c>
      <c r="C12" s="168">
        <v>1993089</v>
      </c>
      <c r="D12" s="168">
        <v>42287</v>
      </c>
      <c r="E12" s="170">
        <v>2035376</v>
      </c>
      <c r="F12" s="47">
        <v>5492</v>
      </c>
      <c r="G12" s="182">
        <v>132</v>
      </c>
      <c r="H12" s="216">
        <v>5624</v>
      </c>
      <c r="I12" s="57">
        <v>3094573</v>
      </c>
      <c r="J12" s="168">
        <v>69866</v>
      </c>
      <c r="K12" s="170">
        <v>3164439</v>
      </c>
      <c r="L12" s="56">
        <v>114901</v>
      </c>
      <c r="M12" s="168">
        <v>0</v>
      </c>
      <c r="N12" s="169">
        <v>114901</v>
      </c>
      <c r="O12" s="57">
        <v>5208055</v>
      </c>
      <c r="P12" s="168">
        <v>112285</v>
      </c>
      <c r="Q12" s="168">
        <v>5320340</v>
      </c>
      <c r="U12" s="220"/>
    </row>
    <row r="13" spans="1:21" ht="9" customHeight="1">
      <c r="A13" s="69" t="s">
        <v>148</v>
      </c>
      <c r="B13" s="45" t="s">
        <v>92</v>
      </c>
      <c r="C13" s="168">
        <v>167313</v>
      </c>
      <c r="D13" s="199">
        <v>3831</v>
      </c>
      <c r="E13" s="180">
        <v>171144</v>
      </c>
      <c r="F13" s="47">
        <v>8022</v>
      </c>
      <c r="G13" s="171">
        <v>598</v>
      </c>
      <c r="H13" s="215">
        <v>8620</v>
      </c>
      <c r="I13" s="48">
        <v>571380</v>
      </c>
      <c r="J13" s="199">
        <v>14901</v>
      </c>
      <c r="K13" s="180">
        <v>586281</v>
      </c>
      <c r="L13" s="179">
        <v>26772</v>
      </c>
      <c r="M13" s="178">
        <v>9</v>
      </c>
      <c r="N13" s="177">
        <v>26781</v>
      </c>
      <c r="O13" s="176">
        <v>773487</v>
      </c>
      <c r="P13" s="175">
        <v>19339</v>
      </c>
      <c r="Q13" s="174">
        <v>792826</v>
      </c>
    </row>
    <row r="14" spans="1:21" ht="9" customHeight="1">
      <c r="A14" s="69" t="s">
        <v>93</v>
      </c>
      <c r="B14" s="45" t="s">
        <v>93</v>
      </c>
      <c r="C14" s="168">
        <v>2391632</v>
      </c>
      <c r="D14" s="199">
        <v>18386</v>
      </c>
      <c r="E14" s="180">
        <v>2410018</v>
      </c>
      <c r="F14" s="47">
        <v>1453</v>
      </c>
      <c r="G14" s="171">
        <v>7033</v>
      </c>
      <c r="H14" s="215">
        <v>8486</v>
      </c>
      <c r="I14" s="48">
        <v>3479891</v>
      </c>
      <c r="J14" s="199">
        <v>34312</v>
      </c>
      <c r="K14" s="180">
        <v>3514203</v>
      </c>
      <c r="L14" s="179">
        <v>121073</v>
      </c>
      <c r="M14" s="178">
        <v>1</v>
      </c>
      <c r="N14" s="177">
        <v>121074</v>
      </c>
      <c r="O14" s="176">
        <v>5994049</v>
      </c>
      <c r="P14" s="175">
        <v>59732</v>
      </c>
      <c r="Q14" s="174">
        <v>6053781</v>
      </c>
    </row>
    <row r="15" spans="1:21" ht="9" customHeight="1">
      <c r="A15" s="69" t="s">
        <v>94</v>
      </c>
      <c r="B15" s="45" t="s">
        <v>94</v>
      </c>
      <c r="C15" s="168">
        <v>860646</v>
      </c>
      <c r="D15" s="168">
        <v>11791</v>
      </c>
      <c r="E15" s="49">
        <v>872437</v>
      </c>
      <c r="F15" s="167">
        <v>11322</v>
      </c>
      <c r="G15" s="190">
        <v>722</v>
      </c>
      <c r="H15" s="214">
        <v>12044</v>
      </c>
      <c r="I15" s="57">
        <v>1831759</v>
      </c>
      <c r="J15" s="168">
        <v>27332</v>
      </c>
      <c r="K15" s="208">
        <v>1859091</v>
      </c>
      <c r="L15" s="56">
        <v>169796</v>
      </c>
      <c r="M15" s="191">
        <v>1</v>
      </c>
      <c r="N15" s="49">
        <v>169797</v>
      </c>
      <c r="O15" s="185">
        <v>2873523</v>
      </c>
      <c r="P15" s="168">
        <v>39846</v>
      </c>
      <c r="Q15" s="183">
        <v>2913369</v>
      </c>
    </row>
    <row r="16" spans="1:21" ht="9" customHeight="1">
      <c r="A16" s="69" t="s">
        <v>152</v>
      </c>
      <c r="B16" s="50" t="s">
        <v>95</v>
      </c>
      <c r="C16" s="198">
        <v>13957692</v>
      </c>
      <c r="D16" s="196">
        <v>243708</v>
      </c>
      <c r="E16" s="180">
        <v>14201400</v>
      </c>
      <c r="F16" s="47">
        <v>34282</v>
      </c>
      <c r="G16" s="182">
        <v>66546</v>
      </c>
      <c r="H16" s="177">
        <v>100828</v>
      </c>
      <c r="I16" s="51">
        <v>15008976</v>
      </c>
      <c r="J16" s="196">
        <v>301621</v>
      </c>
      <c r="K16" s="180">
        <v>15310597</v>
      </c>
      <c r="L16" s="195">
        <v>771826</v>
      </c>
      <c r="M16" s="178">
        <v>13598</v>
      </c>
      <c r="N16" s="177">
        <v>785424</v>
      </c>
      <c r="O16" s="176">
        <v>29772776</v>
      </c>
      <c r="P16" s="194">
        <v>625473</v>
      </c>
      <c r="Q16" s="174">
        <v>30398249</v>
      </c>
    </row>
    <row r="17" spans="1:17" ht="9" customHeight="1">
      <c r="A17" s="69" t="s">
        <v>154</v>
      </c>
      <c r="B17" s="45" t="s">
        <v>96</v>
      </c>
      <c r="C17" s="168">
        <v>1623494</v>
      </c>
      <c r="D17" s="181">
        <v>15534</v>
      </c>
      <c r="E17" s="180">
        <v>1639028</v>
      </c>
      <c r="F17" s="47">
        <v>5718</v>
      </c>
      <c r="G17" s="171">
        <v>8002</v>
      </c>
      <c r="H17" s="177">
        <v>13720</v>
      </c>
      <c r="I17" s="48">
        <v>3481409</v>
      </c>
      <c r="J17" s="181">
        <v>37465</v>
      </c>
      <c r="K17" s="180">
        <v>3518874</v>
      </c>
      <c r="L17" s="179">
        <v>179080</v>
      </c>
      <c r="M17" s="178">
        <v>6</v>
      </c>
      <c r="N17" s="177">
        <v>179086</v>
      </c>
      <c r="O17" s="176">
        <v>5289701</v>
      </c>
      <c r="P17" s="175">
        <v>61007</v>
      </c>
      <c r="Q17" s="174">
        <v>5350708</v>
      </c>
    </row>
    <row r="18" spans="1:17" ht="9" customHeight="1">
      <c r="A18" s="69" t="s">
        <v>156</v>
      </c>
      <c r="B18" s="45" t="s">
        <v>97</v>
      </c>
      <c r="C18" s="168">
        <v>1210262</v>
      </c>
      <c r="D18" s="181">
        <v>909</v>
      </c>
      <c r="E18" s="180">
        <v>1211171</v>
      </c>
      <c r="F18" s="47">
        <v>11705</v>
      </c>
      <c r="G18" s="171">
        <v>68</v>
      </c>
      <c r="H18" s="177">
        <v>11773</v>
      </c>
      <c r="I18" s="48">
        <v>1558840</v>
      </c>
      <c r="J18" s="181">
        <v>4821</v>
      </c>
      <c r="K18" s="180">
        <v>1563661</v>
      </c>
      <c r="L18" s="179">
        <v>80926</v>
      </c>
      <c r="M18" s="178">
        <v>23</v>
      </c>
      <c r="N18" s="177">
        <v>80949</v>
      </c>
      <c r="O18" s="176">
        <v>2861733</v>
      </c>
      <c r="P18" s="175">
        <v>5821</v>
      </c>
      <c r="Q18" s="174">
        <v>2867554</v>
      </c>
    </row>
    <row r="19" spans="1:17" ht="9" customHeight="1">
      <c r="A19" s="69" t="s">
        <v>158</v>
      </c>
      <c r="B19" s="52" t="s">
        <v>98</v>
      </c>
      <c r="C19" s="191">
        <v>414460</v>
      </c>
      <c r="D19" s="191">
        <v>1455</v>
      </c>
      <c r="E19" s="208">
        <v>415915</v>
      </c>
      <c r="F19" s="172">
        <v>3391</v>
      </c>
      <c r="G19" s="190">
        <v>468</v>
      </c>
      <c r="H19" s="49">
        <v>3859</v>
      </c>
      <c r="I19" s="185">
        <v>579091</v>
      </c>
      <c r="J19" s="191">
        <v>3247</v>
      </c>
      <c r="K19" s="208">
        <v>582338</v>
      </c>
      <c r="L19" s="207">
        <v>23253</v>
      </c>
      <c r="M19" s="191">
        <v>65</v>
      </c>
      <c r="N19" s="49">
        <v>23318</v>
      </c>
      <c r="O19" s="185">
        <v>1020195</v>
      </c>
      <c r="P19" s="191">
        <v>5235</v>
      </c>
      <c r="Q19" s="191">
        <v>1025430</v>
      </c>
    </row>
    <row r="20" spans="1:17" ht="9" customHeight="1">
      <c r="A20" s="69" t="s">
        <v>242</v>
      </c>
      <c r="B20" s="45" t="s">
        <v>99</v>
      </c>
      <c r="C20" s="168">
        <v>191873</v>
      </c>
      <c r="D20" s="168">
        <v>18424</v>
      </c>
      <c r="E20" s="170">
        <v>210297</v>
      </c>
      <c r="F20" s="47">
        <v>1024</v>
      </c>
      <c r="G20" s="182">
        <v>4109</v>
      </c>
      <c r="H20" s="169">
        <v>5133</v>
      </c>
      <c r="I20" s="57">
        <v>123078</v>
      </c>
      <c r="J20" s="168">
        <v>14462</v>
      </c>
      <c r="K20" s="170">
        <v>137540</v>
      </c>
      <c r="L20" s="56">
        <v>3182</v>
      </c>
      <c r="M20" s="168">
        <v>385</v>
      </c>
      <c r="N20" s="169">
        <v>3567</v>
      </c>
      <c r="O20" s="57">
        <v>319157</v>
      </c>
      <c r="P20" s="168">
        <v>37380</v>
      </c>
      <c r="Q20" s="168">
        <v>356537</v>
      </c>
    </row>
    <row r="21" spans="1:17" ht="9" customHeight="1">
      <c r="A21" s="69" t="s">
        <v>160</v>
      </c>
      <c r="B21" s="45" t="s">
        <v>100</v>
      </c>
      <c r="C21" s="168">
        <v>7736727</v>
      </c>
      <c r="D21" s="213">
        <v>104826</v>
      </c>
      <c r="E21" s="180">
        <v>7841553</v>
      </c>
      <c r="F21" s="47">
        <v>24415</v>
      </c>
      <c r="G21" s="171">
        <v>35758</v>
      </c>
      <c r="H21" s="177">
        <v>60173</v>
      </c>
      <c r="I21" s="48">
        <v>9792260</v>
      </c>
      <c r="J21" s="213">
        <v>150443</v>
      </c>
      <c r="K21" s="180">
        <v>9942703</v>
      </c>
      <c r="L21" s="179">
        <v>617323</v>
      </c>
      <c r="M21" s="178">
        <v>2754</v>
      </c>
      <c r="N21" s="177">
        <v>620077</v>
      </c>
      <c r="O21" s="176">
        <v>18170725</v>
      </c>
      <c r="P21" s="175">
        <v>293781</v>
      </c>
      <c r="Q21" s="174">
        <v>18464506</v>
      </c>
    </row>
    <row r="22" spans="1:17" ht="9" customHeight="1">
      <c r="A22" s="69" t="s">
        <v>162</v>
      </c>
      <c r="B22" s="45" t="s">
        <v>101</v>
      </c>
      <c r="C22" s="168">
        <v>3444115</v>
      </c>
      <c r="D22" s="199">
        <v>51306</v>
      </c>
      <c r="E22" s="180">
        <v>3495421</v>
      </c>
      <c r="F22" s="47">
        <v>12290</v>
      </c>
      <c r="G22" s="171">
        <v>24612</v>
      </c>
      <c r="H22" s="177">
        <v>36902</v>
      </c>
      <c r="I22" s="48">
        <v>5006420</v>
      </c>
      <c r="J22" s="199">
        <v>83196</v>
      </c>
      <c r="K22" s="180">
        <v>5089616</v>
      </c>
      <c r="L22" s="179">
        <v>207615</v>
      </c>
      <c r="M22" s="178">
        <v>42</v>
      </c>
      <c r="N22" s="177">
        <v>207657</v>
      </c>
      <c r="O22" s="176">
        <v>8670440</v>
      </c>
      <c r="P22" s="175">
        <v>159156</v>
      </c>
      <c r="Q22" s="174">
        <v>8829596</v>
      </c>
    </row>
    <row r="23" spans="1:17" ht="9" customHeight="1">
      <c r="A23" s="69" t="s">
        <v>102</v>
      </c>
      <c r="B23" s="45" t="s">
        <v>102</v>
      </c>
      <c r="C23" s="168">
        <v>468176</v>
      </c>
      <c r="D23" s="193">
        <v>6803</v>
      </c>
      <c r="E23" s="188">
        <v>474979</v>
      </c>
      <c r="F23" s="172">
        <v>1695</v>
      </c>
      <c r="G23" s="190">
        <v>1190</v>
      </c>
      <c r="H23" s="53">
        <v>2885</v>
      </c>
      <c r="I23" s="48">
        <v>716046</v>
      </c>
      <c r="J23" s="193">
        <v>14045</v>
      </c>
      <c r="K23" s="188">
        <v>730091</v>
      </c>
      <c r="L23" s="179">
        <v>36709</v>
      </c>
      <c r="M23" s="54">
        <v>271</v>
      </c>
      <c r="N23" s="186">
        <v>36980</v>
      </c>
      <c r="O23" s="176">
        <v>1222626</v>
      </c>
      <c r="P23" s="184">
        <v>22309</v>
      </c>
      <c r="Q23" s="183">
        <v>1244935</v>
      </c>
    </row>
    <row r="24" spans="1:17" ht="9" customHeight="1">
      <c r="A24" s="69" t="s">
        <v>103</v>
      </c>
      <c r="B24" s="50" t="s">
        <v>103</v>
      </c>
      <c r="C24" s="198">
        <v>586008</v>
      </c>
      <c r="D24" s="196">
        <v>2354</v>
      </c>
      <c r="E24" s="180">
        <v>588362</v>
      </c>
      <c r="F24" s="47">
        <v>3374</v>
      </c>
      <c r="G24" s="182">
        <v>564</v>
      </c>
      <c r="H24" s="177">
        <v>3938</v>
      </c>
      <c r="I24" s="51">
        <v>1258139</v>
      </c>
      <c r="J24" s="196">
        <v>8144</v>
      </c>
      <c r="K24" s="180">
        <v>1266283</v>
      </c>
      <c r="L24" s="195">
        <v>59196</v>
      </c>
      <c r="M24" s="178">
        <v>29</v>
      </c>
      <c r="N24" s="177">
        <v>59225</v>
      </c>
      <c r="O24" s="201">
        <v>1906717</v>
      </c>
      <c r="P24" s="175">
        <v>11091</v>
      </c>
      <c r="Q24" s="174">
        <v>1917808</v>
      </c>
    </row>
    <row r="25" spans="1:17" ht="9" customHeight="1">
      <c r="A25" s="69" t="s">
        <v>166</v>
      </c>
      <c r="B25" s="45" t="s">
        <v>104</v>
      </c>
      <c r="C25" s="168">
        <v>4126473</v>
      </c>
      <c r="D25" s="181">
        <v>35182</v>
      </c>
      <c r="E25" s="180">
        <v>4161655</v>
      </c>
      <c r="F25" s="47">
        <v>34151</v>
      </c>
      <c r="G25" s="171">
        <v>172</v>
      </c>
      <c r="H25" s="177">
        <v>34323</v>
      </c>
      <c r="I25" s="48">
        <v>6050069</v>
      </c>
      <c r="J25" s="181">
        <v>62870</v>
      </c>
      <c r="K25" s="180">
        <v>6112939</v>
      </c>
      <c r="L25" s="179">
        <v>280321</v>
      </c>
      <c r="M25" s="178">
        <v>1</v>
      </c>
      <c r="N25" s="177">
        <v>280322</v>
      </c>
      <c r="O25" s="176">
        <v>10491014</v>
      </c>
      <c r="P25" s="175">
        <v>98225</v>
      </c>
      <c r="Q25" s="174">
        <v>10589239</v>
      </c>
    </row>
    <row r="26" spans="1:17" ht="9" customHeight="1">
      <c r="A26" s="69" t="s">
        <v>168</v>
      </c>
      <c r="B26" s="45" t="s">
        <v>105</v>
      </c>
      <c r="C26" s="168">
        <v>2121269</v>
      </c>
      <c r="D26" s="181">
        <v>2479</v>
      </c>
      <c r="E26" s="180">
        <v>2123748</v>
      </c>
      <c r="F26" s="47">
        <v>6891</v>
      </c>
      <c r="G26" s="171">
        <v>13979</v>
      </c>
      <c r="H26" s="177">
        <v>20870</v>
      </c>
      <c r="I26" s="48">
        <v>3836561</v>
      </c>
      <c r="J26" s="181">
        <v>8898</v>
      </c>
      <c r="K26" s="180">
        <v>3845459</v>
      </c>
      <c r="L26" s="179">
        <v>209762</v>
      </c>
      <c r="M26" s="178">
        <v>62</v>
      </c>
      <c r="N26" s="177">
        <v>209824</v>
      </c>
      <c r="O26" s="176">
        <v>6174483</v>
      </c>
      <c r="P26" s="175">
        <v>25418</v>
      </c>
      <c r="Q26" s="174">
        <v>6199901</v>
      </c>
    </row>
    <row r="27" spans="1:17" ht="9" customHeight="1">
      <c r="A27" s="69" t="s">
        <v>170</v>
      </c>
      <c r="B27" s="52" t="s">
        <v>106</v>
      </c>
      <c r="C27" s="191">
        <v>1153267</v>
      </c>
      <c r="D27" s="189">
        <v>10484</v>
      </c>
      <c r="E27" s="188">
        <v>1163751</v>
      </c>
      <c r="F27" s="172">
        <v>3766</v>
      </c>
      <c r="G27" s="190">
        <v>5407</v>
      </c>
      <c r="H27" s="53">
        <v>9173</v>
      </c>
      <c r="I27" s="55">
        <v>2398641</v>
      </c>
      <c r="J27" s="189">
        <v>23855</v>
      </c>
      <c r="K27" s="188">
        <v>2422496</v>
      </c>
      <c r="L27" s="187">
        <v>191474</v>
      </c>
      <c r="M27" s="54">
        <v>330</v>
      </c>
      <c r="N27" s="186">
        <v>191804</v>
      </c>
      <c r="O27" s="200">
        <v>3747148</v>
      </c>
      <c r="P27" s="184">
        <v>40076</v>
      </c>
      <c r="Q27" s="183">
        <v>3787224</v>
      </c>
    </row>
    <row r="28" spans="1:17" ht="9" customHeight="1">
      <c r="A28" s="69" t="s">
        <v>172</v>
      </c>
      <c r="B28" s="45" t="s">
        <v>107</v>
      </c>
      <c r="C28" s="168">
        <v>885177</v>
      </c>
      <c r="D28" s="168">
        <v>3906</v>
      </c>
      <c r="E28" s="170">
        <v>889083</v>
      </c>
      <c r="F28" s="47">
        <v>4196</v>
      </c>
      <c r="G28" s="182">
        <v>2405</v>
      </c>
      <c r="H28" s="169">
        <v>6601</v>
      </c>
      <c r="I28" s="57">
        <v>1607427</v>
      </c>
      <c r="J28" s="168">
        <v>9789</v>
      </c>
      <c r="K28" s="170">
        <v>1617216</v>
      </c>
      <c r="L28" s="56">
        <v>90602</v>
      </c>
      <c r="M28" s="168">
        <v>41</v>
      </c>
      <c r="N28" s="169">
        <v>90643</v>
      </c>
      <c r="O28" s="57">
        <v>2587402</v>
      </c>
      <c r="P28" s="168">
        <v>16141</v>
      </c>
      <c r="Q28" s="168">
        <v>2603543</v>
      </c>
    </row>
    <row r="29" spans="1:17" ht="9" customHeight="1">
      <c r="A29" s="69" t="s">
        <v>108</v>
      </c>
      <c r="B29" s="45" t="s">
        <v>108</v>
      </c>
      <c r="C29" s="168">
        <v>1613475</v>
      </c>
      <c r="D29" s="199">
        <v>31022</v>
      </c>
      <c r="E29" s="180">
        <v>1644497</v>
      </c>
      <c r="F29" s="47">
        <v>1315</v>
      </c>
      <c r="G29" s="171">
        <v>9673</v>
      </c>
      <c r="H29" s="177">
        <v>10988</v>
      </c>
      <c r="I29" s="48">
        <v>2652943</v>
      </c>
      <c r="J29" s="199">
        <v>54101</v>
      </c>
      <c r="K29" s="180">
        <v>2707044</v>
      </c>
      <c r="L29" s="179">
        <v>97075</v>
      </c>
      <c r="M29" s="178">
        <v>81</v>
      </c>
      <c r="N29" s="177">
        <v>97156</v>
      </c>
      <c r="O29" s="176">
        <v>4364808</v>
      </c>
      <c r="P29" s="175">
        <v>94877</v>
      </c>
      <c r="Q29" s="174">
        <v>4459685</v>
      </c>
    </row>
    <row r="30" spans="1:17" ht="9" customHeight="1">
      <c r="A30" s="69" t="s">
        <v>109</v>
      </c>
      <c r="B30" s="45" t="s">
        <v>109</v>
      </c>
      <c r="C30" s="168">
        <v>1288404</v>
      </c>
      <c r="D30" s="168">
        <v>27287</v>
      </c>
      <c r="E30" s="170">
        <v>1315691</v>
      </c>
      <c r="F30" s="47">
        <v>21872</v>
      </c>
      <c r="G30" s="171">
        <v>8211</v>
      </c>
      <c r="H30" s="169">
        <v>30083</v>
      </c>
      <c r="I30" s="57">
        <v>2360240</v>
      </c>
      <c r="J30" s="168">
        <v>53700</v>
      </c>
      <c r="K30" s="170">
        <v>2413940</v>
      </c>
      <c r="L30" s="56">
        <v>100957</v>
      </c>
      <c r="M30" s="168">
        <v>533</v>
      </c>
      <c r="N30" s="169">
        <v>101490</v>
      </c>
      <c r="O30" s="57">
        <v>3771473</v>
      </c>
      <c r="P30" s="168">
        <v>89731</v>
      </c>
      <c r="Q30" s="168">
        <v>3861204</v>
      </c>
    </row>
    <row r="31" spans="1:17" ht="9" customHeight="1">
      <c r="A31" s="69" t="s">
        <v>176</v>
      </c>
      <c r="B31" s="45" t="s">
        <v>110</v>
      </c>
      <c r="C31" s="173">
        <v>352449</v>
      </c>
      <c r="D31" s="168">
        <v>3630</v>
      </c>
      <c r="E31" s="49">
        <v>356079</v>
      </c>
      <c r="F31" s="172">
        <v>1486</v>
      </c>
      <c r="G31" s="190">
        <v>3137</v>
      </c>
      <c r="H31" s="49">
        <v>4623</v>
      </c>
      <c r="I31" s="185">
        <v>713658</v>
      </c>
      <c r="J31" s="191">
        <v>8406</v>
      </c>
      <c r="K31" s="208">
        <v>722064</v>
      </c>
      <c r="L31" s="207">
        <v>38319</v>
      </c>
      <c r="M31" s="191">
        <v>21</v>
      </c>
      <c r="N31" s="49">
        <v>38340</v>
      </c>
      <c r="O31" s="185">
        <v>1105912</v>
      </c>
      <c r="P31" s="191">
        <v>15194</v>
      </c>
      <c r="Q31" s="191">
        <v>1121106</v>
      </c>
    </row>
    <row r="32" spans="1:17" ht="9" customHeight="1">
      <c r="A32" s="69" t="s">
        <v>111</v>
      </c>
      <c r="B32" s="50" t="s">
        <v>111</v>
      </c>
      <c r="C32" s="198">
        <v>1795964</v>
      </c>
      <c r="D32" s="196">
        <v>27589</v>
      </c>
      <c r="E32" s="180">
        <v>1823553</v>
      </c>
      <c r="F32" s="47">
        <v>16520</v>
      </c>
      <c r="G32" s="182">
        <v>6887</v>
      </c>
      <c r="H32" s="177">
        <v>23407</v>
      </c>
      <c r="I32" s="48">
        <v>2210307</v>
      </c>
      <c r="J32" s="181">
        <v>42427</v>
      </c>
      <c r="K32" s="180">
        <v>2252734</v>
      </c>
      <c r="L32" s="179">
        <v>112550</v>
      </c>
      <c r="M32" s="178">
        <v>0</v>
      </c>
      <c r="N32" s="177">
        <v>112550</v>
      </c>
      <c r="O32" s="176">
        <v>4135341</v>
      </c>
      <c r="P32" s="175">
        <v>76903</v>
      </c>
      <c r="Q32" s="174">
        <v>4212244</v>
      </c>
    </row>
    <row r="33" spans="1:17" ht="9" customHeight="1">
      <c r="A33" s="69" t="s">
        <v>179</v>
      </c>
      <c r="B33" s="45" t="s">
        <v>112</v>
      </c>
      <c r="C33" s="209">
        <v>1999889</v>
      </c>
      <c r="D33" s="209">
        <v>3484</v>
      </c>
      <c r="E33" s="212">
        <v>2003373</v>
      </c>
      <c r="F33" s="47">
        <v>13510</v>
      </c>
      <c r="G33" s="171">
        <v>242</v>
      </c>
      <c r="H33" s="210">
        <v>13752</v>
      </c>
      <c r="I33" s="192">
        <v>2870674</v>
      </c>
      <c r="J33" s="209">
        <v>10764</v>
      </c>
      <c r="K33" s="212">
        <v>2881438</v>
      </c>
      <c r="L33" s="211">
        <v>137409</v>
      </c>
      <c r="M33" s="209">
        <v>714</v>
      </c>
      <c r="N33" s="210">
        <v>138123</v>
      </c>
      <c r="O33" s="192">
        <v>5021482</v>
      </c>
      <c r="P33" s="209">
        <v>15204</v>
      </c>
      <c r="Q33" s="209">
        <v>5036686</v>
      </c>
    </row>
    <row r="34" spans="1:17" ht="9" customHeight="1">
      <c r="A34" s="69" t="s">
        <v>181</v>
      </c>
      <c r="B34" s="45" t="s">
        <v>113</v>
      </c>
      <c r="C34" s="168">
        <v>2671737</v>
      </c>
      <c r="D34" s="168">
        <v>19967</v>
      </c>
      <c r="E34" s="170">
        <v>2691704</v>
      </c>
      <c r="F34" s="47">
        <v>3542</v>
      </c>
      <c r="G34" s="171">
        <v>5400</v>
      </c>
      <c r="H34" s="169">
        <v>8942</v>
      </c>
      <c r="I34" s="57">
        <v>5466954</v>
      </c>
      <c r="J34" s="168">
        <v>48158</v>
      </c>
      <c r="K34" s="170">
        <v>5515112</v>
      </c>
      <c r="L34" s="56">
        <v>236346</v>
      </c>
      <c r="M34" s="168">
        <v>1135</v>
      </c>
      <c r="N34" s="169">
        <v>237481</v>
      </c>
      <c r="O34" s="57">
        <v>8378579</v>
      </c>
      <c r="P34" s="168">
        <v>74660</v>
      </c>
      <c r="Q34" s="168">
        <v>8453239</v>
      </c>
    </row>
    <row r="35" spans="1:17" ht="9" customHeight="1">
      <c r="A35" s="69" t="s">
        <v>183</v>
      </c>
      <c r="B35" s="52" t="s">
        <v>114</v>
      </c>
      <c r="C35" s="191">
        <v>1827137</v>
      </c>
      <c r="D35" s="191">
        <v>14553</v>
      </c>
      <c r="E35" s="208">
        <v>1841690</v>
      </c>
      <c r="F35" s="172">
        <v>13429</v>
      </c>
      <c r="G35" s="190">
        <v>5763</v>
      </c>
      <c r="H35" s="49">
        <v>19192</v>
      </c>
      <c r="I35" s="185">
        <v>3554112</v>
      </c>
      <c r="J35" s="191">
        <v>31783</v>
      </c>
      <c r="K35" s="208">
        <v>3585895</v>
      </c>
      <c r="L35" s="207">
        <v>243972</v>
      </c>
      <c r="M35" s="191">
        <v>0</v>
      </c>
      <c r="N35" s="49">
        <v>243972</v>
      </c>
      <c r="O35" s="185">
        <v>5638650</v>
      </c>
      <c r="P35" s="191">
        <v>52099</v>
      </c>
      <c r="Q35" s="191">
        <v>5690749</v>
      </c>
    </row>
    <row r="36" spans="1:17" ht="9" customHeight="1">
      <c r="A36" s="69" t="s">
        <v>185</v>
      </c>
      <c r="B36" s="45" t="s">
        <v>115</v>
      </c>
      <c r="C36" s="168">
        <v>786202</v>
      </c>
      <c r="D36" s="199">
        <v>2223</v>
      </c>
      <c r="E36" s="180">
        <v>788425</v>
      </c>
      <c r="F36" s="47">
        <v>1877</v>
      </c>
      <c r="G36" s="182">
        <v>5509</v>
      </c>
      <c r="H36" s="177">
        <v>7386</v>
      </c>
      <c r="I36" s="48">
        <v>1226266</v>
      </c>
      <c r="J36" s="199">
        <v>6325</v>
      </c>
      <c r="K36" s="180">
        <v>1232591</v>
      </c>
      <c r="L36" s="179">
        <v>30573</v>
      </c>
      <c r="M36" s="178">
        <v>0</v>
      </c>
      <c r="N36" s="177">
        <v>30573</v>
      </c>
      <c r="O36" s="57">
        <v>2044918</v>
      </c>
      <c r="P36" s="194">
        <v>14057</v>
      </c>
      <c r="Q36" s="174">
        <v>2058975</v>
      </c>
    </row>
    <row r="37" spans="1:17" ht="9" customHeight="1">
      <c r="A37" s="69" t="s">
        <v>187</v>
      </c>
      <c r="B37" s="45" t="s">
        <v>116</v>
      </c>
      <c r="C37" s="168">
        <v>1975005</v>
      </c>
      <c r="D37" s="168">
        <v>16371</v>
      </c>
      <c r="E37" s="170">
        <v>1991376</v>
      </c>
      <c r="F37" s="47">
        <v>27073</v>
      </c>
      <c r="G37" s="171">
        <v>6677</v>
      </c>
      <c r="H37" s="169">
        <v>33750</v>
      </c>
      <c r="I37" s="57">
        <v>3402232</v>
      </c>
      <c r="J37" s="168">
        <v>32958</v>
      </c>
      <c r="K37" s="170">
        <v>3435190</v>
      </c>
      <c r="L37" s="56">
        <v>126706</v>
      </c>
      <c r="M37" s="168">
        <v>0</v>
      </c>
      <c r="N37" s="169">
        <v>126706</v>
      </c>
      <c r="O37" s="176">
        <v>5531016</v>
      </c>
      <c r="P37" s="168">
        <v>56006</v>
      </c>
      <c r="Q37" s="168">
        <v>5587022</v>
      </c>
    </row>
    <row r="38" spans="1:17" ht="9" customHeight="1">
      <c r="A38" s="69" t="s">
        <v>189</v>
      </c>
      <c r="B38" s="45" t="s">
        <v>117</v>
      </c>
      <c r="C38" s="168">
        <v>458637</v>
      </c>
      <c r="D38" s="199">
        <v>444</v>
      </c>
      <c r="E38" s="180">
        <v>459081</v>
      </c>
      <c r="F38" s="47">
        <v>4981</v>
      </c>
      <c r="G38" s="171">
        <v>214</v>
      </c>
      <c r="H38" s="177">
        <v>5195</v>
      </c>
      <c r="I38" s="48">
        <v>1129447</v>
      </c>
      <c r="J38" s="199">
        <v>3655</v>
      </c>
      <c r="K38" s="180">
        <v>1133102</v>
      </c>
      <c r="L38" s="179">
        <v>355160</v>
      </c>
      <c r="M38" s="178">
        <v>15</v>
      </c>
      <c r="N38" s="177">
        <v>355175</v>
      </c>
      <c r="O38" s="176">
        <v>1948225</v>
      </c>
      <c r="P38" s="175">
        <v>4328</v>
      </c>
      <c r="Q38" s="174">
        <v>1952553</v>
      </c>
    </row>
    <row r="39" spans="1:17" ht="9" customHeight="1">
      <c r="A39" s="69" t="s">
        <v>118</v>
      </c>
      <c r="B39" s="45" t="s">
        <v>118</v>
      </c>
      <c r="C39" s="168">
        <v>610897</v>
      </c>
      <c r="D39" s="193">
        <v>14010</v>
      </c>
      <c r="E39" s="188">
        <v>624907</v>
      </c>
      <c r="F39" s="172">
        <v>13533</v>
      </c>
      <c r="G39" s="190">
        <v>3756</v>
      </c>
      <c r="H39" s="53">
        <v>17289</v>
      </c>
      <c r="I39" s="48">
        <v>1213461</v>
      </c>
      <c r="J39" s="193">
        <v>29327</v>
      </c>
      <c r="K39" s="188">
        <v>1242788</v>
      </c>
      <c r="L39" s="179">
        <v>50277</v>
      </c>
      <c r="M39" s="54">
        <v>96</v>
      </c>
      <c r="N39" s="206">
        <v>50373</v>
      </c>
      <c r="O39" s="185">
        <v>1888168</v>
      </c>
      <c r="P39" s="175">
        <v>47189</v>
      </c>
      <c r="Q39" s="183">
        <v>1935357</v>
      </c>
    </row>
    <row r="40" spans="1:17" ht="9" customHeight="1">
      <c r="A40" s="69" t="s">
        <v>192</v>
      </c>
      <c r="B40" s="50" t="s">
        <v>119</v>
      </c>
      <c r="C40" s="198">
        <v>1020129</v>
      </c>
      <c r="D40" s="198">
        <v>7374</v>
      </c>
      <c r="E40" s="204">
        <v>1027503</v>
      </c>
      <c r="F40" s="47">
        <v>1578</v>
      </c>
      <c r="G40" s="182">
        <v>2688</v>
      </c>
      <c r="H40" s="58">
        <v>4266</v>
      </c>
      <c r="I40" s="205">
        <v>1435681</v>
      </c>
      <c r="J40" s="198">
        <v>13608</v>
      </c>
      <c r="K40" s="204">
        <v>1449289</v>
      </c>
      <c r="L40" s="203">
        <v>69356</v>
      </c>
      <c r="M40" s="198">
        <v>0</v>
      </c>
      <c r="N40" s="58">
        <v>69356</v>
      </c>
      <c r="O40" s="176">
        <v>2526744</v>
      </c>
      <c r="P40" s="198">
        <v>23670</v>
      </c>
      <c r="Q40" s="198">
        <v>2550414</v>
      </c>
    </row>
    <row r="41" spans="1:17" ht="9" customHeight="1">
      <c r="A41" s="69" t="s">
        <v>120</v>
      </c>
      <c r="B41" s="45" t="s">
        <v>120</v>
      </c>
      <c r="C41" s="168">
        <v>458256</v>
      </c>
      <c r="D41" s="168">
        <v>2569</v>
      </c>
      <c r="E41" s="170">
        <v>460825</v>
      </c>
      <c r="F41" s="47">
        <v>596</v>
      </c>
      <c r="G41" s="171">
        <v>2484</v>
      </c>
      <c r="H41" s="169">
        <v>3080</v>
      </c>
      <c r="I41" s="57">
        <v>809332</v>
      </c>
      <c r="J41" s="168">
        <v>5610</v>
      </c>
      <c r="K41" s="170">
        <v>814942</v>
      </c>
      <c r="L41" s="56">
        <v>78616</v>
      </c>
      <c r="M41" s="168">
        <v>72</v>
      </c>
      <c r="N41" s="169">
        <v>78688</v>
      </c>
      <c r="O41" s="176">
        <v>1346800</v>
      </c>
      <c r="P41" s="168">
        <v>10735</v>
      </c>
      <c r="Q41" s="168">
        <v>1357535</v>
      </c>
    </row>
    <row r="42" spans="1:17" ht="9" customHeight="1">
      <c r="A42" s="69" t="s">
        <v>195</v>
      </c>
      <c r="B42" s="45" t="s">
        <v>121</v>
      </c>
      <c r="C42" s="168">
        <v>2518878</v>
      </c>
      <c r="D42" s="193">
        <v>22247</v>
      </c>
      <c r="E42" s="180">
        <v>2541125</v>
      </c>
      <c r="F42" s="47">
        <v>23733</v>
      </c>
      <c r="G42" s="171">
        <v>2225</v>
      </c>
      <c r="H42" s="177">
        <v>25958</v>
      </c>
      <c r="I42" s="48">
        <v>3280303</v>
      </c>
      <c r="J42" s="181">
        <v>37482</v>
      </c>
      <c r="K42" s="180">
        <v>3317785</v>
      </c>
      <c r="L42" s="179">
        <v>121379</v>
      </c>
      <c r="M42" s="178">
        <v>0</v>
      </c>
      <c r="N42" s="177">
        <v>121379</v>
      </c>
      <c r="O42" s="176">
        <v>5944293</v>
      </c>
      <c r="P42" s="175">
        <v>61954</v>
      </c>
      <c r="Q42" s="174">
        <v>6006247</v>
      </c>
    </row>
    <row r="43" spans="1:17" ht="9" customHeight="1">
      <c r="A43" s="69" t="s">
        <v>122</v>
      </c>
      <c r="B43" s="52" t="s">
        <v>122</v>
      </c>
      <c r="C43" s="191">
        <v>617536</v>
      </c>
      <c r="D43" s="189">
        <v>6419</v>
      </c>
      <c r="E43" s="188">
        <v>623955</v>
      </c>
      <c r="F43" s="172">
        <v>5347</v>
      </c>
      <c r="G43" s="190">
        <v>4444</v>
      </c>
      <c r="H43" s="53">
        <v>9791</v>
      </c>
      <c r="I43" s="55">
        <v>1077744</v>
      </c>
      <c r="J43" s="189">
        <v>16715</v>
      </c>
      <c r="K43" s="188">
        <v>1094459</v>
      </c>
      <c r="L43" s="187">
        <v>54578</v>
      </c>
      <c r="M43" s="54">
        <v>368</v>
      </c>
      <c r="N43" s="186">
        <v>54946</v>
      </c>
      <c r="O43" s="185">
        <v>1755205</v>
      </c>
      <c r="P43" s="184">
        <v>27946</v>
      </c>
      <c r="Q43" s="183">
        <v>1783151</v>
      </c>
    </row>
    <row r="44" spans="1:17" ht="9" customHeight="1">
      <c r="A44" s="69" t="s">
        <v>198</v>
      </c>
      <c r="B44" s="45" t="s">
        <v>123</v>
      </c>
      <c r="C44" s="168">
        <v>4214023</v>
      </c>
      <c r="D44" s="193">
        <v>18725</v>
      </c>
      <c r="E44" s="180">
        <v>4232748</v>
      </c>
      <c r="F44" s="47">
        <v>76120</v>
      </c>
      <c r="G44" s="182">
        <v>5562</v>
      </c>
      <c r="H44" s="177">
        <v>81682</v>
      </c>
      <c r="I44" s="48">
        <v>6585225</v>
      </c>
      <c r="J44" s="199">
        <v>40480</v>
      </c>
      <c r="K44" s="180">
        <v>6625705</v>
      </c>
      <c r="L44" s="179">
        <v>384618</v>
      </c>
      <c r="M44" s="178">
        <v>2</v>
      </c>
      <c r="N44" s="177">
        <v>384620</v>
      </c>
      <c r="O44" s="57">
        <v>11259986</v>
      </c>
      <c r="P44" s="175">
        <v>64769</v>
      </c>
      <c r="Q44" s="174">
        <v>11324755</v>
      </c>
    </row>
    <row r="45" spans="1:17" ht="9" customHeight="1">
      <c r="A45" s="69" t="s">
        <v>124</v>
      </c>
      <c r="B45" s="45" t="s">
        <v>124</v>
      </c>
      <c r="C45" s="168">
        <v>3352960</v>
      </c>
      <c r="D45" s="193">
        <v>45510</v>
      </c>
      <c r="E45" s="180">
        <v>3398470</v>
      </c>
      <c r="F45" s="47">
        <v>11233</v>
      </c>
      <c r="G45" s="171">
        <v>22099</v>
      </c>
      <c r="H45" s="177">
        <v>33332</v>
      </c>
      <c r="I45" s="48">
        <v>5042146</v>
      </c>
      <c r="J45" s="199">
        <v>75652</v>
      </c>
      <c r="K45" s="180">
        <v>5117798</v>
      </c>
      <c r="L45" s="179">
        <v>189368</v>
      </c>
      <c r="M45" s="178">
        <v>312</v>
      </c>
      <c r="N45" s="177">
        <v>189680</v>
      </c>
      <c r="O45" s="176">
        <v>8595707</v>
      </c>
      <c r="P45" s="175">
        <v>143573</v>
      </c>
      <c r="Q45" s="174">
        <v>8739280</v>
      </c>
    </row>
    <row r="46" spans="1:17" ht="9" customHeight="1">
      <c r="A46" s="69" t="s">
        <v>125</v>
      </c>
      <c r="B46" s="45" t="s">
        <v>125</v>
      </c>
      <c r="C46" s="168">
        <v>211955</v>
      </c>
      <c r="D46" s="193">
        <v>3699</v>
      </c>
      <c r="E46" s="180">
        <v>215654</v>
      </c>
      <c r="F46" s="47">
        <v>1409</v>
      </c>
      <c r="G46" s="171">
        <v>2254</v>
      </c>
      <c r="H46" s="177">
        <v>3663</v>
      </c>
      <c r="I46" s="48">
        <v>630951</v>
      </c>
      <c r="J46" s="199">
        <v>12581</v>
      </c>
      <c r="K46" s="180">
        <v>643532</v>
      </c>
      <c r="L46" s="179">
        <v>36209</v>
      </c>
      <c r="M46" s="178">
        <v>25</v>
      </c>
      <c r="N46" s="177">
        <v>36234</v>
      </c>
      <c r="O46" s="176">
        <v>880524</v>
      </c>
      <c r="P46" s="175">
        <v>18559</v>
      </c>
      <c r="Q46" s="174">
        <v>899083</v>
      </c>
    </row>
    <row r="47" spans="1:17" ht="9" customHeight="1">
      <c r="A47" s="69" t="s">
        <v>126</v>
      </c>
      <c r="B47" s="45" t="s">
        <v>126</v>
      </c>
      <c r="C47" s="202">
        <v>4208938</v>
      </c>
      <c r="D47" s="193">
        <v>38905</v>
      </c>
      <c r="E47" s="188">
        <v>4247843</v>
      </c>
      <c r="F47" s="172">
        <v>35331</v>
      </c>
      <c r="G47" s="190">
        <v>6151</v>
      </c>
      <c r="H47" s="53">
        <v>41482</v>
      </c>
      <c r="I47" s="48">
        <v>5856331</v>
      </c>
      <c r="J47" s="193">
        <v>66044</v>
      </c>
      <c r="K47" s="188">
        <v>5922375</v>
      </c>
      <c r="L47" s="179">
        <v>380600</v>
      </c>
      <c r="M47" s="54">
        <v>17</v>
      </c>
      <c r="N47" s="186">
        <v>380617</v>
      </c>
      <c r="O47" s="176">
        <v>10481200</v>
      </c>
      <c r="P47" s="175">
        <v>111117</v>
      </c>
      <c r="Q47" s="183">
        <v>10592317</v>
      </c>
    </row>
    <row r="48" spans="1:17" ht="9" customHeight="1">
      <c r="A48" s="69" t="s">
        <v>203</v>
      </c>
      <c r="B48" s="50" t="s">
        <v>127</v>
      </c>
      <c r="C48" s="198">
        <v>1218261</v>
      </c>
      <c r="D48" s="197">
        <v>5587</v>
      </c>
      <c r="E48" s="180">
        <v>1223848</v>
      </c>
      <c r="F48" s="47">
        <v>1761</v>
      </c>
      <c r="G48" s="182">
        <v>1080</v>
      </c>
      <c r="H48" s="177">
        <v>2841</v>
      </c>
      <c r="I48" s="51">
        <v>2354872</v>
      </c>
      <c r="J48" s="196">
        <v>14791</v>
      </c>
      <c r="K48" s="180">
        <v>2369663</v>
      </c>
      <c r="L48" s="195">
        <v>133895</v>
      </c>
      <c r="M48" s="178">
        <v>0</v>
      </c>
      <c r="N48" s="177">
        <v>133895</v>
      </c>
      <c r="O48" s="201">
        <v>3708789</v>
      </c>
      <c r="P48" s="194">
        <v>21458</v>
      </c>
      <c r="Q48" s="174">
        <v>3730247</v>
      </c>
    </row>
    <row r="49" spans="1:23" ht="9" customHeight="1">
      <c r="A49" s="69" t="s">
        <v>205</v>
      </c>
      <c r="B49" s="45" t="s">
        <v>128</v>
      </c>
      <c r="C49" s="168">
        <v>1416471</v>
      </c>
      <c r="D49" s="193">
        <v>24377</v>
      </c>
      <c r="E49" s="180">
        <v>1440848</v>
      </c>
      <c r="F49" s="47">
        <v>8494</v>
      </c>
      <c r="G49" s="171">
        <v>9347</v>
      </c>
      <c r="H49" s="177">
        <v>17841</v>
      </c>
      <c r="I49" s="48">
        <v>2466465</v>
      </c>
      <c r="J49" s="181">
        <v>46671</v>
      </c>
      <c r="K49" s="180">
        <v>2513136</v>
      </c>
      <c r="L49" s="179">
        <v>123016</v>
      </c>
      <c r="M49" s="178">
        <v>601</v>
      </c>
      <c r="N49" s="177">
        <v>123617</v>
      </c>
      <c r="O49" s="176">
        <v>4014446</v>
      </c>
      <c r="P49" s="175">
        <v>80996</v>
      </c>
      <c r="Q49" s="174">
        <v>4095442</v>
      </c>
    </row>
    <row r="50" spans="1:23" ht="9" customHeight="1">
      <c r="A50" s="69" t="s">
        <v>129</v>
      </c>
      <c r="B50" s="45" t="s">
        <v>129</v>
      </c>
      <c r="C50" s="168">
        <v>3999144</v>
      </c>
      <c r="D50" s="193">
        <v>44571</v>
      </c>
      <c r="E50" s="180">
        <v>4043715</v>
      </c>
      <c r="F50" s="47">
        <v>52492</v>
      </c>
      <c r="G50" s="171">
        <v>2775</v>
      </c>
      <c r="H50" s="177">
        <v>55267</v>
      </c>
      <c r="I50" s="48">
        <v>6151650</v>
      </c>
      <c r="J50" s="181">
        <v>79062</v>
      </c>
      <c r="K50" s="180">
        <v>6230712</v>
      </c>
      <c r="L50" s="179">
        <v>359724</v>
      </c>
      <c r="M50" s="178">
        <v>769</v>
      </c>
      <c r="N50" s="177">
        <v>360493</v>
      </c>
      <c r="O50" s="176">
        <v>10563010</v>
      </c>
      <c r="P50" s="175">
        <v>127177</v>
      </c>
      <c r="Q50" s="174">
        <v>10690187</v>
      </c>
    </row>
    <row r="51" spans="1:23" ht="9" customHeight="1">
      <c r="A51" s="69" t="s">
        <v>208</v>
      </c>
      <c r="B51" s="52" t="s">
        <v>130</v>
      </c>
      <c r="C51" s="191">
        <v>374939</v>
      </c>
      <c r="D51" s="189">
        <v>6828</v>
      </c>
      <c r="E51" s="188">
        <v>381767</v>
      </c>
      <c r="F51" s="172">
        <v>1853</v>
      </c>
      <c r="G51" s="190">
        <v>424</v>
      </c>
      <c r="H51" s="53">
        <v>2277</v>
      </c>
      <c r="I51" s="55">
        <v>449562</v>
      </c>
      <c r="J51" s="189">
        <v>9371</v>
      </c>
      <c r="K51" s="188">
        <v>458933</v>
      </c>
      <c r="L51" s="187">
        <v>23517</v>
      </c>
      <c r="M51" s="54">
        <v>90</v>
      </c>
      <c r="N51" s="186">
        <v>23607</v>
      </c>
      <c r="O51" s="200">
        <v>849871</v>
      </c>
      <c r="P51" s="175">
        <v>16713</v>
      </c>
      <c r="Q51" s="183">
        <v>866584</v>
      </c>
    </row>
    <row r="52" spans="1:23" ht="9" customHeight="1">
      <c r="A52" s="69" t="s">
        <v>131</v>
      </c>
      <c r="B52" s="45" t="s">
        <v>131</v>
      </c>
      <c r="C52" s="168">
        <v>1692051</v>
      </c>
      <c r="D52" s="193">
        <v>75297</v>
      </c>
      <c r="E52" s="180">
        <v>1767348</v>
      </c>
      <c r="F52" s="47">
        <v>5109</v>
      </c>
      <c r="G52" s="182">
        <v>11357</v>
      </c>
      <c r="H52" s="177">
        <v>16466</v>
      </c>
      <c r="I52" s="48">
        <v>2545151</v>
      </c>
      <c r="J52" s="199">
        <v>117820</v>
      </c>
      <c r="K52" s="180">
        <v>2662971</v>
      </c>
      <c r="L52" s="179">
        <v>114085</v>
      </c>
      <c r="M52" s="178">
        <v>429</v>
      </c>
      <c r="N52" s="177">
        <v>114514</v>
      </c>
      <c r="O52" s="57">
        <v>4356396</v>
      </c>
      <c r="P52" s="194">
        <v>204903</v>
      </c>
      <c r="Q52" s="174">
        <v>4561299</v>
      </c>
    </row>
    <row r="53" spans="1:23" ht="9" customHeight="1">
      <c r="A53" s="69" t="s">
        <v>211</v>
      </c>
      <c r="B53" s="45" t="s">
        <v>132</v>
      </c>
      <c r="C53" s="168">
        <v>319820</v>
      </c>
      <c r="D53" s="168">
        <v>5181</v>
      </c>
      <c r="E53" s="170">
        <v>325001</v>
      </c>
      <c r="F53" s="47">
        <v>0</v>
      </c>
      <c r="G53" s="171">
        <v>2669</v>
      </c>
      <c r="H53" s="169">
        <v>2669</v>
      </c>
      <c r="I53" s="57">
        <v>822483</v>
      </c>
      <c r="J53" s="168">
        <v>14360</v>
      </c>
      <c r="K53" s="170">
        <v>836843</v>
      </c>
      <c r="L53" s="56">
        <v>128885</v>
      </c>
      <c r="M53" s="168">
        <v>884</v>
      </c>
      <c r="N53" s="169">
        <v>129769</v>
      </c>
      <c r="O53" s="176">
        <v>1271188</v>
      </c>
      <c r="P53" s="168">
        <v>23094</v>
      </c>
      <c r="Q53" s="168">
        <v>1294282</v>
      </c>
    </row>
    <row r="54" spans="1:23" ht="9" customHeight="1">
      <c r="A54" s="69" t="s">
        <v>213</v>
      </c>
      <c r="B54" s="45" t="s">
        <v>133</v>
      </c>
      <c r="C54" s="168">
        <v>2069406</v>
      </c>
      <c r="D54" s="193">
        <v>46226</v>
      </c>
      <c r="E54" s="180">
        <v>2115632</v>
      </c>
      <c r="F54" s="47">
        <v>3013</v>
      </c>
      <c r="G54" s="171">
        <v>26547</v>
      </c>
      <c r="H54" s="177">
        <v>29560</v>
      </c>
      <c r="I54" s="48">
        <v>3451227</v>
      </c>
      <c r="J54" s="199">
        <v>81684</v>
      </c>
      <c r="K54" s="180">
        <v>3532911</v>
      </c>
      <c r="L54" s="179">
        <v>176264</v>
      </c>
      <c r="M54" s="178">
        <v>1006</v>
      </c>
      <c r="N54" s="177">
        <v>177270</v>
      </c>
      <c r="O54" s="57">
        <v>5699910</v>
      </c>
      <c r="P54" s="175">
        <v>155463</v>
      </c>
      <c r="Q54" s="174">
        <v>5855373</v>
      </c>
    </row>
    <row r="55" spans="1:23" ht="9" customHeight="1">
      <c r="A55" s="69" t="s">
        <v>215</v>
      </c>
      <c r="B55" s="45" t="s">
        <v>134</v>
      </c>
      <c r="C55" s="168">
        <v>8000313</v>
      </c>
      <c r="D55" s="193">
        <v>87745</v>
      </c>
      <c r="E55" s="188">
        <v>8088058</v>
      </c>
      <c r="F55" s="172">
        <v>17920</v>
      </c>
      <c r="G55" s="190">
        <v>53011</v>
      </c>
      <c r="H55" s="53">
        <v>70931</v>
      </c>
      <c r="I55" s="48">
        <v>13756057</v>
      </c>
      <c r="J55" s="193">
        <v>176144</v>
      </c>
      <c r="K55" s="188">
        <v>13932201</v>
      </c>
      <c r="L55" s="179">
        <v>325877</v>
      </c>
      <c r="M55" s="54">
        <v>2423</v>
      </c>
      <c r="N55" s="186">
        <v>328300</v>
      </c>
      <c r="O55" s="185">
        <v>22100167</v>
      </c>
      <c r="P55" s="175">
        <v>319323</v>
      </c>
      <c r="Q55" s="183">
        <v>22419490</v>
      </c>
    </row>
    <row r="56" spans="1:23" ht="9" customHeight="1">
      <c r="A56" s="69" t="s">
        <v>135</v>
      </c>
      <c r="B56" s="50" t="s">
        <v>135</v>
      </c>
      <c r="C56" s="198">
        <v>891867</v>
      </c>
      <c r="D56" s="197">
        <v>10856</v>
      </c>
      <c r="E56" s="180">
        <v>902723</v>
      </c>
      <c r="F56" s="47">
        <v>2381</v>
      </c>
      <c r="G56" s="182">
        <v>4040</v>
      </c>
      <c r="H56" s="177">
        <v>6421</v>
      </c>
      <c r="I56" s="51">
        <v>1425394</v>
      </c>
      <c r="J56" s="196">
        <v>21142</v>
      </c>
      <c r="K56" s="180">
        <v>1446536</v>
      </c>
      <c r="L56" s="195">
        <v>123410</v>
      </c>
      <c r="M56" s="178">
        <v>514</v>
      </c>
      <c r="N56" s="177">
        <v>123924</v>
      </c>
      <c r="O56" s="176">
        <v>2443052</v>
      </c>
      <c r="P56" s="194">
        <v>36552</v>
      </c>
      <c r="Q56" s="174">
        <v>2479604</v>
      </c>
    </row>
    <row r="57" spans="1:23" ht="9" customHeight="1">
      <c r="A57" s="69" t="s">
        <v>218</v>
      </c>
      <c r="B57" s="45" t="s">
        <v>136</v>
      </c>
      <c r="C57" s="168">
        <v>189922</v>
      </c>
      <c r="D57" s="193">
        <v>3485</v>
      </c>
      <c r="E57" s="180">
        <v>193407</v>
      </c>
      <c r="F57" s="47">
        <v>629</v>
      </c>
      <c r="G57" s="171">
        <v>757</v>
      </c>
      <c r="H57" s="177">
        <v>1386</v>
      </c>
      <c r="I57" s="48">
        <v>377111</v>
      </c>
      <c r="J57" s="181">
        <v>7351</v>
      </c>
      <c r="K57" s="180">
        <v>384462</v>
      </c>
      <c r="L57" s="179">
        <v>28942</v>
      </c>
      <c r="M57" s="178">
        <v>0</v>
      </c>
      <c r="N57" s="177">
        <v>28942</v>
      </c>
      <c r="O57" s="192">
        <v>596604</v>
      </c>
      <c r="P57" s="175">
        <v>11593</v>
      </c>
      <c r="Q57" s="174">
        <v>608197</v>
      </c>
    </row>
    <row r="58" spans="1:23" ht="9" customHeight="1">
      <c r="A58" s="69" t="s">
        <v>137</v>
      </c>
      <c r="B58" s="45" t="s">
        <v>137</v>
      </c>
      <c r="C58" s="168">
        <v>3014609</v>
      </c>
      <c r="D58" s="181">
        <v>42645</v>
      </c>
      <c r="E58" s="180">
        <v>3057254</v>
      </c>
      <c r="F58" s="47">
        <v>8016</v>
      </c>
      <c r="G58" s="171">
        <v>27447</v>
      </c>
      <c r="H58" s="177">
        <v>35463</v>
      </c>
      <c r="I58" s="48">
        <v>4257801</v>
      </c>
      <c r="J58" s="181">
        <v>71493</v>
      </c>
      <c r="K58" s="180">
        <v>4329294</v>
      </c>
      <c r="L58" s="179">
        <v>183717</v>
      </c>
      <c r="M58" s="178">
        <v>724</v>
      </c>
      <c r="N58" s="177">
        <v>184441</v>
      </c>
      <c r="O58" s="57">
        <v>7464143</v>
      </c>
      <c r="P58" s="175">
        <v>142309</v>
      </c>
      <c r="Q58" s="174">
        <v>7606452</v>
      </c>
    </row>
    <row r="59" spans="1:23" ht="9" customHeight="1">
      <c r="A59" s="69" t="s">
        <v>221</v>
      </c>
      <c r="B59" s="52" t="s">
        <v>138</v>
      </c>
      <c r="C59" s="191">
        <v>2735895</v>
      </c>
      <c r="D59" s="189">
        <v>64475</v>
      </c>
      <c r="E59" s="188">
        <v>2800370</v>
      </c>
      <c r="F59" s="172">
        <v>5773</v>
      </c>
      <c r="G59" s="190">
        <v>18399</v>
      </c>
      <c r="H59" s="53">
        <v>24172</v>
      </c>
      <c r="I59" s="55">
        <v>4105801</v>
      </c>
      <c r="J59" s="189">
        <v>105610</v>
      </c>
      <c r="K59" s="188">
        <v>4211411</v>
      </c>
      <c r="L59" s="187">
        <v>221448</v>
      </c>
      <c r="M59" s="54">
        <v>0</v>
      </c>
      <c r="N59" s="186">
        <v>221448</v>
      </c>
      <c r="O59" s="185">
        <v>7068917</v>
      </c>
      <c r="P59" s="184">
        <v>188484</v>
      </c>
      <c r="Q59" s="183">
        <v>7257401</v>
      </c>
    </row>
    <row r="60" spans="1:23" ht="9" customHeight="1">
      <c r="A60" s="69" t="s">
        <v>223</v>
      </c>
      <c r="B60" s="45" t="s">
        <v>139</v>
      </c>
      <c r="C60" s="168">
        <v>497785</v>
      </c>
      <c r="D60" s="168">
        <v>10878</v>
      </c>
      <c r="E60" s="170">
        <v>508663</v>
      </c>
      <c r="F60" s="47">
        <v>224</v>
      </c>
      <c r="G60" s="182">
        <v>2931</v>
      </c>
      <c r="H60" s="169">
        <v>3155</v>
      </c>
      <c r="I60" s="57">
        <v>1077315</v>
      </c>
      <c r="J60" s="168">
        <v>24700</v>
      </c>
      <c r="K60" s="170">
        <v>1102015</v>
      </c>
      <c r="L60" s="56">
        <v>42609</v>
      </c>
      <c r="M60" s="168">
        <v>920</v>
      </c>
      <c r="N60" s="169">
        <v>43529</v>
      </c>
      <c r="O60" s="57">
        <v>1617933</v>
      </c>
      <c r="P60" s="168">
        <v>39429</v>
      </c>
      <c r="Q60" s="168">
        <v>1657362</v>
      </c>
    </row>
    <row r="61" spans="1:23" ht="9" customHeight="1">
      <c r="A61" s="69" t="s">
        <v>225</v>
      </c>
      <c r="B61" s="45" t="s">
        <v>140</v>
      </c>
      <c r="C61" s="168">
        <v>1873334</v>
      </c>
      <c r="D61" s="181">
        <v>28163</v>
      </c>
      <c r="E61" s="180">
        <v>1901497</v>
      </c>
      <c r="F61" s="47">
        <v>14893</v>
      </c>
      <c r="G61" s="171">
        <v>48</v>
      </c>
      <c r="H61" s="177">
        <v>14941</v>
      </c>
      <c r="I61" s="48">
        <v>3368180</v>
      </c>
      <c r="J61" s="181">
        <v>55343</v>
      </c>
      <c r="K61" s="180">
        <v>3423523</v>
      </c>
      <c r="L61" s="179">
        <v>275880</v>
      </c>
      <c r="M61" s="178">
        <v>430</v>
      </c>
      <c r="N61" s="177">
        <v>276310</v>
      </c>
      <c r="O61" s="176">
        <v>5532287</v>
      </c>
      <c r="P61" s="175">
        <v>83984</v>
      </c>
      <c r="Q61" s="174">
        <v>5616271</v>
      </c>
    </row>
    <row r="62" spans="1:23" ht="9" customHeight="1">
      <c r="A62" s="69" t="s">
        <v>227</v>
      </c>
      <c r="B62" s="45" t="s">
        <v>141</v>
      </c>
      <c r="C62" s="168">
        <v>188354</v>
      </c>
      <c r="D62" s="168">
        <v>2978</v>
      </c>
      <c r="E62" s="170">
        <v>191332</v>
      </c>
      <c r="F62" s="172">
        <v>2563</v>
      </c>
      <c r="G62" s="171">
        <v>1538</v>
      </c>
      <c r="H62" s="169">
        <v>4101</v>
      </c>
      <c r="I62" s="57">
        <v>625702</v>
      </c>
      <c r="J62" s="168">
        <v>11405</v>
      </c>
      <c r="K62" s="170">
        <v>637107</v>
      </c>
      <c r="L62" s="56">
        <v>28476</v>
      </c>
      <c r="M62" s="168">
        <v>12</v>
      </c>
      <c r="N62" s="169">
        <v>28488</v>
      </c>
      <c r="O62" s="57">
        <v>845095</v>
      </c>
      <c r="P62" s="168">
        <v>15933</v>
      </c>
      <c r="Q62" s="168">
        <v>861028</v>
      </c>
    </row>
    <row r="63" spans="1:23" ht="9" customHeight="1">
      <c r="A63" s="69" t="s">
        <v>243</v>
      </c>
      <c r="B63" s="59" t="s">
        <v>142</v>
      </c>
      <c r="C63" s="164">
        <v>103796315</v>
      </c>
      <c r="D63" s="164">
        <v>1338985</v>
      </c>
      <c r="E63" s="166">
        <v>105135300</v>
      </c>
      <c r="F63" s="167">
        <v>572793</v>
      </c>
      <c r="G63" s="164">
        <v>437511</v>
      </c>
      <c r="H63" s="166">
        <v>1010304</v>
      </c>
      <c r="I63" s="165">
        <v>159147338</v>
      </c>
      <c r="J63" s="164">
        <v>2295990</v>
      </c>
      <c r="K63" s="166">
        <v>161443328</v>
      </c>
      <c r="L63" s="165">
        <v>8317624</v>
      </c>
      <c r="M63" s="164">
        <v>29811</v>
      </c>
      <c r="N63" s="166">
        <v>8347435</v>
      </c>
      <c r="O63" s="165">
        <v>271834070</v>
      </c>
      <c r="P63" s="164">
        <v>4102297</v>
      </c>
      <c r="Q63" s="164">
        <v>275936367</v>
      </c>
      <c r="V63" s="222"/>
      <c r="W63" s="217"/>
    </row>
    <row r="64" spans="1:23" ht="9" customHeight="1">
      <c r="B64" s="60"/>
      <c r="C64" s="60"/>
      <c r="D64" s="60"/>
      <c r="E64" s="60"/>
      <c r="F64" s="60"/>
      <c r="G64" s="60"/>
      <c r="H64" s="60"/>
      <c r="I64" s="60"/>
      <c r="J64" s="60"/>
      <c r="K64" s="60"/>
      <c r="L64" s="60"/>
      <c r="M64" s="60"/>
      <c r="N64" s="60"/>
      <c r="O64" s="60"/>
      <c r="P64" s="60"/>
      <c r="Q64" s="60"/>
    </row>
    <row r="65" spans="2:17" ht="8.25" customHeight="1">
      <c r="B65" s="61" t="s">
        <v>143</v>
      </c>
      <c r="C65" s="62"/>
      <c r="D65" s="62"/>
      <c r="E65" s="62"/>
      <c r="F65" s="62"/>
      <c r="G65" s="62"/>
      <c r="H65" s="62"/>
      <c r="I65" s="62"/>
      <c r="J65" s="62"/>
      <c r="K65" s="62"/>
      <c r="L65" s="62"/>
      <c r="M65" s="62"/>
      <c r="N65" s="62"/>
      <c r="O65" s="62"/>
      <c r="P65" s="62"/>
      <c r="Q65" s="62"/>
    </row>
    <row r="66" spans="2:17" ht="9">
      <c r="B66" s="63" t="s">
        <v>144</v>
      </c>
      <c r="C66" s="63"/>
      <c r="D66" s="63"/>
      <c r="E66" s="63"/>
      <c r="F66" s="63"/>
      <c r="G66" s="63"/>
      <c r="H66" s="63"/>
      <c r="I66" s="63"/>
      <c r="J66" s="63"/>
      <c r="K66" s="63"/>
      <c r="L66" s="63"/>
      <c r="M66" s="63"/>
      <c r="N66" s="63"/>
      <c r="O66" s="63"/>
      <c r="P66" s="63"/>
      <c r="Q66" s="64"/>
    </row>
    <row r="67" spans="2:17" ht="9">
      <c r="B67" s="63" t="s">
        <v>145</v>
      </c>
      <c r="C67" s="63"/>
      <c r="D67" s="63"/>
      <c r="E67" s="63"/>
      <c r="F67" s="63"/>
      <c r="G67" s="63"/>
      <c r="H67" s="63"/>
      <c r="I67" s="63"/>
      <c r="J67" s="63"/>
      <c r="K67" s="63"/>
      <c r="L67" s="63"/>
      <c r="M67" s="63"/>
      <c r="N67" s="63"/>
      <c r="O67" s="63"/>
      <c r="P67" s="63"/>
      <c r="Q67" s="63"/>
    </row>
    <row r="68" spans="2:17" ht="9">
      <c r="B68" s="63"/>
      <c r="C68" s="63"/>
      <c r="D68" s="63"/>
      <c r="E68" s="63"/>
      <c r="F68" s="63"/>
      <c r="G68" s="63"/>
      <c r="H68" s="63"/>
      <c r="I68" s="63"/>
      <c r="J68" s="63"/>
      <c r="K68" s="63"/>
      <c r="L68" s="63"/>
      <c r="M68" s="63"/>
      <c r="N68" s="63"/>
      <c r="O68" s="63"/>
      <c r="P68" s="63"/>
      <c r="Q68" s="63"/>
    </row>
  </sheetData>
  <conditionalFormatting sqref="C30">
    <cfRule type="cellIs" dxfId="8" priority="6" operator="lessThan">
      <formula>0</formula>
    </cfRule>
  </conditionalFormatting>
  <conditionalFormatting sqref="C13:E29">
    <cfRule type="cellIs" dxfId="7" priority="2" operator="lessThan">
      <formula>0</formula>
    </cfRule>
  </conditionalFormatting>
  <conditionalFormatting sqref="C32:E62">
    <cfRule type="cellIs" dxfId="6" priority="3" operator="lessThan">
      <formula>0</formula>
    </cfRule>
  </conditionalFormatting>
  <conditionalFormatting sqref="C12:F12 F13:F63">
    <cfRule type="cellIs" dxfId="5" priority="5" operator="lessThan">
      <formula>0</formula>
    </cfRule>
  </conditionalFormatting>
  <conditionalFormatting sqref="D30:E31">
    <cfRule type="cellIs" dxfId="4" priority="4" operator="lessThan">
      <formula>0</formula>
    </cfRule>
  </conditionalFormatting>
  <conditionalFormatting sqref="G12:Q62">
    <cfRule type="cellIs" dxfId="3" priority="1" operator="lessThan">
      <formula>0</formula>
    </cfRule>
  </conditionalFormatting>
  <pageMargins left="0.7" right="0.7" top="0.75" bottom="0.75" header="0.3" footer="0.3"/>
  <pageSetup orientation="landscape"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34998626667073579"/>
  </sheetPr>
  <dimension ref="A1:P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5703125" bestFit="1" customWidth="1"/>
    <col min="11" max="11" width="10.5703125" bestFit="1" customWidth="1"/>
    <col min="12" max="12" width="14.28515625" bestFit="1" customWidth="1"/>
    <col min="13" max="13" width="13.28515625" bestFit="1" customWidth="1"/>
    <col min="14" max="14" width="9.28515625" bestFit="1" customWidth="1"/>
    <col min="15" max="15" width="9.5703125" bestFit="1" customWidth="1"/>
    <col min="16" max="16" width="9.28515625" bestFit="1" customWidth="1"/>
  </cols>
  <sheetData>
    <row r="1" spans="1:16" ht="30">
      <c r="A1" s="7" t="s">
        <v>60</v>
      </c>
      <c r="B1" s="5" t="s">
        <v>10</v>
      </c>
      <c r="C1" s="5" t="s">
        <v>11</v>
      </c>
      <c r="D1" s="5" t="s">
        <v>12</v>
      </c>
      <c r="E1" s="5" t="s">
        <v>13</v>
      </c>
      <c r="F1" s="5" t="s">
        <v>14</v>
      </c>
      <c r="G1" s="5" t="s">
        <v>52</v>
      </c>
      <c r="H1" s="5" t="s">
        <v>53</v>
      </c>
      <c r="J1" s="5"/>
      <c r="K1" s="5"/>
      <c r="L1" s="5"/>
      <c r="M1" s="5"/>
      <c r="N1" s="5"/>
      <c r="O1" s="5"/>
      <c r="P1" s="5"/>
    </row>
    <row r="2" spans="1:16">
      <c r="A2" s="161" t="s">
        <v>147</v>
      </c>
      <c r="B2" s="6">
        <f>'US-syvbt-frgt'!B$2*SUMIFS('% by state 2019'!$E:$E,'% by state 2019'!$B:$B,$A2)</f>
        <v>29.416974289609541</v>
      </c>
      <c r="C2" s="6">
        <f>'US-syvbt-frgt'!C$2*SUMIFS('% by state 2019'!$E:$E,'% by state 2019'!$B:$B,$A2)</f>
        <v>297.00930969126824</v>
      </c>
      <c r="D2" s="6">
        <f>'US-syvbt-frgt'!D$2*SUMIFS('% by state 2019'!$E:$E,'% by state 2019'!$B:$B,$A2)</f>
        <v>242984.82709989388</v>
      </c>
      <c r="E2" s="6">
        <f>'US-syvbt-frgt'!E$2*SUMIFS('% by state 2019'!$E:$E,'% by state 2019'!$B:$B,$A2)</f>
        <v>198326.64385124191</v>
      </c>
      <c r="F2" s="6">
        <f>'US-syvbt-frgt'!F$2*SUMIFS('% by state 2019'!$E:$E,'% by state 2019'!$B:$B,$A2)</f>
        <v>55.841063327565941</v>
      </c>
      <c r="G2" s="6">
        <f>'US-syvbt-frgt'!G$2*SUMIFS('% by state 2019'!$E:$E,'% by state 2019'!$B:$B,$A2)</f>
        <v>107.98676375558858</v>
      </c>
      <c r="H2" s="6">
        <f>'US-syvbt-frgt'!H$2*SUMIFS('% by state 2019'!$E:$E,'% by state 2019'!$B:$B,$A2)</f>
        <v>5.6058653225979089</v>
      </c>
      <c r="J2" s="162"/>
      <c r="K2" s="162"/>
      <c r="L2" s="162"/>
      <c r="M2" s="162"/>
      <c r="N2" s="162"/>
      <c r="O2" s="162"/>
      <c r="P2" s="162"/>
    </row>
    <row r="3" spans="1:16">
      <c r="A3" s="161" t="s">
        <v>149</v>
      </c>
      <c r="B3" s="6">
        <f>'US-syvbt-frgt'!B$2*SUMIFS('% by state 2019'!$E:$E,'% by state 2019'!$B:$B,$A3)</f>
        <v>5.4501328998557312</v>
      </c>
      <c r="C3" s="6">
        <f>'US-syvbt-frgt'!C$2*SUMIFS('% by state 2019'!$E:$E,'% by state 2019'!$B:$B,$A3)</f>
        <v>55.027420372175428</v>
      </c>
      <c r="D3" s="6">
        <f>'US-syvbt-frgt'!D$2*SUMIFS('% by state 2019'!$E:$E,'% by state 2019'!$B:$B,$A3)</f>
        <v>45018.212522647103</v>
      </c>
      <c r="E3" s="6">
        <f>'US-syvbt-frgt'!E$2*SUMIFS('% by state 2019'!$E:$E,'% by state 2019'!$B:$B,$A3)</f>
        <v>36744.314895547031</v>
      </c>
      <c r="F3" s="6">
        <f>'US-syvbt-frgt'!F$2*SUMIFS('% by state 2019'!$E:$E,'% by state 2019'!$B:$B,$A3)</f>
        <v>10.345768854684412</v>
      </c>
      <c r="G3" s="6">
        <f>'US-syvbt-frgt'!G$2*SUMIFS('% by state 2019'!$E:$E,'% by state 2019'!$B:$B,$A3)</f>
        <v>20.006891534768162</v>
      </c>
      <c r="H3" s="6">
        <f>'US-syvbt-frgt'!H$2*SUMIFS('% by state 2019'!$E:$E,'% by state 2019'!$B:$B,$A3)</f>
        <v>1.0386082105542322</v>
      </c>
      <c r="J3" s="162"/>
      <c r="K3" s="162"/>
      <c r="L3" s="162"/>
      <c r="M3" s="162"/>
      <c r="N3" s="162"/>
      <c r="O3" s="162"/>
      <c r="P3" s="162"/>
    </row>
    <row r="4" spans="1:16">
      <c r="A4" s="161" t="s">
        <v>150</v>
      </c>
      <c r="B4" s="6">
        <f>'US-syvbt-frgt'!B$2*SUMIFS('% by state 2019'!$E:$E,'% by state 2019'!$B:$B,$A4)</f>
        <v>32.6684190466205</v>
      </c>
      <c r="C4" s="6">
        <f>'US-syvbt-frgt'!C$2*SUMIFS('% by state 2019'!$E:$E,'% by state 2019'!$B:$B,$A4)</f>
        <v>329.83761328468773</v>
      </c>
      <c r="D4" s="6">
        <f>'US-syvbt-frgt'!D$2*SUMIFS('% by state 2019'!$E:$E,'% by state 2019'!$B:$B,$A4)</f>
        <v>269841.82926228893</v>
      </c>
      <c r="E4" s="6">
        <f>'US-syvbt-frgt'!E$2*SUMIFS('% by state 2019'!$E:$E,'% by state 2019'!$B:$B,$A4)</f>
        <v>220247.5973788611</v>
      </c>
      <c r="F4" s="6">
        <f>'US-syvbt-frgt'!F$2*SUMIFS('% by state 2019'!$E:$E,'% by state 2019'!$B:$B,$A4)</f>
        <v>62.013150599181152</v>
      </c>
      <c r="G4" s="6">
        <f>'US-syvbt-frgt'!G$2*SUMIFS('% by state 2019'!$E:$E,'% by state 2019'!$B:$B,$A4)</f>
        <v>119.92249152225108</v>
      </c>
      <c r="H4" s="6">
        <f>'US-syvbt-frgt'!H$2*SUMIFS('% by state 2019'!$E:$E,'% by state 2019'!$B:$B,$A4)</f>
        <v>6.2254790609866513</v>
      </c>
      <c r="J4" s="9"/>
    </row>
    <row r="5" spans="1:16">
      <c r="A5" s="161" t="s">
        <v>151</v>
      </c>
      <c r="B5" s="6">
        <f>'US-syvbt-frgt'!B$2*SUMIFS('% by state 2019'!$E:$E,'% by state 2019'!$B:$B,$A5)</f>
        <v>17.282315174678512</v>
      </c>
      <c r="C5" s="6">
        <f>'US-syvbt-frgt'!C$2*SUMIFS('% by state 2019'!$E:$E,'% by state 2019'!$B:$B,$A5)</f>
        <v>174.49138206274466</v>
      </c>
      <c r="D5" s="6">
        <f>'US-syvbt-frgt'!D$2*SUMIFS('% by state 2019'!$E:$E,'% by state 2019'!$B:$B,$A5)</f>
        <v>142752.28727681868</v>
      </c>
      <c r="E5" s="6">
        <f>'US-syvbt-frgt'!E$2*SUMIFS('% by state 2019'!$E:$E,'% by state 2019'!$B:$B,$A5)</f>
        <v>116515.84329609426</v>
      </c>
      <c r="F5" s="6">
        <f>'US-syvbt-frgt'!F$2*SUMIFS('% by state 2019'!$E:$E,'% by state 2019'!$B:$B,$A5)</f>
        <v>32.806326259633352</v>
      </c>
      <c r="G5" s="6">
        <f>'US-syvbt-frgt'!G$2*SUMIFS('% by state 2019'!$E:$E,'% by state 2019'!$B:$B,$A5)</f>
        <v>63.441646565833928</v>
      </c>
      <c r="H5" s="6">
        <f>'US-syvbt-frgt'!H$2*SUMIFS('% by state 2019'!$E:$E,'% by state 2019'!$B:$B,$A5)</f>
        <v>3.2934159162031151</v>
      </c>
      <c r="J5" s="9"/>
    </row>
    <row r="6" spans="1:16">
      <c r="A6" s="161" t="s">
        <v>153</v>
      </c>
      <c r="B6" s="6">
        <f>'US-syvbt-frgt'!B$2*SUMIFS('% by state 2019'!$E:$E,'% by state 2019'!$B:$B,$A6)</f>
        <v>142.32899996099562</v>
      </c>
      <c r="C6" s="6">
        <f>'US-syvbt-frgt'!C$2*SUMIFS('% by state 2019'!$E:$E,'% by state 2019'!$B:$B,$A6)</f>
        <v>1437.0287579982432</v>
      </c>
      <c r="D6" s="6">
        <f>'US-syvbt-frgt'!D$2*SUMIFS('% by state 2019'!$E:$E,'% by state 2019'!$B:$B,$A6)</f>
        <v>1175640.5368664567</v>
      </c>
      <c r="E6" s="6">
        <f>'US-syvbt-frgt'!E$2*SUMIFS('% by state 2019'!$E:$E,'% by state 2019'!$B:$B,$A6)</f>
        <v>959569.5535192471</v>
      </c>
      <c r="F6" s="6">
        <f>'US-syvbt-frgt'!F$2*SUMIFS('% by state 2019'!$E:$E,'% by state 2019'!$B:$B,$A6)</f>
        <v>270.17743639862897</v>
      </c>
      <c r="G6" s="6">
        <f>'US-syvbt-frgt'!G$2*SUMIFS('% by state 2019'!$E:$E,'% by state 2019'!$B:$B,$A6)</f>
        <v>522.47549129435686</v>
      </c>
      <c r="H6" s="6">
        <f>'US-syvbt-frgt'!H$2*SUMIFS('% by state 2019'!$E:$E,'% by state 2019'!$B:$B,$A6)</f>
        <v>27.123020791543642</v>
      </c>
      <c r="J6" s="9"/>
    </row>
    <row r="7" spans="1:16">
      <c r="A7" s="161" t="s">
        <v>155</v>
      </c>
      <c r="B7" s="6">
        <f>'US-syvbt-frgt'!B$2*SUMIFS('% by state 2019'!$E:$E,'% by state 2019'!$B:$B,$A7)</f>
        <v>32.71184117828642</v>
      </c>
      <c r="C7" s="6">
        <f>'US-syvbt-frgt'!C$2*SUMIFS('% by state 2019'!$E:$E,'% by state 2019'!$B:$B,$A7)</f>
        <v>330.27602606040182</v>
      </c>
      <c r="D7" s="6">
        <f>'US-syvbt-frgt'!D$2*SUMIFS('% by state 2019'!$E:$E,'% by state 2019'!$B:$B,$A7)</f>
        <v>270200.49698424019</v>
      </c>
      <c r="E7" s="6">
        <f>'US-syvbt-frgt'!E$2*SUMIFS('% by state 2019'!$E:$E,'% by state 2019'!$B:$B,$A7)</f>
        <v>220540.34555742584</v>
      </c>
      <c r="F7" s="6">
        <f>'US-syvbt-frgt'!F$2*SUMIFS('% by state 2019'!$E:$E,'% by state 2019'!$B:$B,$A7)</f>
        <v>62.095577091460854</v>
      </c>
      <c r="G7" s="6">
        <f>'US-syvbt-frgt'!G$2*SUMIFS('% by state 2019'!$E:$E,'% by state 2019'!$B:$B,$A7)</f>
        <v>120.08188981480858</v>
      </c>
      <c r="H7" s="6">
        <f>'US-syvbt-frgt'!H$2*SUMIFS('% by state 2019'!$E:$E,'% by state 2019'!$B:$B,$A7)</f>
        <v>6.2337538284641907</v>
      </c>
      <c r="J7" s="9"/>
    </row>
    <row r="8" spans="1:16">
      <c r="A8" s="161" t="s">
        <v>157</v>
      </c>
      <c r="B8" s="6">
        <f>'US-syvbt-frgt'!B$2*SUMIFS('% by state 2019'!$E:$E,'% by state 2019'!$B:$B,$A8)</f>
        <v>14.535965279995963</v>
      </c>
      <c r="C8" s="6">
        <f>'US-syvbt-frgt'!C$2*SUMIFS('% by state 2019'!$E:$E,'% by state 2019'!$B:$B,$A8)</f>
        <v>146.76278297706426</v>
      </c>
      <c r="D8" s="6">
        <f>'US-syvbt-frgt'!D$2*SUMIFS('% by state 2019'!$E:$E,'% by state 2019'!$B:$B,$A8)</f>
        <v>120067.379313631</v>
      </c>
      <c r="E8" s="6">
        <f>'US-syvbt-frgt'!E$2*SUMIFS('% by state 2019'!$E:$E,'% by state 2019'!$B:$B,$A8)</f>
        <v>98000.194742599502</v>
      </c>
      <c r="F8" s="6">
        <f>'US-syvbt-frgt'!F$2*SUMIFS('% by state 2019'!$E:$E,'% by state 2019'!$B:$B,$A8)</f>
        <v>27.593040322106095</v>
      </c>
      <c r="G8" s="6">
        <f>'US-syvbt-frgt'!G$2*SUMIFS('% by state 2019'!$E:$E,'% by state 2019'!$B:$B,$A8)</f>
        <v>53.360071406283204</v>
      </c>
      <c r="H8" s="6">
        <f>'US-syvbt-frgt'!H$2*SUMIFS('% by state 2019'!$E:$E,'% by state 2019'!$B:$B,$A8)</f>
        <v>2.7700559170831762</v>
      </c>
    </row>
    <row r="9" spans="1:16">
      <c r="A9" s="161" t="s">
        <v>159</v>
      </c>
      <c r="B9" s="6">
        <f>'US-syvbt-frgt'!B$2*SUMIFS('% by state 2019'!$E:$E,'% by state 2019'!$B:$B,$A9)</f>
        <v>5.4134783365590682</v>
      </c>
      <c r="C9" s="6">
        <f>'US-syvbt-frgt'!C$2*SUMIFS('% by state 2019'!$E:$E,'% by state 2019'!$B:$B,$A9)</f>
        <v>54.657336541166941</v>
      </c>
      <c r="D9" s="6">
        <f>'US-syvbt-frgt'!D$2*SUMIFS('% by state 2019'!$E:$E,'% by state 2019'!$B:$B,$A9)</f>
        <v>44715.445057938545</v>
      </c>
      <c r="E9" s="6">
        <f>'US-syvbt-frgt'!E$2*SUMIFS('% by state 2019'!$E:$E,'% by state 2019'!$B:$B,$A9)</f>
        <v>36497.193065514781</v>
      </c>
      <c r="F9" s="6">
        <f>'US-syvbt-frgt'!F$2*SUMIFS('% by state 2019'!$E:$E,'% by state 2019'!$B:$B,$A9)</f>
        <v>10.276188966211103</v>
      </c>
      <c r="G9" s="6">
        <f>'US-syvbt-frgt'!G$2*SUMIFS('% by state 2019'!$E:$E,'% by state 2019'!$B:$B,$A9)</f>
        <v>19.872336307289206</v>
      </c>
      <c r="H9" s="6">
        <f>'US-syvbt-frgt'!H$2*SUMIFS('% by state 2019'!$E:$E,'% by state 2019'!$B:$B,$A9)</f>
        <v>1.0316231092560233</v>
      </c>
    </row>
    <row r="10" spans="1:16">
      <c r="A10" s="161" t="s">
        <v>161</v>
      </c>
      <c r="B10" s="6">
        <f>'US-syvbt-frgt'!B$2*SUMIFS('% by state 2019'!$E:$E,'% by state 2019'!$B:$B,$A10)</f>
        <v>92.428464735842169</v>
      </c>
      <c r="C10" s="6">
        <f>'US-syvbt-frgt'!C$2*SUMIFS('% by state 2019'!$E:$E,'% by state 2019'!$B:$B,$A10)</f>
        <v>933.20659822967104</v>
      </c>
      <c r="D10" s="6">
        <f>'US-syvbt-frgt'!D$2*SUMIFS('% by state 2019'!$E:$E,'% by state 2019'!$B:$B,$A10)</f>
        <v>763461.06509261078</v>
      </c>
      <c r="E10" s="6">
        <f>'US-syvbt-frgt'!E$2*SUMIFS('% by state 2019'!$E:$E,'% by state 2019'!$B:$B,$A10)</f>
        <v>623144.55004494463</v>
      </c>
      <c r="F10" s="6">
        <f>'US-syvbt-frgt'!F$2*SUMIFS('% by state 2019'!$E:$E,'% by state 2019'!$B:$B,$A10)</f>
        <v>175.45325028233438</v>
      </c>
      <c r="G10" s="6">
        <f>'US-syvbt-frgt'!G$2*SUMIFS('% by state 2019'!$E:$E,'% by state 2019'!$B:$B,$A10)</f>
        <v>339.29562868899728</v>
      </c>
      <c r="H10" s="6">
        <f>'US-syvbt-frgt'!H$2*SUMIFS('% by state 2019'!$E:$E,'% by state 2019'!$B:$B,$A10)</f>
        <v>17.613692019530223</v>
      </c>
    </row>
    <row r="11" spans="1:16">
      <c r="A11" s="161" t="s">
        <v>163</v>
      </c>
      <c r="B11" s="6">
        <f>'US-syvbt-frgt'!B$2*SUMIFS('% by state 2019'!$E:$E,'% by state 2019'!$B:$B,$A11)</f>
        <v>47.313632216005857</v>
      </c>
      <c r="C11" s="6">
        <f>'US-syvbt-frgt'!C$2*SUMIFS('% by state 2019'!$E:$E,'% by state 2019'!$B:$B,$A11)</f>
        <v>477.70342065485664</v>
      </c>
      <c r="D11" s="6">
        <f>'US-syvbt-frgt'!D$2*SUMIFS('% by state 2019'!$E:$E,'% by state 2019'!$B:$B,$A11)</f>
        <v>390811.59844283725</v>
      </c>
      <c r="E11" s="6">
        <f>'US-syvbt-frgt'!E$2*SUMIFS('% by state 2019'!$E:$E,'% by state 2019'!$B:$B,$A11)</f>
        <v>318984.33174777031</v>
      </c>
      <c r="F11" s="6">
        <f>'US-syvbt-frgt'!F$2*SUMIFS('% by state 2019'!$E:$E,'% by state 2019'!$B:$B,$A11)</f>
        <v>89.813571811304584</v>
      </c>
      <c r="G11" s="6">
        <f>'US-syvbt-frgt'!G$2*SUMIFS('% by state 2019'!$E:$E,'% by state 2019'!$B:$B,$A11)</f>
        <v>173.68360097908786</v>
      </c>
      <c r="H11" s="6">
        <f>'US-syvbt-frgt'!H$2*SUMIFS('% by state 2019'!$E:$E,'% by state 2019'!$B:$B,$A11)</f>
        <v>9.0163538749647181</v>
      </c>
    </row>
    <row r="12" spans="1:16">
      <c r="A12" s="161" t="s">
        <v>164</v>
      </c>
      <c r="B12" s="6">
        <f>'US-syvbt-frgt'!B$2*SUMIFS('% by state 2019'!$E:$E,'% by state 2019'!$B:$B,$A12)</f>
        <v>6.7870065360954408</v>
      </c>
      <c r="C12" s="6">
        <f>'US-syvbt-frgt'!C$2*SUMIFS('% by state 2019'!$E:$E,'% by state 2019'!$B:$B,$A12)</f>
        <v>68.525202704747272</v>
      </c>
      <c r="D12" s="6">
        <f>'US-syvbt-frgt'!D$2*SUMIFS('% by state 2019'!$E:$E,'% by state 2019'!$B:$B,$A12)</f>
        <v>56060.816910102745</v>
      </c>
      <c r="E12" s="6">
        <f>'US-syvbt-frgt'!E$2*SUMIFS('% by state 2019'!$E:$E,'% by state 2019'!$B:$B,$A12)</f>
        <v>45757.398937377868</v>
      </c>
      <c r="F12" s="6">
        <f>'US-syvbt-frgt'!F$2*SUMIFS('% by state 2019'!$E:$E,'% by state 2019'!$B:$B,$A12)</f>
        <v>12.88350249945913</v>
      </c>
      <c r="G12" s="6">
        <f>'US-syvbt-frgt'!G$2*SUMIFS('% by state 2019'!$E:$E,'% by state 2019'!$B:$B,$A12)</f>
        <v>24.914420640461525</v>
      </c>
      <c r="H12" s="6">
        <f>'US-syvbt-frgt'!H$2*SUMIFS('% by state 2019'!$E:$E,'% by state 2019'!$B:$B,$A12)</f>
        <v>1.2933704265561226</v>
      </c>
    </row>
    <row r="13" spans="1:16">
      <c r="A13" s="161" t="s">
        <v>165</v>
      </c>
      <c r="B13" s="6">
        <f>'US-syvbt-frgt'!B$2*SUMIFS('% by state 2019'!$E:$E,'% by state 2019'!$B:$B,$A13)</f>
        <v>11.771506562259422</v>
      </c>
      <c r="C13" s="6">
        <f>'US-syvbt-frgt'!C$2*SUMIFS('% by state 2019'!$E:$E,'% by state 2019'!$B:$B,$A13)</f>
        <v>118.85134764923205</v>
      </c>
      <c r="D13" s="6">
        <f>'US-syvbt-frgt'!D$2*SUMIFS('% by state 2019'!$E:$E,'% by state 2019'!$B:$B,$A13)</f>
        <v>97232.892090678608</v>
      </c>
      <c r="E13" s="6">
        <f>'US-syvbt-frgt'!E$2*SUMIFS('% by state 2019'!$E:$E,'% by state 2019'!$B:$B,$A13)</f>
        <v>79362.458102646997</v>
      </c>
      <c r="F13" s="6">
        <f>'US-syvbt-frgt'!F$2*SUMIFS('% by state 2019'!$E:$E,'% by state 2019'!$B:$B,$A13)</f>
        <v>22.345379131536486</v>
      </c>
      <c r="G13" s="6">
        <f>'US-syvbt-frgt'!G$2*SUMIFS('% by state 2019'!$E:$E,'% by state 2019'!$B:$B,$A13)</f>
        <v>43.212020572593744</v>
      </c>
      <c r="H13" s="6">
        <f>'US-syvbt-frgt'!H$2*SUMIFS('% by state 2019'!$E:$E,'% by state 2019'!$B:$B,$A13)</f>
        <v>2.2432449980218445</v>
      </c>
    </row>
    <row r="14" spans="1:16">
      <c r="A14" s="161" t="s">
        <v>167</v>
      </c>
      <c r="B14" s="6">
        <f>'US-syvbt-frgt'!B$2*SUMIFS('% by state 2019'!$E:$E,'% by state 2019'!$B:$B,$A14)</f>
        <v>56.826555796130513</v>
      </c>
      <c r="C14" s="6">
        <f>'US-syvbt-frgt'!C$2*SUMIFS('% by state 2019'!$E:$E,'% by state 2019'!$B:$B,$A14)</f>
        <v>573.75092159300004</v>
      </c>
      <c r="D14" s="6">
        <f>'US-syvbt-frgt'!D$2*SUMIFS('% by state 2019'!$E:$E,'% by state 2019'!$B:$B,$A14)</f>
        <v>469388.54753945267</v>
      </c>
      <c r="E14" s="6">
        <f>'US-syvbt-frgt'!E$2*SUMIFS('% by state 2019'!$E:$E,'% by state 2019'!$B:$B,$A14)</f>
        <v>383119.62276326603</v>
      </c>
      <c r="F14" s="6">
        <f>'US-syvbt-frgt'!F$2*SUMIFS('% by state 2019'!$E:$E,'% by state 2019'!$B:$B,$A14)</f>
        <v>107.8715733867986</v>
      </c>
      <c r="G14" s="6">
        <f>'US-syvbt-frgt'!G$2*SUMIFS('% by state 2019'!$E:$E,'% by state 2019'!$B:$B,$A14)</f>
        <v>208.60458983261296</v>
      </c>
      <c r="H14" s="6">
        <f>'US-syvbt-frgt'!H$2*SUMIFS('% by state 2019'!$E:$E,'% by state 2019'!$B:$B,$A14)</f>
        <v>10.82919050083011</v>
      </c>
    </row>
    <row r="15" spans="1:16">
      <c r="A15" s="161" t="s">
        <v>169</v>
      </c>
      <c r="B15" s="6">
        <f>'US-syvbt-frgt'!B$2*SUMIFS('% by state 2019'!$E:$E,'% by state 2019'!$B:$B,$A15)</f>
        <v>35.747811392397715</v>
      </c>
      <c r="C15" s="6">
        <f>'US-syvbt-frgt'!C$2*SUMIFS('% by state 2019'!$E:$E,'% by state 2019'!$B:$B,$A15)</f>
        <v>360.92878486078411</v>
      </c>
      <c r="D15" s="6">
        <f>'US-syvbt-frgt'!D$2*SUMIFS('% by state 2019'!$E:$E,'% by state 2019'!$B:$B,$A15)</f>
        <v>295277.67488478392</v>
      </c>
      <c r="E15" s="6">
        <f>'US-syvbt-frgt'!E$2*SUMIFS('% by state 2019'!$E:$E,'% by state 2019'!$B:$B,$A15)</f>
        <v>241008.58873802054</v>
      </c>
      <c r="F15" s="6">
        <f>'US-syvbt-frgt'!F$2*SUMIFS('% by state 2019'!$E:$E,'% by state 2019'!$B:$B,$A15)</f>
        <v>67.858637674026397</v>
      </c>
      <c r="G15" s="6">
        <f>'US-syvbt-frgt'!G$2*SUMIFS('% by state 2019'!$E:$E,'% by state 2019'!$B:$B,$A15)</f>
        <v>131.22663213441686</v>
      </c>
      <c r="H15" s="6">
        <f>'US-syvbt-frgt'!H$2*SUMIFS('% by state 2019'!$E:$E,'% by state 2019'!$B:$B,$A15)</f>
        <v>6.8123055168932103</v>
      </c>
    </row>
    <row r="16" spans="1:16">
      <c r="A16" s="161" t="s">
        <v>171</v>
      </c>
      <c r="B16" s="6">
        <f>'US-syvbt-frgt'!B$2*SUMIFS('% by state 2019'!$E:$E,'% by state 2019'!$B:$B,$A16)</f>
        <v>22.519790253084974</v>
      </c>
      <c r="C16" s="6">
        <f>'US-syvbt-frgt'!C$2*SUMIFS('% by state 2019'!$E:$E,'% by state 2019'!$B:$B,$A16)</f>
        <v>227.37169674936334</v>
      </c>
      <c r="D16" s="6">
        <f>'US-syvbt-frgt'!D$2*SUMIFS('% by state 2019'!$E:$E,'% by state 2019'!$B:$B,$A16)</f>
        <v>186013.94171610972</v>
      </c>
      <c r="E16" s="6">
        <f>'US-syvbt-frgt'!E$2*SUMIFS('% by state 2019'!$E:$E,'% by state 2019'!$B:$B,$A16)</f>
        <v>151826.43793198673</v>
      </c>
      <c r="F16" s="6">
        <f>'US-syvbt-frgt'!F$2*SUMIFS('% by state 2019'!$E:$E,'% by state 2019'!$B:$B,$A16)</f>
        <v>42.748415294709488</v>
      </c>
      <c r="G16" s="6">
        <f>'US-syvbt-frgt'!G$2*SUMIFS('% by state 2019'!$E:$E,'% by state 2019'!$B:$B,$A16)</f>
        <v>82.66789255563414</v>
      </c>
      <c r="H16" s="6">
        <f>'US-syvbt-frgt'!H$2*SUMIFS('% by state 2019'!$E:$E,'% by state 2019'!$B:$B,$A16)</f>
        <v>4.2914988471991862</v>
      </c>
    </row>
    <row r="17" spans="1:8">
      <c r="A17" s="161" t="s">
        <v>173</v>
      </c>
      <c r="B17" s="6">
        <f>'US-syvbt-frgt'!B$2*SUMIFS('% by state 2019'!$E:$E,'% by state 2019'!$B:$B,$A17)</f>
        <v>15.033818472324853</v>
      </c>
      <c r="C17" s="6">
        <f>'US-syvbt-frgt'!C$2*SUMIFS('% by state 2019'!$E:$E,'% by state 2019'!$B:$B,$A17)</f>
        <v>151.78937175963071</v>
      </c>
      <c r="D17" s="6">
        <f>'US-syvbt-frgt'!D$2*SUMIFS('% by state 2019'!$E:$E,'% by state 2019'!$B:$B,$A17)</f>
        <v>124179.65716614602</v>
      </c>
      <c r="E17" s="6">
        <f>'US-syvbt-frgt'!E$2*SUMIFS('% by state 2019'!$E:$E,'% by state 2019'!$B:$B,$A17)</f>
        <v>101356.67701685197</v>
      </c>
      <c r="F17" s="6">
        <f>'US-syvbt-frgt'!F$2*SUMIFS('% by state 2019'!$E:$E,'% by state 2019'!$B:$B,$A17)</f>
        <v>28.538095084263873</v>
      </c>
      <c r="G17" s="6">
        <f>'US-syvbt-frgt'!G$2*SUMIFS('% by state 2019'!$E:$E,'% by state 2019'!$B:$B,$A17)</f>
        <v>55.187640568757352</v>
      </c>
      <c r="H17" s="6">
        <f>'US-syvbt-frgt'!H$2*SUMIFS('% by state 2019'!$E:$E,'% by state 2019'!$B:$B,$A17)</f>
        <v>2.8649296426793183</v>
      </c>
    </row>
    <row r="18" spans="1:8">
      <c r="A18" s="161" t="s">
        <v>174</v>
      </c>
      <c r="B18" s="6">
        <f>'US-syvbt-frgt'!B$2*SUMIFS('% by state 2019'!$E:$E,'% by state 2019'!$B:$B,$A18)</f>
        <v>25.1649798744238</v>
      </c>
      <c r="C18" s="6">
        <f>'US-syvbt-frgt'!C$2*SUMIFS('% by state 2019'!$E:$E,'% by state 2019'!$B:$B,$A18)</f>
        <v>254.07892828519985</v>
      </c>
      <c r="D18" s="6">
        <f>'US-syvbt-frgt'!D$2*SUMIFS('% by state 2019'!$E:$E,'% by state 2019'!$B:$B,$A18)</f>
        <v>207863.26369122777</v>
      </c>
      <c r="E18" s="6">
        <f>'US-syvbt-frgt'!E$2*SUMIFS('% by state 2019'!$E:$E,'% by state 2019'!$B:$B,$A18)</f>
        <v>169660.07285261032</v>
      </c>
      <c r="F18" s="6">
        <f>'US-syvbt-frgt'!F$2*SUMIFS('% by state 2019'!$E:$E,'% by state 2019'!$B:$B,$A18)</f>
        <v>47.769672739625385</v>
      </c>
      <c r="G18" s="6">
        <f>'US-syvbt-frgt'!G$2*SUMIFS('% by state 2019'!$E:$E,'% by state 2019'!$B:$B,$A18)</f>
        <v>92.378118492403729</v>
      </c>
      <c r="H18" s="6">
        <f>'US-syvbt-frgt'!H$2*SUMIFS('% by state 2019'!$E:$E,'% by state 2019'!$B:$B,$A18)</f>
        <v>4.7955811713693119</v>
      </c>
    </row>
    <row r="19" spans="1:8">
      <c r="A19" s="161" t="s">
        <v>175</v>
      </c>
      <c r="B19" s="6">
        <f>'US-syvbt-frgt'!B$2*SUMIFS('% by state 2019'!$E:$E,'% by state 2019'!$B:$B,$A19)</f>
        <v>22.440252732525433</v>
      </c>
      <c r="C19" s="6">
        <f>'US-syvbt-frgt'!C$2*SUMIFS('% by state 2019'!$E:$E,'% by state 2019'!$B:$B,$A19)</f>
        <v>226.56864393219146</v>
      </c>
      <c r="D19" s="6">
        <f>'US-syvbt-frgt'!D$2*SUMIFS('% by state 2019'!$E:$E,'% by state 2019'!$B:$B,$A19)</f>
        <v>185356.96012137309</v>
      </c>
      <c r="E19" s="6">
        <f>'US-syvbt-frgt'!E$2*SUMIFS('% by state 2019'!$E:$E,'% by state 2019'!$B:$B,$A19)</f>
        <v>151290.20298961899</v>
      </c>
      <c r="F19" s="6">
        <f>'US-syvbt-frgt'!F$2*SUMIFS('% by state 2019'!$E:$E,'% by state 2019'!$B:$B,$A19)</f>
        <v>42.597432407116877</v>
      </c>
      <c r="G19" s="6">
        <f>'US-syvbt-frgt'!G$2*SUMIFS('% by state 2019'!$E:$E,'% by state 2019'!$B:$B,$A19)</f>
        <v>82.375918290782508</v>
      </c>
      <c r="H19" s="6">
        <f>'US-syvbt-frgt'!H$2*SUMIFS('% by state 2019'!$E:$E,'% by state 2019'!$B:$B,$A19)</f>
        <v>4.2763417265531096</v>
      </c>
    </row>
    <row r="20" spans="1:8">
      <c r="A20" s="161" t="s">
        <v>177</v>
      </c>
      <c r="B20" s="6">
        <f>'US-syvbt-frgt'!B$2*SUMIFS('% by state 2019'!$E:$E,'% by state 2019'!$B:$B,$A20)</f>
        <v>6.7123866579360909</v>
      </c>
      <c r="C20" s="6">
        <f>'US-syvbt-frgt'!C$2*SUMIFS('% by state 2019'!$E:$E,'% by state 2019'!$B:$B,$A20)</f>
        <v>67.771801002615604</v>
      </c>
      <c r="D20" s="6">
        <f>'US-syvbt-frgt'!D$2*SUMIFS('% by state 2019'!$E:$E,'% by state 2019'!$B:$B,$A20)</f>
        <v>55444.455145148248</v>
      </c>
      <c r="E20" s="6">
        <f>'US-syvbt-frgt'!E$2*SUMIFS('% by state 2019'!$E:$E,'% by state 2019'!$B:$B,$A20)</f>
        <v>45254.318305962974</v>
      </c>
      <c r="F20" s="6">
        <f>'US-syvbt-frgt'!F$2*SUMIFS('% by state 2019'!$E:$E,'% by state 2019'!$B:$B,$A20)</f>
        <v>12.741854575346713</v>
      </c>
      <c r="G20" s="6">
        <f>'US-syvbt-frgt'!G$2*SUMIFS('% by state 2019'!$E:$E,'% by state 2019'!$B:$B,$A20)</f>
        <v>24.640498547899114</v>
      </c>
      <c r="H20" s="6">
        <f>'US-syvbt-frgt'!H$2*SUMIFS('% by state 2019'!$E:$E,'% by state 2019'!$B:$B,$A20)</f>
        <v>1.2791504397134332</v>
      </c>
    </row>
    <row r="21" spans="1:8">
      <c r="A21" s="161" t="s">
        <v>178</v>
      </c>
      <c r="B21" s="6">
        <f>'US-syvbt-frgt'!B$2*SUMIFS('% by state 2019'!$E:$E,'% by state 2019'!$B:$B,$A21)</f>
        <v>20.941663959813813</v>
      </c>
      <c r="C21" s="6">
        <f>'US-syvbt-frgt'!C$2*SUMIFS('% by state 2019'!$E:$E,'% by state 2019'!$B:$B,$A21)</f>
        <v>211.43810016816551</v>
      </c>
      <c r="D21" s="6">
        <f>'US-syvbt-frgt'!D$2*SUMIFS('% by state 2019'!$E:$E,'% by state 2019'!$B:$B,$A21)</f>
        <v>172978.58530123421</v>
      </c>
      <c r="E21" s="6">
        <f>'US-syvbt-frgt'!E$2*SUMIFS('% by state 2019'!$E:$E,'% by state 2019'!$B:$B,$A21)</f>
        <v>141186.84977324057</v>
      </c>
      <c r="F21" s="6">
        <f>'US-syvbt-frgt'!F$2*SUMIFS('% by state 2019'!$E:$E,'% by state 2019'!$B:$B,$A21)</f>
        <v>39.752721399957757</v>
      </c>
      <c r="G21" s="6">
        <f>'US-syvbt-frgt'!G$2*SUMIFS('% by state 2019'!$E:$E,'% by state 2019'!$B:$B,$A21)</f>
        <v>76.874749129998108</v>
      </c>
      <c r="H21" s="6">
        <f>'US-syvbt-frgt'!H$2*SUMIFS('% by state 2019'!$E:$E,'% by state 2019'!$B:$B,$A21)</f>
        <v>3.9907621577275711</v>
      </c>
    </row>
    <row r="22" spans="1:8">
      <c r="A22" s="161" t="s">
        <v>180</v>
      </c>
      <c r="B22" s="6">
        <f>'US-syvbt-frgt'!B$2*SUMIFS('% by state 2019'!$E:$E,'% by state 2019'!$B:$B,$A22)</f>
        <v>26.786165751055378</v>
      </c>
      <c r="C22" s="6">
        <f>'US-syvbt-frgt'!C$2*SUMIFS('% by state 2019'!$E:$E,'% by state 2019'!$B:$B,$A22)</f>
        <v>270.44727716293113</v>
      </c>
      <c r="D22" s="6">
        <f>'US-syvbt-frgt'!D$2*SUMIFS('% by state 2019'!$E:$E,'% by state 2019'!$B:$B,$A22)</f>
        <v>221254.29317141647</v>
      </c>
      <c r="E22" s="6">
        <f>'US-syvbt-frgt'!E$2*SUMIFS('% by state 2019'!$E:$E,'% by state 2019'!$B:$B,$A22)</f>
        <v>180589.9649212498</v>
      </c>
      <c r="F22" s="6">
        <f>'US-syvbt-frgt'!F$2*SUMIFS('% by state 2019'!$E:$E,'% by state 2019'!$B:$B,$A22)</f>
        <v>50.847104915738598</v>
      </c>
      <c r="G22" s="6">
        <f>'US-syvbt-frgt'!G$2*SUMIFS('% by state 2019'!$E:$E,'% by state 2019'!$B:$B,$A22)</f>
        <v>98.329329332110888</v>
      </c>
      <c r="H22" s="6">
        <f>'US-syvbt-frgt'!H$2*SUMIFS('% by state 2019'!$E:$E,'% by state 2019'!$B:$B,$A22)</f>
        <v>5.1045235390588575</v>
      </c>
    </row>
    <row r="23" spans="1:8">
      <c r="A23" s="161" t="s">
        <v>182</v>
      </c>
      <c r="B23" s="6">
        <f>'US-syvbt-frgt'!B$2*SUMIFS('% by state 2019'!$E:$E,'% by state 2019'!$B:$B,$A23)</f>
        <v>51.269090005627241</v>
      </c>
      <c r="C23" s="6">
        <f>'US-syvbt-frgt'!C$2*SUMIFS('% by state 2019'!$E:$E,'% by state 2019'!$B:$B,$A23)</f>
        <v>517.63981166646909</v>
      </c>
      <c r="D23" s="6">
        <f>'US-syvbt-frgt'!D$2*SUMIFS('% by state 2019'!$E:$E,'% by state 2019'!$B:$B,$A23)</f>
        <v>423483.76307982235</v>
      </c>
      <c r="E23" s="6">
        <f>'US-syvbt-frgt'!E$2*SUMIFS('% by state 2019'!$E:$E,'% by state 2019'!$B:$B,$A23)</f>
        <v>345651.67899387871</v>
      </c>
      <c r="F23" s="6">
        <f>'US-syvbt-frgt'!F$2*SUMIFS('% by state 2019'!$E:$E,'% by state 2019'!$B:$B,$A23)</f>
        <v>97.322058807459669</v>
      </c>
      <c r="G23" s="6">
        <f>'US-syvbt-frgt'!G$2*SUMIFS('% by state 2019'!$E:$E,'% by state 2019'!$B:$B,$A23)</f>
        <v>188.20369001570634</v>
      </c>
      <c r="H23" s="6">
        <f>'US-syvbt-frgt'!H$2*SUMIFS('% by state 2019'!$E:$E,'% by state 2019'!$B:$B,$A23)</f>
        <v>9.770128326393273</v>
      </c>
    </row>
    <row r="24" spans="1:8">
      <c r="A24" s="161" t="s">
        <v>184</v>
      </c>
      <c r="B24" s="6">
        <f>'US-syvbt-frgt'!B$2*SUMIFS('% by state 2019'!$E:$E,'% by state 2019'!$B:$B,$A24)</f>
        <v>33.33487579322572</v>
      </c>
      <c r="C24" s="6">
        <f>'US-syvbt-frgt'!C$2*SUMIFS('% by state 2019'!$E:$E,'% by state 2019'!$B:$B,$A24)</f>
        <v>336.56651260314084</v>
      </c>
      <c r="D24" s="6">
        <f>'US-syvbt-frgt'!D$2*SUMIFS('% by state 2019'!$E:$E,'% by state 2019'!$B:$B,$A24)</f>
        <v>275346.77602360921</v>
      </c>
      <c r="E24" s="6">
        <f>'US-syvbt-frgt'!E$2*SUMIFS('% by state 2019'!$E:$E,'% by state 2019'!$B:$B,$A24)</f>
        <v>224740.78993241748</v>
      </c>
      <c r="F24" s="6">
        <f>'US-syvbt-frgt'!F$2*SUMIFS('% by state 2019'!$E:$E,'% by state 2019'!$B:$B,$A24)</f>
        <v>63.278258731169124</v>
      </c>
      <c r="G24" s="6">
        <f>'US-syvbt-frgt'!G$2*SUMIFS('% by state 2019'!$E:$E,'% by state 2019'!$B:$B,$A24)</f>
        <v>122.36898743105694</v>
      </c>
      <c r="H24" s="6">
        <f>'US-syvbt-frgt'!H$2*SUMIFS('% by state 2019'!$E:$E,'% by state 2019'!$B:$B,$A24)</f>
        <v>6.3524828353389751</v>
      </c>
    </row>
    <row r="25" spans="1:8">
      <c r="A25" s="161" t="s">
        <v>186</v>
      </c>
      <c r="B25" s="6">
        <f>'US-syvbt-frgt'!B$2*SUMIFS('% by state 2019'!$E:$E,'% by state 2019'!$B:$B,$A25)</f>
        <v>11.458302010752654</v>
      </c>
      <c r="C25" s="6">
        <f>'US-syvbt-frgt'!C$2*SUMIFS('% by state 2019'!$E:$E,'% by state 2019'!$B:$B,$A25)</f>
        <v>115.68906907090641</v>
      </c>
      <c r="D25" s="6">
        <f>'US-syvbt-frgt'!D$2*SUMIFS('% by state 2019'!$E:$E,'% by state 2019'!$B:$B,$A25)</f>
        <v>94645.815899717229</v>
      </c>
      <c r="E25" s="6">
        <f>'US-syvbt-frgt'!E$2*SUMIFS('% by state 2019'!$E:$E,'% by state 2019'!$B:$B,$A25)</f>
        <v>77250.860664795924</v>
      </c>
      <c r="F25" s="6">
        <f>'US-syvbt-frgt'!F$2*SUMIFS('% by state 2019'!$E:$E,'% by state 2019'!$B:$B,$A25)</f>
        <v>21.750835483947654</v>
      </c>
      <c r="G25" s="6">
        <f>'US-syvbt-frgt'!G$2*SUMIFS('% by state 2019'!$E:$E,'% by state 2019'!$B:$B,$A25)</f>
        <v>42.062278060744639</v>
      </c>
      <c r="H25" s="6">
        <f>'US-syvbt-frgt'!H$2*SUMIFS('% by state 2019'!$E:$E,'% by state 2019'!$B:$B,$A25)</f>
        <v>2.1835589637993587</v>
      </c>
    </row>
    <row r="26" spans="1:8">
      <c r="A26" s="161" t="s">
        <v>188</v>
      </c>
      <c r="B26" s="6">
        <f>'US-syvbt-frgt'!B$2*SUMIFS('% by state 2019'!$E:$E,'% by state 2019'!$B:$B,$A26)</f>
        <v>31.93390547579644</v>
      </c>
      <c r="C26" s="6">
        <f>'US-syvbt-frgt'!C$2*SUMIFS('% by state 2019'!$E:$E,'% by state 2019'!$B:$B,$A26)</f>
        <v>322.42157632311694</v>
      </c>
      <c r="D26" s="6">
        <f>'US-syvbt-frgt'!D$2*SUMIFS('% by state 2019'!$E:$E,'% by state 2019'!$B:$B,$A26)</f>
        <v>263774.73169976874</v>
      </c>
      <c r="E26" s="6">
        <f>'US-syvbt-frgt'!E$2*SUMIFS('% by state 2019'!$E:$E,'% by state 2019'!$B:$B,$A26)</f>
        <v>215295.57172419748</v>
      </c>
      <c r="F26" s="6">
        <f>'US-syvbt-frgt'!F$2*SUMIFS('% by state 2019'!$E:$E,'% by state 2019'!$B:$B,$A26)</f>
        <v>60.61885292534356</v>
      </c>
      <c r="G26" s="6">
        <f>'US-syvbt-frgt'!G$2*SUMIFS('% by state 2019'!$E:$E,'% by state 2019'!$B:$B,$A26)</f>
        <v>117.22616583399471</v>
      </c>
      <c r="H26" s="6">
        <f>'US-syvbt-frgt'!H$2*SUMIFS('% by state 2019'!$E:$E,'% by state 2019'!$B:$B,$A26)</f>
        <v>6.0855059925424735</v>
      </c>
    </row>
    <row r="27" spans="1:8">
      <c r="A27" s="161" t="s">
        <v>190</v>
      </c>
      <c r="B27" s="6">
        <f>'US-syvbt-frgt'!B$2*SUMIFS('% by state 2019'!$E:$E,'% by state 2019'!$B:$B,$A27)</f>
        <v>10.533441283432909</v>
      </c>
      <c r="C27" s="6">
        <f>'US-syvbt-frgt'!C$2*SUMIFS('% by state 2019'!$E:$E,'% by state 2019'!$B:$B,$A27)</f>
        <v>106.35118668105008</v>
      </c>
      <c r="D27" s="6">
        <f>'US-syvbt-frgt'!D$2*SUMIFS('% by state 2019'!$E:$E,'% by state 2019'!$B:$B,$A27)</f>
        <v>87006.446816179407</v>
      </c>
      <c r="E27" s="6">
        <f>'US-syvbt-frgt'!E$2*SUMIFS('% by state 2019'!$E:$E,'% by state 2019'!$B:$B,$A27)</f>
        <v>71015.531284101206</v>
      </c>
      <c r="F27" s="6">
        <f>'US-syvbt-frgt'!F$2*SUMIFS('% by state 2019'!$E:$E,'% by state 2019'!$B:$B,$A27)</f>
        <v>19.995209431621728</v>
      </c>
      <c r="G27" s="6">
        <f>'US-syvbt-frgt'!G$2*SUMIFS('% by state 2019'!$E:$E,'% by state 2019'!$B:$B,$A27)</f>
        <v>38.667207042064945</v>
      </c>
      <c r="H27" s="6">
        <f>'US-syvbt-frgt'!H$2*SUMIFS('% by state 2019'!$E:$E,'% by state 2019'!$B:$B,$A27)</f>
        <v>2.0073122625420607</v>
      </c>
    </row>
    <row r="28" spans="1:8">
      <c r="A28" s="161" t="s">
        <v>191</v>
      </c>
      <c r="B28" s="6">
        <f>'US-syvbt-frgt'!B$2*SUMIFS('% by state 2019'!$E:$E,'% by state 2019'!$B:$B,$A28)</f>
        <v>11.553094448474205</v>
      </c>
      <c r="C28" s="6">
        <f>'US-syvbt-frgt'!C$2*SUMIFS('% by state 2019'!$E:$E,'% by state 2019'!$B:$B,$A28)</f>
        <v>116.64614358898746</v>
      </c>
      <c r="D28" s="6">
        <f>'US-syvbt-frgt'!D$2*SUMIFS('% by state 2019'!$E:$E,'% by state 2019'!$B:$B,$A28)</f>
        <v>95428.803431452747</v>
      </c>
      <c r="E28" s="6">
        <f>'US-syvbt-frgt'!E$2*SUMIFS('% by state 2019'!$E:$E,'% by state 2019'!$B:$B,$A28)</f>
        <v>77889.942912028724</v>
      </c>
      <c r="F28" s="6">
        <f>'US-syvbt-frgt'!F$2*SUMIFS('% by state 2019'!$E:$E,'% by state 2019'!$B:$B,$A28)</f>
        <v>21.930776169406023</v>
      </c>
      <c r="G28" s="6">
        <f>'US-syvbt-frgt'!G$2*SUMIFS('% by state 2019'!$E:$E,'% by state 2019'!$B:$B,$A28)</f>
        <v>42.410251597291158</v>
      </c>
      <c r="H28" s="6">
        <f>'US-syvbt-frgt'!H$2*SUMIFS('% by state 2019'!$E:$E,'% by state 2019'!$B:$B,$A28)</f>
        <v>2.2016231479073576</v>
      </c>
    </row>
    <row r="29" spans="1:8">
      <c r="A29" s="161" t="s">
        <v>193</v>
      </c>
      <c r="B29" s="6">
        <f>'US-syvbt-frgt'!B$2*SUMIFS('% by state 2019'!$E:$E,'% by state 2019'!$B:$B,$A29)</f>
        <v>13.47275054163279</v>
      </c>
      <c r="C29" s="6">
        <f>'US-syvbt-frgt'!C$2*SUMIFS('% by state 2019'!$E:$E,'% by state 2019'!$B:$B,$A29)</f>
        <v>136.02800541680483</v>
      </c>
      <c r="D29" s="6">
        <f>'US-syvbt-frgt'!D$2*SUMIFS('% by state 2019'!$E:$E,'% by state 2019'!$B:$B,$A29)</f>
        <v>111285.20318539182</v>
      </c>
      <c r="E29" s="6">
        <f>'US-syvbt-frgt'!E$2*SUMIFS('% by state 2019'!$E:$E,'% by state 2019'!$B:$B,$A29)</f>
        <v>90832.094832772113</v>
      </c>
      <c r="F29" s="6">
        <f>'US-syvbt-frgt'!F$2*SUMIFS('% by state 2019'!$E:$E,'% by state 2019'!$B:$B,$A29)</f>
        <v>25.574782395535106</v>
      </c>
      <c r="G29" s="6">
        <f>'US-syvbt-frgt'!G$2*SUMIFS('% by state 2019'!$E:$E,'% by state 2019'!$B:$B,$A29)</f>
        <v>49.457116682158585</v>
      </c>
      <c r="H29" s="6">
        <f>'US-syvbt-frgt'!H$2*SUMIFS('% by state 2019'!$E:$E,'% by state 2019'!$B:$B,$A29)</f>
        <v>2.5674436914481844</v>
      </c>
    </row>
    <row r="30" spans="1:8">
      <c r="A30" s="161" t="s">
        <v>194</v>
      </c>
      <c r="B30" s="6">
        <f>'US-syvbt-frgt'!B$2*SUMIFS('% by state 2019'!$E:$E,'% by state 2019'!$B:$B,$A30)</f>
        <v>7.5757907994191012</v>
      </c>
      <c r="C30" s="6">
        <f>'US-syvbt-frgt'!C$2*SUMIFS('% by state 2019'!$E:$E,'% by state 2019'!$B:$B,$A30)</f>
        <v>76.48918524213029</v>
      </c>
      <c r="D30" s="6">
        <f>'US-syvbt-frgt'!D$2*SUMIFS('% by state 2019'!$E:$E,'% by state 2019'!$B:$B,$A30)</f>
        <v>62576.191535511258</v>
      </c>
      <c r="E30" s="6">
        <f>'US-syvbt-frgt'!E$2*SUMIFS('% by state 2019'!$E:$E,'% by state 2019'!$B:$B,$A30)</f>
        <v>51075.31281008065</v>
      </c>
      <c r="F30" s="6">
        <f>'US-syvbt-frgt'!F$2*SUMIFS('% by state 2019'!$E:$E,'% by state 2019'!$B:$B,$A30)</f>
        <v>14.380820053820992</v>
      </c>
      <c r="G30" s="6">
        <f>'US-syvbt-frgt'!G$2*SUMIFS('% by state 2019'!$E:$E,'% by state 2019'!$B:$B,$A30)</f>
        <v>27.809968600597731</v>
      </c>
      <c r="H30" s="6">
        <f>'US-syvbt-frgt'!H$2*SUMIFS('% by state 2019'!$E:$E,'% by state 2019'!$B:$B,$A30)</f>
        <v>1.4436856257076167</v>
      </c>
    </row>
    <row r="31" spans="1:8">
      <c r="A31" s="161" t="s">
        <v>196</v>
      </c>
      <c r="B31" s="6">
        <f>'US-syvbt-frgt'!B$2*SUMIFS('% by state 2019'!$E:$E,'% by state 2019'!$B:$B,$A31)</f>
        <v>30.842495634598169</v>
      </c>
      <c r="C31" s="6">
        <f>'US-syvbt-frgt'!C$2*SUMIFS('% by state 2019'!$E:$E,'% by state 2019'!$B:$B,$A31)</f>
        <v>311.40212611273103</v>
      </c>
      <c r="D31" s="6">
        <f>'US-syvbt-frgt'!D$2*SUMIFS('% by state 2019'!$E:$E,'% by state 2019'!$B:$B,$A31)</f>
        <v>254759.66342837433</v>
      </c>
      <c r="E31" s="6">
        <f>'US-syvbt-frgt'!E$2*SUMIFS('% by state 2019'!$E:$E,'% by state 2019'!$B:$B,$A31)</f>
        <v>207937.38292000341</v>
      </c>
      <c r="F31" s="6">
        <f>'US-syvbt-frgt'!F$2*SUMIFS('% by state 2019'!$E:$E,'% by state 2019'!$B:$B,$A31)</f>
        <v>58.547073365057244</v>
      </c>
      <c r="G31" s="6">
        <f>'US-syvbt-frgt'!G$2*SUMIFS('% by state 2019'!$E:$E,'% by state 2019'!$B:$B,$A31)</f>
        <v>113.21970971373931</v>
      </c>
      <c r="H31" s="6">
        <f>'US-syvbt-frgt'!H$2*SUMIFS('% by state 2019'!$E:$E,'% by state 2019'!$B:$B,$A31)</f>
        <v>5.877520748333434</v>
      </c>
    </row>
    <row r="32" spans="1:8">
      <c r="A32" s="161" t="s">
        <v>197</v>
      </c>
      <c r="B32" s="6">
        <f>'US-syvbt-frgt'!B$2*SUMIFS('% by state 2019'!$E:$E,'% by state 2019'!$B:$B,$A32)</f>
        <v>10.17421168934897</v>
      </c>
      <c r="C32" s="6">
        <f>'US-syvbt-frgt'!C$2*SUMIFS('% by state 2019'!$E:$E,'% by state 2019'!$B:$B,$A32)</f>
        <v>102.72421496366205</v>
      </c>
      <c r="D32" s="6">
        <f>'US-syvbt-frgt'!D$2*SUMIFS('% by state 2019'!$E:$E,'% by state 2019'!$B:$B,$A32)</f>
        <v>84039.202804327317</v>
      </c>
      <c r="E32" s="6">
        <f>'US-syvbt-frgt'!E$2*SUMIFS('% by state 2019'!$E:$E,'% by state 2019'!$B:$B,$A32)</f>
        <v>68593.637072095997</v>
      </c>
      <c r="F32" s="6">
        <f>'US-syvbt-frgt'!F$2*SUMIFS('% by state 2019'!$E:$E,'% by state 2019'!$B:$B,$A32)</f>
        <v>19.313298290289207</v>
      </c>
      <c r="G32" s="6">
        <f>'US-syvbt-frgt'!G$2*SUMIFS('% by state 2019'!$E:$E,'% by state 2019'!$B:$B,$A32)</f>
        <v>37.348511212628125</v>
      </c>
      <c r="H32" s="6">
        <f>'US-syvbt-frgt'!H$2*SUMIFS('% by state 2019'!$E:$E,'% by state 2019'!$B:$B,$A32)</f>
        <v>1.938855435388448</v>
      </c>
    </row>
    <row r="33" spans="1:8">
      <c r="A33" s="161" t="s">
        <v>199</v>
      </c>
      <c r="B33" s="6">
        <f>'US-syvbt-frgt'!B$2*SUMIFS('% by state 2019'!$E:$E,'% by state 2019'!$B:$B,$A33)</f>
        <v>61.593285140126696</v>
      </c>
      <c r="C33" s="6">
        <f>'US-syvbt-frgt'!C$2*SUMIFS('% by state 2019'!$E:$E,'% by state 2019'!$B:$B,$A33)</f>
        <v>621.87833870963686</v>
      </c>
      <c r="D33" s="6">
        <f>'US-syvbt-frgt'!D$2*SUMIFS('% by state 2019'!$E:$E,'% by state 2019'!$B:$B,$A33)</f>
        <v>508761.83229946991</v>
      </c>
      <c r="E33" s="6">
        <f>'US-syvbt-frgt'!E$2*SUMIFS('% by state 2019'!$E:$E,'% by state 2019'!$B:$B,$A33)</f>
        <v>415256.49121325859</v>
      </c>
      <c r="F33" s="6">
        <f>'US-syvbt-frgt'!F$2*SUMIFS('% by state 2019'!$E:$E,'% by state 2019'!$B:$B,$A33)</f>
        <v>116.92006466067771</v>
      </c>
      <c r="G33" s="6">
        <f>'US-syvbt-frgt'!G$2*SUMIFS('% by state 2019'!$E:$E,'% by state 2019'!$B:$B,$A33)</f>
        <v>226.10277542061075</v>
      </c>
      <c r="H33" s="6">
        <f>'US-syvbt-frgt'!H$2*SUMIFS('% by state 2019'!$E:$E,'% by state 2019'!$B:$B,$A33)</f>
        <v>11.737565457025267</v>
      </c>
    </row>
    <row r="34" spans="1:8">
      <c r="A34" s="161" t="s">
        <v>200</v>
      </c>
      <c r="B34" s="6">
        <f>'US-syvbt-frgt'!B$2*SUMIFS('% by state 2019'!$E:$E,'% by state 2019'!$B:$B,$A34)</f>
        <v>47.57561519922335</v>
      </c>
      <c r="C34" s="6">
        <f>'US-syvbt-frgt'!C$2*SUMIFS('% by state 2019'!$E:$E,'% by state 2019'!$B:$B,$A34)</f>
        <v>480.34853922586382</v>
      </c>
      <c r="D34" s="6">
        <f>'US-syvbt-frgt'!D$2*SUMIFS('% by state 2019'!$E:$E,'% by state 2019'!$B:$B,$A34)</f>
        <v>392975.58340109658</v>
      </c>
      <c r="E34" s="6">
        <f>'US-syvbt-frgt'!E$2*SUMIFS('% by state 2019'!$E:$E,'% by state 2019'!$B:$B,$A34)</f>
        <v>320750.59789384413</v>
      </c>
      <c r="F34" s="6">
        <f>'US-syvbt-frgt'!F$2*SUMIFS('% by state 2019'!$E:$E,'% by state 2019'!$B:$B,$A34)</f>
        <v>90.31088360865553</v>
      </c>
      <c r="G34" s="6">
        <f>'US-syvbt-frgt'!G$2*SUMIFS('% by state 2019'!$E:$E,'% by state 2019'!$B:$B,$A34)</f>
        <v>174.64531424837824</v>
      </c>
      <c r="H34" s="6">
        <f>'US-syvbt-frgt'!H$2*SUMIFS('% by state 2019'!$E:$E,'% by state 2019'!$B:$B,$A34)</f>
        <v>9.0662788368683778</v>
      </c>
    </row>
    <row r="35" spans="1:8">
      <c r="A35" s="161" t="s">
        <v>201</v>
      </c>
      <c r="B35" s="6">
        <f>'US-syvbt-frgt'!B$2*SUMIFS('% by state 2019'!$E:$E,'% by state 2019'!$B:$B,$A35)</f>
        <v>5.9823445162131446</v>
      </c>
      <c r="C35" s="6">
        <f>'US-syvbt-frgt'!C$2*SUMIFS('% by state 2019'!$E:$E,'% by state 2019'!$B:$B,$A35)</f>
        <v>60.400909950939564</v>
      </c>
      <c r="D35" s="6">
        <f>'US-syvbt-frgt'!D$2*SUMIFS('% by state 2019'!$E:$E,'% by state 2019'!$B:$B,$A35)</f>
        <v>49414.291681163362</v>
      </c>
      <c r="E35" s="6">
        <f>'US-syvbt-frgt'!E$2*SUMIFS('% by state 2019'!$E:$E,'% by state 2019'!$B:$B,$A35)</f>
        <v>40332.438631579695</v>
      </c>
      <c r="F35" s="6">
        <f>'US-syvbt-frgt'!F$2*SUMIFS('% by state 2019'!$E:$E,'% by state 2019'!$B:$B,$A35)</f>
        <v>11.356044836166905</v>
      </c>
      <c r="G35" s="6">
        <f>'US-syvbt-frgt'!G$2*SUMIFS('% by state 2019'!$E:$E,'% by state 2019'!$B:$B,$A35)</f>
        <v>21.960587027641054</v>
      </c>
      <c r="H35" s="6">
        <f>'US-syvbt-frgt'!H$2*SUMIFS('% by state 2019'!$E:$E,'% by state 2019'!$B:$B,$A35)</f>
        <v>1.14002947213774</v>
      </c>
    </row>
    <row r="36" spans="1:8">
      <c r="A36" s="161" t="s">
        <v>202</v>
      </c>
      <c r="B36" s="6">
        <f>'US-syvbt-frgt'!B$2*SUMIFS('% by state 2019'!$E:$E,'% by state 2019'!$B:$B,$A36)</f>
        <v>55.055051814374139</v>
      </c>
      <c r="C36" s="6">
        <f>'US-syvbt-frgt'!C$2*SUMIFS('% by state 2019'!$E:$E,'% by state 2019'!$B:$B,$A36)</f>
        <v>555.86488173190401</v>
      </c>
      <c r="D36" s="6">
        <f>'US-syvbt-frgt'!D$2*SUMIFS('% by state 2019'!$E:$E,'% by state 2019'!$B:$B,$A36)</f>
        <v>454755.88734550856</v>
      </c>
      <c r="E36" s="6">
        <f>'US-syvbt-frgt'!E$2*SUMIFS('% by state 2019'!$E:$E,'% by state 2019'!$B:$B,$A36)</f>
        <v>371176.29929933831</v>
      </c>
      <c r="F36" s="6">
        <f>'US-syvbt-frgt'!F$2*SUMIFS('% by state 2019'!$E:$E,'% by state 2019'!$B:$B,$A36)</f>
        <v>104.50879837613975</v>
      </c>
      <c r="G36" s="6">
        <f>'US-syvbt-frgt'!G$2*SUMIFS('% by state 2019'!$E:$E,'% by state 2019'!$B:$B,$A36)</f>
        <v>202.1015762974113</v>
      </c>
      <c r="H36" s="6">
        <f>'US-syvbt-frgt'!H$2*SUMIFS('% by state 2019'!$E:$E,'% by state 2019'!$B:$B,$A36)</f>
        <v>10.491602663195842</v>
      </c>
    </row>
    <row r="37" spans="1:8">
      <c r="A37" s="161" t="s">
        <v>204</v>
      </c>
      <c r="B37" s="6">
        <f>'US-syvbt-frgt'!B$2*SUMIFS('% by state 2019'!$E:$E,'% by state 2019'!$B:$B,$A37)</f>
        <v>22.028648852462954</v>
      </c>
      <c r="C37" s="6">
        <f>'US-syvbt-frgt'!C$2*SUMIFS('% by state 2019'!$E:$E,'% by state 2019'!$B:$B,$A37)</f>
        <v>222.4128737608593</v>
      </c>
      <c r="D37" s="6">
        <f>'US-syvbt-frgt'!D$2*SUMIFS('% by state 2019'!$E:$E,'% by state 2019'!$B:$B,$A37)</f>
        <v>181957.10340443149</v>
      </c>
      <c r="E37" s="6">
        <f>'US-syvbt-frgt'!E$2*SUMIFS('% by state 2019'!$E:$E,'% by state 2019'!$B:$B,$A37)</f>
        <v>148515.20596493265</v>
      </c>
      <c r="F37" s="6">
        <f>'US-syvbt-frgt'!F$2*SUMIFS('% by state 2019'!$E:$E,'% by state 2019'!$B:$B,$A37)</f>
        <v>41.816101257755292</v>
      </c>
      <c r="G37" s="6">
        <f>'US-syvbt-frgt'!G$2*SUMIFS('% by state 2019'!$E:$E,'% by state 2019'!$B:$B,$A37)</f>
        <v>80.864961707702165</v>
      </c>
      <c r="H37" s="6">
        <f>'US-syvbt-frgt'!H$2*SUMIFS('% by state 2019'!$E:$E,'% by state 2019'!$B:$B,$A37)</f>
        <v>4.1979041586655104</v>
      </c>
    </row>
    <row r="38" spans="1:8">
      <c r="A38" s="161" t="s">
        <v>206</v>
      </c>
      <c r="B38" s="6">
        <f>'US-syvbt-frgt'!B$2*SUMIFS('% by state 2019'!$E:$E,'% by state 2019'!$B:$B,$A38)</f>
        <v>23.362389699498763</v>
      </c>
      <c r="C38" s="6">
        <f>'US-syvbt-frgt'!C$2*SUMIFS('% by state 2019'!$E:$E,'% by state 2019'!$B:$B,$A38)</f>
        <v>235.87902579897263</v>
      </c>
      <c r="D38" s="6">
        <f>'US-syvbt-frgt'!D$2*SUMIFS('% by state 2019'!$E:$E,'% by state 2019'!$B:$B,$A38)</f>
        <v>192973.83088709213</v>
      </c>
      <c r="E38" s="6">
        <f>'US-syvbt-frgt'!E$2*SUMIFS('% by state 2019'!$E:$E,'% by state 2019'!$B:$B,$A38)</f>
        <v>157507.16901850051</v>
      </c>
      <c r="F38" s="6">
        <f>'US-syvbt-frgt'!F$2*SUMIFS('% by state 2019'!$E:$E,'% by state 2019'!$B:$B,$A38)</f>
        <v>44.347888054339414</v>
      </c>
      <c r="G38" s="6">
        <f>'US-syvbt-frgt'!G$2*SUMIFS('% by state 2019'!$E:$E,'% by state 2019'!$B:$B,$A38)</f>
        <v>85.76099065826989</v>
      </c>
      <c r="H38" s="6">
        <f>'US-syvbt-frgt'!H$2*SUMIFS('% by state 2019'!$E:$E,'% by state 2019'!$B:$B,$A38)</f>
        <v>4.4520693726036171</v>
      </c>
    </row>
    <row r="39" spans="1:8">
      <c r="A39" s="161" t="s">
        <v>207</v>
      </c>
      <c r="B39" s="6">
        <f>'US-syvbt-frgt'!B$2*SUMIFS('% by state 2019'!$E:$E,'% by state 2019'!$B:$B,$A39)</f>
        <v>57.921386605955</v>
      </c>
      <c r="C39" s="6">
        <f>'US-syvbt-frgt'!C$2*SUMIFS('% by state 2019'!$E:$E,'% by state 2019'!$B:$B,$A39)</f>
        <v>584.80491170950086</v>
      </c>
      <c r="D39" s="6">
        <f>'US-syvbt-frgt'!D$2*SUMIFS('% by state 2019'!$E:$E,'% by state 2019'!$B:$B,$A39)</f>
        <v>478431.87308373896</v>
      </c>
      <c r="E39" s="6">
        <f>'US-syvbt-frgt'!E$2*SUMIFS('% by state 2019'!$E:$E,'% by state 2019'!$B:$B,$A39)</f>
        <v>390500.87543594907</v>
      </c>
      <c r="F39" s="6">
        <f>'US-syvbt-frgt'!F$2*SUMIFS('% by state 2019'!$E:$E,'% by state 2019'!$B:$B,$A39)</f>
        <v>109.94984683472332</v>
      </c>
      <c r="G39" s="6">
        <f>'US-syvbt-frgt'!G$2*SUMIFS('% by state 2019'!$E:$E,'% by state 2019'!$B:$B,$A39)</f>
        <v>212.62360398576521</v>
      </c>
      <c r="H39" s="6">
        <f>'US-syvbt-frgt'!H$2*SUMIFS('% by state 2019'!$E:$E,'% by state 2019'!$B:$B,$A39)</f>
        <v>11.037827664206723</v>
      </c>
    </row>
    <row r="40" spans="1:8">
      <c r="A40" s="161" t="s">
        <v>209</v>
      </c>
      <c r="B40" s="6">
        <f>'US-syvbt-frgt'!B$2*SUMIFS('% by state 2019'!$E:$E,'% by state 2019'!$B:$B,$A40)</f>
        <v>4.2662918329768322</v>
      </c>
      <c r="C40" s="6">
        <f>'US-syvbt-frgt'!C$2*SUMIFS('% by state 2019'!$E:$E,'% by state 2019'!$B:$B,$A40)</f>
        <v>43.074735687603017</v>
      </c>
      <c r="D40" s="6">
        <f>'US-syvbt-frgt'!D$2*SUMIFS('% by state 2019'!$E:$E,'% by state 2019'!$B:$B,$A40)</f>
        <v>35239.660380697998</v>
      </c>
      <c r="E40" s="6">
        <f>'US-syvbt-frgt'!E$2*SUMIFS('% by state 2019'!$E:$E,'% by state 2019'!$B:$B,$A40)</f>
        <v>28762.96292726199</v>
      </c>
      <c r="F40" s="6">
        <f>'US-syvbt-frgt'!F$2*SUMIFS('% by state 2019'!$E:$E,'% by state 2019'!$B:$B,$A40)</f>
        <v>8.0985308031249197</v>
      </c>
      <c r="G40" s="6">
        <f>'US-syvbt-frgt'!G$2*SUMIFS('% by state 2019'!$E:$E,'% by state 2019'!$B:$B,$A40)</f>
        <v>15.661129650672216</v>
      </c>
      <c r="H40" s="6">
        <f>'US-syvbt-frgt'!H$2*SUMIFS('% by state 2019'!$E:$E,'% by state 2019'!$B:$B,$A40)</f>
        <v>0.81300874818437829</v>
      </c>
    </row>
    <row r="41" spans="1:8">
      <c r="A41" s="161" t="s">
        <v>210</v>
      </c>
      <c r="B41" s="6">
        <f>'US-syvbt-frgt'!B$2*SUMIFS('% by state 2019'!$E:$E,'% by state 2019'!$B:$B,$A41)</f>
        <v>24.755272400882372</v>
      </c>
      <c r="C41" s="6">
        <f>'US-syvbt-frgt'!C$2*SUMIFS('% by state 2019'!$E:$E,'% by state 2019'!$B:$B,$A41)</f>
        <v>249.94230523573572</v>
      </c>
      <c r="D41" s="6">
        <f>'US-syvbt-frgt'!D$2*SUMIFS('% by state 2019'!$E:$E,'% by state 2019'!$B:$B,$A41)</f>
        <v>204479.07133208492</v>
      </c>
      <c r="E41" s="6">
        <f>'US-syvbt-frgt'!E$2*SUMIFS('% by state 2019'!$E:$E,'% by state 2019'!$B:$B,$A41)</f>
        <v>166897.86123328196</v>
      </c>
      <c r="F41" s="6">
        <f>'US-syvbt-frgt'!F$2*SUMIFS('% by state 2019'!$E:$E,'% by state 2019'!$B:$B,$A41)</f>
        <v>46.991941462758987</v>
      </c>
      <c r="G41" s="6">
        <f>'US-syvbt-frgt'!G$2*SUMIFS('% by state 2019'!$E:$E,'% by state 2019'!$B:$B,$A41)</f>
        <v>90.874123427559667</v>
      </c>
      <c r="H41" s="6">
        <f>'US-syvbt-frgt'!H$2*SUMIFS('% by state 2019'!$E:$E,'% by state 2019'!$B:$B,$A41)</f>
        <v>4.7175049934550408</v>
      </c>
    </row>
    <row r="42" spans="1:8">
      <c r="A42" s="161" t="s">
        <v>212</v>
      </c>
      <c r="B42" s="6">
        <f>'US-syvbt-frgt'!B$2*SUMIFS('% by state 2019'!$E:$E,'% by state 2019'!$B:$B,$A42)</f>
        <v>7.7793849132309765</v>
      </c>
      <c r="C42" s="6">
        <f>'US-syvbt-frgt'!C$2*SUMIFS('% by state 2019'!$E:$E,'% by state 2019'!$B:$B,$A42)</f>
        <v>78.544778948170588</v>
      </c>
      <c r="D42" s="6">
        <f>'US-syvbt-frgt'!D$2*SUMIFS('% by state 2019'!$E:$E,'% by state 2019'!$B:$B,$A42)</f>
        <v>64257.883202917321</v>
      </c>
      <c r="E42" s="6">
        <f>'US-syvbt-frgt'!E$2*SUMIFS('% by state 2019'!$E:$E,'% by state 2019'!$B:$B,$A42)</f>
        <v>52447.926352950657</v>
      </c>
      <c r="F42" s="6">
        <f>'US-syvbt-frgt'!F$2*SUMIFS('% by state 2019'!$E:$E,'% by state 2019'!$B:$B,$A42)</f>
        <v>14.76729460047429</v>
      </c>
      <c r="G42" s="6">
        <f>'US-syvbt-frgt'!G$2*SUMIFS('% by state 2019'!$E:$E,'% by state 2019'!$B:$B,$A42)</f>
        <v>28.55734218340692</v>
      </c>
      <c r="H42" s="6">
        <f>'US-syvbt-frgt'!H$2*SUMIFS('% by state 2019'!$E:$E,'% by state 2019'!$B:$B,$A42)</f>
        <v>1.4824836737756049</v>
      </c>
    </row>
    <row r="43" spans="1:8">
      <c r="A43" s="161" t="s">
        <v>214</v>
      </c>
      <c r="B43" s="6">
        <f>'US-syvbt-frgt'!B$2*SUMIFS('% by state 2019'!$E:$E,'% by state 2019'!$B:$B,$A43)</f>
        <v>32.842330679933703</v>
      </c>
      <c r="C43" s="6">
        <f>'US-syvbt-frgt'!C$2*SUMIFS('% by state 2019'!$E:$E,'% by state 2019'!$B:$B,$A43)</f>
        <v>331.59351699011677</v>
      </c>
      <c r="D43" s="6">
        <f>'US-syvbt-frgt'!D$2*SUMIFS('% by state 2019'!$E:$E,'% by state 2019'!$B:$B,$A43)</f>
        <v>271278.34301571717</v>
      </c>
      <c r="E43" s="6">
        <f>'US-syvbt-frgt'!E$2*SUMIFS('% by state 2019'!$E:$E,'% by state 2019'!$B:$B,$A43)</f>
        <v>221420.0942584562</v>
      </c>
      <c r="F43" s="6">
        <f>'US-syvbt-frgt'!F$2*SUMIFS('% by state 2019'!$E:$E,'% by state 2019'!$B:$B,$A43)</f>
        <v>62.343280082711125</v>
      </c>
      <c r="G43" s="6">
        <f>'US-syvbt-frgt'!G$2*SUMIFS('% by state 2019'!$E:$E,'% by state 2019'!$B:$B,$A43)</f>
        <v>120.5609036946265</v>
      </c>
      <c r="H43" s="6">
        <f>'US-syvbt-frgt'!H$2*SUMIFS('% by state 2019'!$E:$E,'% by state 2019'!$B:$B,$A43)</f>
        <v>6.2586206473642561</v>
      </c>
    </row>
    <row r="44" spans="1:8">
      <c r="A44" s="161" t="s">
        <v>216</v>
      </c>
      <c r="B44" s="6">
        <f>'US-syvbt-frgt'!B$2*SUMIFS('% by state 2019'!$E:$E,'% by state 2019'!$B:$B,$A44)</f>
        <v>129.51527857376058</v>
      </c>
      <c r="C44" s="6">
        <f>'US-syvbt-frgt'!C$2*SUMIFS('% by state 2019'!$E:$E,'% by state 2019'!$B:$B,$A44)</f>
        <v>1307.6546590059081</v>
      </c>
      <c r="D44" s="6">
        <f>'US-syvbt-frgt'!D$2*SUMIFS('% by state 2019'!$E:$E,'% by state 2019'!$B:$B,$A44)</f>
        <v>1069798.9283743401</v>
      </c>
      <c r="E44" s="6">
        <f>'US-syvbt-frgt'!E$2*SUMIFS('% by state 2019'!$E:$E,'% by state 2019'!$B:$B,$A44)</f>
        <v>873180.57506904588</v>
      </c>
      <c r="F44" s="6">
        <f>'US-syvbt-frgt'!F$2*SUMIFS('% by state 2019'!$E:$E,'% by state 2019'!$B:$B,$A44)</f>
        <v>245.85366263447565</v>
      </c>
      <c r="G44" s="6">
        <f>'US-syvbt-frgt'!G$2*SUMIFS('% by state 2019'!$E:$E,'% by state 2019'!$B:$B,$A44)</f>
        <v>475.43760457457864</v>
      </c>
      <c r="H44" s="6">
        <f>'US-syvbt-frgt'!H$2*SUMIFS('% by state 2019'!$E:$E,'% by state 2019'!$B:$B,$A44)</f>
        <v>24.681165430385576</v>
      </c>
    </row>
    <row r="45" spans="1:8">
      <c r="A45" s="161" t="s">
        <v>217</v>
      </c>
      <c r="B45" s="6">
        <f>'US-syvbt-frgt'!B$2*SUMIFS('% by state 2019'!$E:$E,'% by state 2019'!$B:$B,$A45)</f>
        <v>13.447158349708946</v>
      </c>
      <c r="C45" s="6">
        <f>'US-syvbt-frgt'!C$2*SUMIFS('% by state 2019'!$E:$E,'% by state 2019'!$B:$B,$A45)</f>
        <v>135.76961313002667</v>
      </c>
      <c r="D45" s="6">
        <f>'US-syvbt-frgt'!D$2*SUMIFS('% by state 2019'!$E:$E,'% by state 2019'!$B:$B,$A45)</f>
        <v>111073.81114117608</v>
      </c>
      <c r="E45" s="6">
        <f>'US-syvbt-frgt'!E$2*SUMIFS('% by state 2019'!$E:$E,'% by state 2019'!$B:$B,$A45)</f>
        <v>90659.554533994844</v>
      </c>
      <c r="F45" s="6">
        <f>'US-syvbt-frgt'!F$2*SUMIFS('% by state 2019'!$E:$E,'% by state 2019'!$B:$B,$A45)</f>
        <v>25.526201763283769</v>
      </c>
      <c r="G45" s="6">
        <f>'US-syvbt-frgt'!G$2*SUMIFS('% by state 2019'!$E:$E,'% by state 2019'!$B:$B,$A45)</f>
        <v>49.363170311058013</v>
      </c>
      <c r="H45" s="6">
        <f>'US-syvbt-frgt'!H$2*SUMIFS('% by state 2019'!$E:$E,'% by state 2019'!$B:$B,$A45)</f>
        <v>2.5625666983277253</v>
      </c>
    </row>
    <row r="46" spans="1:8">
      <c r="A46" s="161" t="s">
        <v>219</v>
      </c>
      <c r="B46" s="6">
        <f>'US-syvbt-frgt'!B$2*SUMIFS('% by state 2019'!$E:$E,'% by state 2019'!$B:$B,$A46)</f>
        <v>3.5740011955774351</v>
      </c>
      <c r="C46" s="6">
        <f>'US-syvbt-frgt'!C$2*SUMIFS('% by state 2019'!$E:$E,'% by state 2019'!$B:$B,$A46)</f>
        <v>36.085003762917971</v>
      </c>
      <c r="D46" s="6">
        <f>'US-syvbt-frgt'!D$2*SUMIFS('% by state 2019'!$E:$E,'% by state 2019'!$B:$B,$A46)</f>
        <v>29521.32513740331</v>
      </c>
      <c r="E46" s="6">
        <f>'US-syvbt-frgt'!E$2*SUMIFS('% by state 2019'!$E:$E,'% by state 2019'!$B:$B,$A46)</f>
        <v>24095.600562480795</v>
      </c>
      <c r="F46" s="6">
        <f>'US-syvbt-frgt'!F$2*SUMIFS('% by state 2019'!$E:$E,'% by state 2019'!$B:$B,$A46)</f>
        <v>6.7843832316068209</v>
      </c>
      <c r="G46" s="6">
        <f>'US-syvbt-frgt'!G$2*SUMIFS('% by state 2019'!$E:$E,'% by state 2019'!$B:$B,$A46)</f>
        <v>13.119800118441562</v>
      </c>
      <c r="H46" s="6">
        <f>'US-syvbt-frgt'!H$2*SUMIFS('% by state 2019'!$E:$E,'% by state 2019'!$B:$B,$A46)</f>
        <v>0.68108192120519218</v>
      </c>
    </row>
    <row r="47" spans="1:8">
      <c r="A47" s="161" t="s">
        <v>220</v>
      </c>
      <c r="B47" s="6">
        <f>'US-syvbt-frgt'!B$2*SUMIFS('% by state 2019'!$E:$E,'% by state 2019'!$B:$B,$A47)</f>
        <v>40.245594966488802</v>
      </c>
      <c r="C47" s="6">
        <f>'US-syvbt-frgt'!C$2*SUMIFS('% by state 2019'!$E:$E,'% by state 2019'!$B:$B,$A47)</f>
        <v>406.34078343445697</v>
      </c>
      <c r="D47" s="6">
        <f>'US-syvbt-frgt'!D$2*SUMIFS('% by state 2019'!$E:$E,'% by state 2019'!$B:$B,$A47)</f>
        <v>332429.46192187874</v>
      </c>
      <c r="E47" s="6">
        <f>'US-syvbt-frgt'!E$2*SUMIFS('% by state 2019'!$E:$E,'% by state 2019'!$B:$B,$A47)</f>
        <v>271332.24854873755</v>
      </c>
      <c r="F47" s="6">
        <f>'US-syvbt-frgt'!F$2*SUMIFS('% by state 2019'!$E:$E,'% by state 2019'!$B:$B,$A47)</f>
        <v>76.396599971638338</v>
      </c>
      <c r="G47" s="6">
        <f>'US-syvbt-frgt'!G$2*SUMIFS('% by state 2019'!$E:$E,'% by state 2019'!$B:$B,$A47)</f>
        <v>147.73754476116846</v>
      </c>
      <c r="H47" s="6">
        <f>'US-syvbt-frgt'!H$2*SUMIFS('% by state 2019'!$E:$E,'% by state 2019'!$B:$B,$A47)</f>
        <v>7.6694286430963565</v>
      </c>
    </row>
    <row r="48" spans="1:8">
      <c r="A48" s="161" t="s">
        <v>222</v>
      </c>
      <c r="B48" s="6">
        <f>'US-syvbt-frgt'!B$2*SUMIFS('% by state 2019'!$E:$E,'% by state 2019'!$B:$B,$A48)</f>
        <v>39.149741584520605</v>
      </c>
      <c r="C48" s="6">
        <f>'US-syvbt-frgt'!C$2*SUMIFS('% by state 2019'!$E:$E,'% by state 2019'!$B:$B,$A48)</f>
        <v>395.27646888949783</v>
      </c>
      <c r="D48" s="6">
        <f>'US-syvbt-frgt'!D$2*SUMIFS('% by state 2019'!$E:$E,'% by state 2019'!$B:$B,$A48)</f>
        <v>323377.68991015188</v>
      </c>
      <c r="E48" s="6">
        <f>'US-syvbt-frgt'!E$2*SUMIFS('% by state 2019'!$E:$E,'% by state 2019'!$B:$B,$A48)</f>
        <v>263944.10178493016</v>
      </c>
      <c r="F48" s="6">
        <f>'US-syvbt-frgt'!F$2*SUMIFS('% by state 2019'!$E:$E,'% by state 2019'!$B:$B,$A48)</f>
        <v>74.316385415995626</v>
      </c>
      <c r="G48" s="6">
        <f>'US-syvbt-frgt'!G$2*SUMIFS('% by state 2019'!$E:$E,'% by state 2019'!$B:$B,$A48)</f>
        <v>143.71477684818291</v>
      </c>
      <c r="H48" s="6">
        <f>'US-syvbt-frgt'!H$2*SUMIFS('% by state 2019'!$E:$E,'% by state 2019'!$B:$B,$A48)</f>
        <v>7.4605966125772625</v>
      </c>
    </row>
    <row r="49" spans="1:8">
      <c r="A49" s="161" t="s">
        <v>224</v>
      </c>
      <c r="B49" s="6">
        <f>'US-syvbt-frgt'!B$2*SUMIFS('% by state 2019'!$E:$E,'% by state 2019'!$B:$B,$A49)</f>
        <v>10.24445309951118</v>
      </c>
      <c r="C49" s="6">
        <f>'US-syvbt-frgt'!C$2*SUMIFS('% by state 2019'!$E:$E,'% by state 2019'!$B:$B,$A49)</f>
        <v>103.43340934030424</v>
      </c>
      <c r="D49" s="6">
        <f>'US-syvbt-frgt'!D$2*SUMIFS('% by state 2019'!$E:$E,'% by state 2019'!$B:$B,$A49)</f>
        <v>84619.398331422897</v>
      </c>
      <c r="E49" s="6">
        <f>'US-syvbt-frgt'!E$2*SUMIFS('% by state 2019'!$E:$E,'% by state 2019'!$B:$B,$A49)</f>
        <v>69067.198458787287</v>
      </c>
      <c r="F49" s="6">
        <f>'US-syvbt-frgt'!F$2*SUMIFS('% by state 2019'!$E:$E,'% by state 2019'!$B:$B,$A49)</f>
        <v>19.446634744081837</v>
      </c>
      <c r="G49" s="6">
        <f>'US-syvbt-frgt'!G$2*SUMIFS('% by state 2019'!$E:$E,'% by state 2019'!$B:$B,$A49)</f>
        <v>37.606360388086152</v>
      </c>
      <c r="H49" s="6">
        <f>'US-syvbt-frgt'!H$2*SUMIFS('% by state 2019'!$E:$E,'% by state 2019'!$B:$B,$A49)</f>
        <v>1.9522410365574228</v>
      </c>
    </row>
    <row r="50" spans="1:8">
      <c r="A50" s="161" t="s">
        <v>226</v>
      </c>
      <c r="B50" s="6">
        <f>'US-syvbt-frgt'!B$2*SUMIFS('% by state 2019'!$E:$E,'% by state 2019'!$B:$B,$A50)</f>
        <v>31.825447755790812</v>
      </c>
      <c r="C50" s="6">
        <f>'US-syvbt-frgt'!C$2*SUMIFS('% by state 2019'!$E:$E,'% by state 2019'!$B:$B,$A50)</f>
        <v>321.32652989745725</v>
      </c>
      <c r="D50" s="6">
        <f>'US-syvbt-frgt'!D$2*SUMIFS('% by state 2019'!$E:$E,'% by state 2019'!$B:$B,$A50)</f>
        <v>262878.86864860088</v>
      </c>
      <c r="E50" s="6">
        <f>'US-syvbt-frgt'!E$2*SUMIFS('% by state 2019'!$E:$E,'% by state 2019'!$B:$B,$A50)</f>
        <v>214564.35935012027</v>
      </c>
      <c r="F50" s="6">
        <f>'US-syvbt-frgt'!F$2*SUMIFS('% by state 2019'!$E:$E,'% by state 2019'!$B:$B,$A50)</f>
        <v>60.412971982199217</v>
      </c>
      <c r="G50" s="6">
        <f>'US-syvbt-frgt'!G$2*SUMIFS('% by state 2019'!$E:$E,'% by state 2019'!$B:$B,$A50)</f>
        <v>116.82802841603959</v>
      </c>
      <c r="H50" s="6">
        <f>'US-syvbt-frgt'!H$2*SUMIFS('% by state 2019'!$E:$E,'% by state 2019'!$B:$B,$A50)</f>
        <v>6.064837674803135</v>
      </c>
    </row>
    <row r="51" spans="1:8">
      <c r="A51" s="161" t="s">
        <v>228</v>
      </c>
      <c r="B51" s="6">
        <f>'US-syvbt-frgt'!B$2*SUMIFS('% by state 2019'!$E:$E,'% by state 2019'!$B:$B,$A51)</f>
        <v>5.922617006910313</v>
      </c>
      <c r="C51" s="6">
        <f>'US-syvbt-frgt'!C$2*SUMIFS('% by state 2019'!$E:$E,'% by state 2019'!$B:$B,$A51)</f>
        <v>59.797869470536426</v>
      </c>
      <c r="D51" s="6">
        <f>'US-syvbt-frgt'!D$2*SUMIFS('% by state 2019'!$E:$E,'% by state 2019'!$B:$B,$A51)</f>
        <v>48920.941196569773</v>
      </c>
      <c r="E51" s="6">
        <f>'US-syvbt-frgt'!E$2*SUMIFS('% by state 2019'!$E:$E,'% by state 2019'!$B:$B,$A51)</f>
        <v>39929.761036358475</v>
      </c>
      <c r="F51" s="6">
        <f>'US-syvbt-frgt'!F$2*SUMIFS('% by state 2019'!$E:$E,'% by state 2019'!$B:$B,$A51)</f>
        <v>11.24266649900205</v>
      </c>
      <c r="G51" s="6">
        <f>'US-syvbt-frgt'!G$2*SUMIFS('% by state 2019'!$E:$E,'% by state 2019'!$B:$B,$A51)</f>
        <v>21.741333328287183</v>
      </c>
      <c r="H51" s="6">
        <f>'US-syvbt-frgt'!H$2*SUMIFS('% by state 2019'!$E:$E,'% by state 2019'!$B:$B,$A51)</f>
        <v>1.1286474594973661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59C2-9D6E-47A4-8FEC-E15274B480D8}">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6"/>
    </row>
    <row r="2" spans="1:10">
      <c r="A2" s="161" t="s">
        <v>147</v>
      </c>
      <c r="B2" s="6">
        <f>'US-syvbt-frgt'!B$3*SUMIFS('% by state 2019'!$F:$F,'% by state 2019'!$B:$B,$A2)</f>
        <v>2.2149048302572156</v>
      </c>
      <c r="C2" s="6">
        <f>'US-syvbt-frgt'!C$3*SUMIFS('% by state 2019'!$F:$F,'% by state 2019'!$B:$B,$A2)</f>
        <v>870.39879550798162</v>
      </c>
      <c r="D2" s="6">
        <f>'US-syvbt-frgt'!D$3*SUMIFS('% by state 2019'!$F:$F,'% by state 2019'!$B:$B,$A2)</f>
        <v>933.55298456186438</v>
      </c>
      <c r="E2" s="6">
        <f>'US-syvbt-frgt'!E$3*SUMIFS('% by state 2019'!$F:$F,'% by state 2019'!$B:$B,$A2)</f>
        <v>96580.846719655092</v>
      </c>
      <c r="F2" s="6">
        <f>'US-syvbt-frgt'!F$3*SUMIFS('% by state 2019'!$F:$F,'% by state 2019'!$B:$B,$A2)</f>
        <v>9.8200647783970378</v>
      </c>
      <c r="G2" s="6">
        <f>'US-syvbt-frgt'!G$3*SUMIFS('% by state 2019'!$F:$F,'% by state 2019'!$B:$B,$A2)</f>
        <v>73.44467609711316</v>
      </c>
      <c r="H2" s="6">
        <f>'US-syvbt-frgt'!H$3*SUMIFS('% by state 2019'!$F:$F,'% by state 2019'!$B:$B,$A2)</f>
        <v>5.821475527313213</v>
      </c>
      <c r="J2" s="9"/>
    </row>
    <row r="3" spans="1:10">
      <c r="A3" s="161" t="s">
        <v>149</v>
      </c>
      <c r="B3" s="6">
        <f>'US-syvbt-frgt'!B$3*SUMIFS('% by state 2019'!$F:$F,'% by state 2019'!$B:$B,$A3)</f>
        <v>0.41035918808611277</v>
      </c>
      <c r="C3" s="6">
        <f>'US-syvbt-frgt'!C$3*SUMIFS('% by state 2019'!$F:$F,'% by state 2019'!$B:$B,$A3)</f>
        <v>161.26026642612322</v>
      </c>
      <c r="D3" s="6">
        <f>'US-syvbt-frgt'!D$3*SUMIFS('% by state 2019'!$F:$F,'% by state 2019'!$B:$B,$A3)</f>
        <v>172.96095053243698</v>
      </c>
      <c r="E3" s="6">
        <f>'US-syvbt-frgt'!E$3*SUMIFS('% by state 2019'!$F:$F,'% by state 2019'!$B:$B,$A3)</f>
        <v>17893.697870505988</v>
      </c>
      <c r="F3" s="6">
        <f>'US-syvbt-frgt'!F$3*SUMIFS('% by state 2019'!$F:$F,'% by state 2019'!$B:$B,$A3)</f>
        <v>1.8193801170897568</v>
      </c>
      <c r="G3" s="6">
        <f>'US-syvbt-frgt'!G$3*SUMIFS('% by state 2019'!$F:$F,'% by state 2019'!$B:$B,$A3)</f>
        <v>13.607220157156323</v>
      </c>
      <c r="H3" s="6">
        <f>'US-syvbt-frgt'!H$3*SUMIFS('% by state 2019'!$F:$F,'% by state 2019'!$B:$B,$A3)</f>
        <v>1.0785546801909336</v>
      </c>
      <c r="J3" s="9"/>
    </row>
    <row r="4" spans="1:10">
      <c r="A4" s="161" t="s">
        <v>150</v>
      </c>
      <c r="B4" s="6">
        <f>'US-syvbt-frgt'!B$3*SUMIFS('% by state 2019'!$F:$F,'% by state 2019'!$B:$B,$A4)</f>
        <v>2.4597172513688519</v>
      </c>
      <c r="C4" s="6">
        <f>'US-syvbt-frgt'!C$3*SUMIFS('% by state 2019'!$F:$F,'% by state 2019'!$B:$B,$A4)</f>
        <v>966.60357756004635</v>
      </c>
      <c r="D4" s="6">
        <f>'US-syvbt-frgt'!D$3*SUMIFS('% by state 2019'!$F:$F,'% by state 2019'!$B:$B,$A4)</f>
        <v>1036.7381703380147</v>
      </c>
      <c r="E4" s="6">
        <f>'US-syvbt-frgt'!E$3*SUMIFS('% by state 2019'!$F:$F,'% by state 2019'!$B:$B,$A4)</f>
        <v>107255.88367630157</v>
      </c>
      <c r="F4" s="6">
        <f>'US-syvbt-frgt'!F$3*SUMIFS('% by state 2019'!$F:$F,'% by state 2019'!$B:$B,$A4)</f>
        <v>10.905472061378715</v>
      </c>
      <c r="G4" s="6">
        <f>'US-syvbt-frgt'!G$3*SUMIFS('% by state 2019'!$F:$F,'% by state 2019'!$B:$B,$A4)</f>
        <v>81.562482662646801</v>
      </c>
      <c r="H4" s="6">
        <f>'US-syvbt-frgt'!H$3*SUMIFS('% by state 2019'!$F:$F,'% by state 2019'!$B:$B,$A4)</f>
        <v>6.4649205633322921</v>
      </c>
      <c r="J4" s="9"/>
    </row>
    <row r="5" spans="1:10">
      <c r="A5" s="161" t="s">
        <v>151</v>
      </c>
      <c r="B5" s="6">
        <f>'US-syvbt-frgt'!B$3*SUMIFS('% by state 2019'!$F:$F,'% by state 2019'!$B:$B,$A5)</f>
        <v>1.3012447501082238</v>
      </c>
      <c r="C5" s="6">
        <f>'US-syvbt-frgt'!C$3*SUMIFS('% by state 2019'!$F:$F,'% by state 2019'!$B:$B,$A5)</f>
        <v>511.35464047173264</v>
      </c>
      <c r="D5" s="6">
        <f>'US-syvbt-frgt'!D$3*SUMIFS('% by state 2019'!$F:$F,'% by state 2019'!$B:$B,$A5)</f>
        <v>548.45738901021662</v>
      </c>
      <c r="E5" s="6">
        <f>'US-syvbt-frgt'!E$3*SUMIFS('% by state 2019'!$F:$F,'% by state 2019'!$B:$B,$A5)</f>
        <v>56740.731266708033</v>
      </c>
      <c r="F5" s="6">
        <f>'US-syvbt-frgt'!F$3*SUMIFS('% by state 2019'!$F:$F,'% by state 2019'!$B:$B,$A5)</f>
        <v>5.7692355734886744</v>
      </c>
      <c r="G5" s="6">
        <f>'US-syvbt-frgt'!G$3*SUMIFS('% by state 2019'!$F:$F,'% by state 2019'!$B:$B,$A5)</f>
        <v>43.148354678367383</v>
      </c>
      <c r="H5" s="6">
        <f>'US-syvbt-frgt'!H$3*SUMIFS('% by state 2019'!$F:$F,'% by state 2019'!$B:$B,$A5)</f>
        <v>3.4200857591340044</v>
      </c>
      <c r="J5" s="9"/>
    </row>
    <row r="6" spans="1:10">
      <c r="A6" s="161" t="s">
        <v>153</v>
      </c>
      <c r="B6" s="6">
        <f>'US-syvbt-frgt'!B$3*SUMIFS('% by state 2019'!$F:$F,'% by state 2019'!$B:$B,$A6)</f>
        <v>10.71643828477074</v>
      </c>
      <c r="C6" s="6">
        <f>'US-syvbt-frgt'!C$3*SUMIFS('% by state 2019'!$F:$F,'% by state 2019'!$B:$B,$A6)</f>
        <v>4211.2757387038009</v>
      </c>
      <c r="D6" s="6">
        <f>'US-syvbt-frgt'!D$3*SUMIFS('% by state 2019'!$F:$F,'% by state 2019'!$B:$B,$A6)</f>
        <v>4516.8364834253171</v>
      </c>
      <c r="E6" s="6">
        <f>'US-syvbt-frgt'!E$3*SUMIFS('% by state 2019'!$F:$F,'% by state 2019'!$B:$B,$A6)</f>
        <v>467289.91206447996</v>
      </c>
      <c r="F6" s="6">
        <f>'US-syvbt-frgt'!F$3*SUMIFS('% by state 2019'!$F:$F,'% by state 2019'!$B:$B,$A6)</f>
        <v>47.512704253718063</v>
      </c>
      <c r="G6" s="6">
        <f>'US-syvbt-frgt'!G$3*SUMIFS('% by state 2019'!$F:$F,'% by state 2019'!$B:$B,$A6)</f>
        <v>355.34950666403506</v>
      </c>
      <c r="H6" s="6">
        <f>'US-syvbt-frgt'!H$3*SUMIFS('% by state 2019'!$F:$F,'% by state 2019'!$B:$B,$A6)</f>
        <v>28.166213898910705</v>
      </c>
      <c r="J6" s="9"/>
    </row>
    <row r="7" spans="1:10">
      <c r="A7" s="161" t="s">
        <v>155</v>
      </c>
      <c r="B7" s="6">
        <f>'US-syvbt-frgt'!B$3*SUMIFS('% by state 2019'!$F:$F,'% by state 2019'!$B:$B,$A7)</f>
        <v>2.4629866525050823</v>
      </c>
      <c r="C7" s="6">
        <f>'US-syvbt-frgt'!C$3*SUMIFS('% by state 2019'!$F:$F,'% by state 2019'!$B:$B,$A7)</f>
        <v>967.8883654083246</v>
      </c>
      <c r="D7" s="6">
        <f>'US-syvbt-frgt'!D$3*SUMIFS('% by state 2019'!$F:$F,'% by state 2019'!$B:$B,$A7)</f>
        <v>1038.1161795178059</v>
      </c>
      <c r="E7" s="6">
        <f>'US-syvbt-frgt'!E$3*SUMIFS('% by state 2019'!$F:$F,'% by state 2019'!$B:$B,$A7)</f>
        <v>107398.44579711588</v>
      </c>
      <c r="F7" s="6">
        <f>'US-syvbt-frgt'!F$3*SUMIFS('% by state 2019'!$F:$F,'% by state 2019'!$B:$B,$A7)</f>
        <v>10.919967370841118</v>
      </c>
      <c r="G7" s="6">
        <f>'US-syvbt-frgt'!G$3*SUMIFS('% by state 2019'!$F:$F,'% by state 2019'!$B:$B,$A7)</f>
        <v>81.670893689703931</v>
      </c>
      <c r="H7" s="6">
        <f>'US-syvbt-frgt'!H$3*SUMIFS('% by state 2019'!$F:$F,'% by state 2019'!$B:$B,$A7)</f>
        <v>6.4735135910974284</v>
      </c>
      <c r="J7" s="9"/>
    </row>
    <row r="8" spans="1:10">
      <c r="A8" s="161" t="s">
        <v>157</v>
      </c>
      <c r="B8" s="6">
        <f>'US-syvbt-frgt'!B$3*SUMIFS('% by state 2019'!$F:$F,'% by state 2019'!$B:$B,$A8)</f>
        <v>1.0944626525538423</v>
      </c>
      <c r="C8" s="6">
        <f>'US-syvbt-frgt'!C$3*SUMIFS('% by state 2019'!$F:$F,'% by state 2019'!$B:$B,$A8)</f>
        <v>430.09476592306129</v>
      </c>
      <c r="D8" s="6">
        <f>'US-syvbt-frgt'!D$3*SUMIFS('% by state 2019'!$F:$F,'% by state 2019'!$B:$B,$A8)</f>
        <v>461.30147978614514</v>
      </c>
      <c r="E8" s="6">
        <f>'US-syvbt-frgt'!E$3*SUMIFS('% by state 2019'!$F:$F,'% by state 2019'!$B:$B,$A8)</f>
        <v>47724.005222569496</v>
      </c>
      <c r="F8" s="6">
        <f>'US-syvbt-frgt'!F$3*SUMIFS('% by state 2019'!$F:$F,'% by state 2019'!$B:$B,$A8)</f>
        <v>4.8524406099953543</v>
      </c>
      <c r="G8" s="6">
        <f>'US-syvbt-frgt'!G$3*SUMIFS('% by state 2019'!$F:$F,'% by state 2019'!$B:$B,$A8)</f>
        <v>36.291606717869442</v>
      </c>
      <c r="H8" s="6">
        <f>'US-syvbt-frgt'!H$3*SUMIFS('% by state 2019'!$F:$F,'% by state 2019'!$B:$B,$A8)</f>
        <v>2.8765965292786828</v>
      </c>
    </row>
    <row r="9" spans="1:10">
      <c r="A9" s="161" t="s">
        <v>159</v>
      </c>
      <c r="B9" s="6">
        <f>'US-syvbt-frgt'!B$3*SUMIFS('% by state 2019'!$F:$F,'% by state 2019'!$B:$B,$A9)</f>
        <v>0.40759934037038681</v>
      </c>
      <c r="C9" s="6">
        <f>'US-syvbt-frgt'!C$3*SUMIFS('% by state 2019'!$F:$F,'% by state 2019'!$B:$B,$A9)</f>
        <v>160.17571954413626</v>
      </c>
      <c r="D9" s="6">
        <f>'US-syvbt-frgt'!D$3*SUMIFS('% by state 2019'!$F:$F,'% by state 2019'!$B:$B,$A9)</f>
        <v>171.79771135540517</v>
      </c>
      <c r="E9" s="6">
        <f>'US-syvbt-frgt'!E$3*SUMIFS('% by state 2019'!$F:$F,'% by state 2019'!$B:$B,$A9)</f>
        <v>17773.354808555483</v>
      </c>
      <c r="F9" s="6">
        <f>'US-syvbt-frgt'!F$3*SUMIFS('% by state 2019'!$F:$F,'% by state 2019'!$B:$B,$A9)</f>
        <v>1.8071439781023346</v>
      </c>
      <c r="G9" s="6">
        <f>'US-syvbt-frgt'!G$3*SUMIFS('% by state 2019'!$F:$F,'% by state 2019'!$B:$B,$A9)</f>
        <v>13.51570556077734</v>
      </c>
      <c r="H9" s="6">
        <f>'US-syvbt-frgt'!H$3*SUMIFS('% by state 2019'!$F:$F,'% by state 2019'!$B:$B,$A9)</f>
        <v>1.0713009211504858</v>
      </c>
    </row>
    <row r="10" spans="1:10">
      <c r="A10" s="161" t="s">
        <v>161</v>
      </c>
      <c r="B10" s="6">
        <f>'US-syvbt-frgt'!B$3*SUMIFS('% by state 2019'!$F:$F,'% by state 2019'!$B:$B,$A10)</f>
        <v>6.9592559377864163</v>
      </c>
      <c r="C10" s="6">
        <f>'US-syvbt-frgt'!C$3*SUMIFS('% by state 2019'!$F:$F,'% by state 2019'!$B:$B,$A10)</f>
        <v>2734.8028245428641</v>
      </c>
      <c r="D10" s="6">
        <f>'US-syvbt-frgt'!D$3*SUMIFS('% by state 2019'!$F:$F,'% by state 2019'!$B:$B,$A10)</f>
        <v>2933.2339982733756</v>
      </c>
      <c r="E10" s="6">
        <f>'US-syvbt-frgt'!E$3*SUMIFS('% by state 2019'!$F:$F,'% by state 2019'!$B:$B,$A10)</f>
        <v>303458.10882183374</v>
      </c>
      <c r="F10" s="6">
        <f>'US-syvbt-frgt'!F$3*SUMIFS('% by state 2019'!$F:$F,'% by state 2019'!$B:$B,$A10)</f>
        <v>30.854754202044205</v>
      </c>
      <c r="G10" s="6">
        <f>'US-syvbt-frgt'!G$3*SUMIFS('% by state 2019'!$F:$F,'% by state 2019'!$B:$B,$A10)</f>
        <v>230.76399999013896</v>
      </c>
      <c r="H10" s="6">
        <f>'US-syvbt-frgt'!H$3*SUMIFS('% by state 2019'!$F:$F,'% by state 2019'!$B:$B,$A10)</f>
        <v>18.291141712589077</v>
      </c>
    </row>
    <row r="11" spans="1:10">
      <c r="A11" s="161" t="s">
        <v>163</v>
      </c>
      <c r="B11" s="6">
        <f>'US-syvbt-frgt'!B$3*SUMIFS('% by state 2019'!$F:$F,'% by state 2019'!$B:$B,$A11)</f>
        <v>3.5624055519965498</v>
      </c>
      <c r="C11" s="6">
        <f>'US-syvbt-frgt'!C$3*SUMIFS('% by state 2019'!$F:$F,'% by state 2019'!$B:$B,$A11)</f>
        <v>1399.9308047960953</v>
      </c>
      <c r="D11" s="6">
        <f>'US-syvbt-frgt'!D$3*SUMIFS('% by state 2019'!$F:$F,'% by state 2019'!$B:$B,$A11)</f>
        <v>1501.5066515972715</v>
      </c>
      <c r="E11" s="6">
        <f>'US-syvbt-frgt'!E$3*SUMIFS('% by state 2019'!$F:$F,'% by state 2019'!$B:$B,$A11)</f>
        <v>155338.56799195815</v>
      </c>
      <c r="F11" s="6">
        <f>'US-syvbt-frgt'!F$3*SUMIFS('% by state 2019'!$F:$F,'% by state 2019'!$B:$B,$A11)</f>
        <v>15.794382137613022</v>
      </c>
      <c r="G11" s="6">
        <f>'US-syvbt-frgt'!G$3*SUMIFS('% by state 2019'!$F:$F,'% by state 2019'!$B:$B,$A11)</f>
        <v>118.12684604717762</v>
      </c>
      <c r="H11" s="6">
        <f>'US-syvbt-frgt'!H$3*SUMIFS('% by state 2019'!$F:$F,'% by state 2019'!$B:$B,$A11)</f>
        <v>9.3631367163095156</v>
      </c>
    </row>
    <row r="12" spans="1:10">
      <c r="A12" s="161" t="s">
        <v>164</v>
      </c>
      <c r="B12" s="6">
        <f>'US-syvbt-frgt'!B$3*SUMIFS('% by state 2019'!$F:$F,'% by state 2019'!$B:$B,$A12)</f>
        <v>0.5110169867162303</v>
      </c>
      <c r="C12" s="6">
        <f>'US-syvbt-frgt'!C$3*SUMIFS('% by state 2019'!$F:$F,'% by state 2019'!$B:$B,$A12)</f>
        <v>200.81610895682232</v>
      </c>
      <c r="D12" s="6">
        <f>'US-syvbt-frgt'!D$3*SUMIFS('% by state 2019'!$F:$F,'% by state 2019'!$B:$B,$A12)</f>
        <v>215.38687648956298</v>
      </c>
      <c r="E12" s="6">
        <f>'US-syvbt-frgt'!E$3*SUMIFS('% by state 2019'!$F:$F,'% by state 2019'!$B:$B,$A12)</f>
        <v>22282.877616664347</v>
      </c>
      <c r="F12" s="6">
        <f>'US-syvbt-frgt'!F$3*SUMIFS('% by state 2019'!$F:$F,'% by state 2019'!$B:$B,$A12)</f>
        <v>2.2656593835825789</v>
      </c>
      <c r="G12" s="6">
        <f>'US-syvbt-frgt'!G$3*SUMIFS('% by state 2019'!$F:$F,'% by state 2019'!$B:$B,$A12)</f>
        <v>16.944961497572699</v>
      </c>
      <c r="H12" s="6">
        <f>'US-syvbt-frgt'!H$3*SUMIFS('% by state 2019'!$F:$F,'% by state 2019'!$B:$B,$A12)</f>
        <v>1.3431154429621273</v>
      </c>
    </row>
    <row r="13" spans="1:10">
      <c r="A13" s="161" t="s">
        <v>165</v>
      </c>
      <c r="B13" s="6">
        <f>'US-syvbt-frgt'!B$3*SUMIFS('% by state 2019'!$F:$F,'% by state 2019'!$B:$B,$A13)</f>
        <v>0.88631707963800155</v>
      </c>
      <c r="C13" s="6">
        <f>'US-syvbt-frgt'!C$3*SUMIFS('% by state 2019'!$F:$F,'% by state 2019'!$B:$B,$A13)</f>
        <v>348.29908175579732</v>
      </c>
      <c r="D13" s="6">
        <f>'US-syvbt-frgt'!D$3*SUMIFS('% by state 2019'!$F:$F,'% by state 2019'!$B:$B,$A13)</f>
        <v>373.57088379644898</v>
      </c>
      <c r="E13" s="6">
        <f>'US-syvbt-frgt'!E$3*SUMIFS('% by state 2019'!$F:$F,'% by state 2019'!$B:$B,$A13)</f>
        <v>38647.824883559137</v>
      </c>
      <c r="F13" s="6">
        <f>'US-syvbt-frgt'!F$3*SUMIFS('% by state 2019'!$F:$F,'% by state 2019'!$B:$B,$A13)</f>
        <v>3.929600503527777</v>
      </c>
      <c r="G13" s="6">
        <f>'US-syvbt-frgt'!G$3*SUMIFS('% by state 2019'!$F:$F,'% by state 2019'!$B:$B,$A13)</f>
        <v>29.389646879677802</v>
      </c>
      <c r="H13" s="6">
        <f>'US-syvbt-frgt'!H$3*SUMIFS('% by state 2019'!$F:$F,'% by state 2019'!$B:$B,$A13)</f>
        <v>2.3295236517919156</v>
      </c>
    </row>
    <row r="14" spans="1:10">
      <c r="A14" s="161" t="s">
        <v>167</v>
      </c>
      <c r="B14" s="6">
        <f>'US-syvbt-frgt'!B$3*SUMIFS('% by state 2019'!$F:$F,'% by state 2019'!$B:$B,$A14)</f>
        <v>4.2786661769014076</v>
      </c>
      <c r="C14" s="6">
        <f>'US-syvbt-frgt'!C$3*SUMIFS('% by state 2019'!$F:$F,'% by state 2019'!$B:$B,$A14)</f>
        <v>1681.4022146149018</v>
      </c>
      <c r="D14" s="6">
        <f>'US-syvbt-frgt'!D$3*SUMIFS('% by state 2019'!$F:$F,'% by state 2019'!$B:$B,$A14)</f>
        <v>1803.4009971102676</v>
      </c>
      <c r="E14" s="6">
        <f>'US-syvbt-frgt'!E$3*SUMIFS('% by state 2019'!$F:$F,'% by state 2019'!$B:$B,$A14)</f>
        <v>186571.08718657607</v>
      </c>
      <c r="F14" s="6">
        <f>'US-syvbt-frgt'!F$3*SUMIFS('% by state 2019'!$F:$F,'% by state 2019'!$B:$B,$A14)</f>
        <v>18.970015527677923</v>
      </c>
      <c r="G14" s="6">
        <f>'US-syvbt-frgt'!G$3*SUMIFS('% by state 2019'!$F:$F,'% by state 2019'!$B:$B,$A14)</f>
        <v>141.87754128185463</v>
      </c>
      <c r="H14" s="6">
        <f>'US-syvbt-frgt'!H$3*SUMIFS('% by state 2019'!$F:$F,'% by state 2019'!$B:$B,$A14)</f>
        <v>11.245697827785115</v>
      </c>
    </row>
    <row r="15" spans="1:10">
      <c r="A15" s="161" t="s">
        <v>169</v>
      </c>
      <c r="B15" s="6">
        <f>'US-syvbt-frgt'!B$3*SUMIFS('% by state 2019'!$F:$F,'% by state 2019'!$B:$B,$A15)</f>
        <v>2.6915752566745899</v>
      </c>
      <c r="C15" s="6">
        <f>'US-syvbt-frgt'!C$3*SUMIFS('% by state 2019'!$F:$F,'% by state 2019'!$B:$B,$A15)</f>
        <v>1057.7176181229368</v>
      </c>
      <c r="D15" s="6">
        <f>'US-syvbt-frgt'!D$3*SUMIFS('% by state 2019'!$F:$F,'% by state 2019'!$B:$B,$A15)</f>
        <v>1134.463241813251</v>
      </c>
      <c r="E15" s="6">
        <f>'US-syvbt-frgt'!E$3*SUMIFS('% by state 2019'!$F:$F,'% by state 2019'!$B:$B,$A15)</f>
        <v>117366.04379029525</v>
      </c>
      <c r="F15" s="6">
        <f>'US-syvbt-frgt'!F$3*SUMIFS('% by state 2019'!$F:$F,'% by state 2019'!$B:$B,$A15)</f>
        <v>11.933444279592653</v>
      </c>
      <c r="G15" s="6">
        <f>'US-syvbt-frgt'!G$3*SUMIFS('% by state 2019'!$F:$F,'% by state 2019'!$B:$B,$A15)</f>
        <v>89.250729971324674</v>
      </c>
      <c r="H15" s="6">
        <f>'US-syvbt-frgt'!H$3*SUMIFS('% by state 2019'!$F:$F,'% by state 2019'!$B:$B,$A15)</f>
        <v>7.0743172675429493</v>
      </c>
    </row>
    <row r="16" spans="1:10">
      <c r="A16" s="161" t="s">
        <v>171</v>
      </c>
      <c r="B16" s="6">
        <f>'US-syvbt-frgt'!B$3*SUMIFS('% by state 2019'!$F:$F,'% by state 2019'!$B:$B,$A16)</f>
        <v>1.6955922018654126</v>
      </c>
      <c r="C16" s="6">
        <f>'US-syvbt-frgt'!C$3*SUMIFS('% by state 2019'!$F:$F,'% by state 2019'!$B:$B,$A16)</f>
        <v>666.32271961093375</v>
      </c>
      <c r="D16" s="6">
        <f>'US-syvbt-frgt'!D$3*SUMIFS('% by state 2019'!$F:$F,'% by state 2019'!$B:$B,$A16)</f>
        <v>714.66960522518468</v>
      </c>
      <c r="E16" s="6">
        <f>'US-syvbt-frgt'!E$3*SUMIFS('% by state 2019'!$F:$F,'% by state 2019'!$B:$B,$A16)</f>
        <v>73936.237941378422</v>
      </c>
      <c r="F16" s="6">
        <f>'US-syvbt-frgt'!F$3*SUMIFS('% by state 2019'!$F:$F,'% by state 2019'!$B:$B,$A16)</f>
        <v>7.5176256029608126</v>
      </c>
      <c r="G16" s="6">
        <f>'US-syvbt-frgt'!G$3*SUMIFS('% by state 2019'!$F:$F,'% by state 2019'!$B:$B,$A16)</f>
        <v>56.224636994599123</v>
      </c>
      <c r="H16" s="6">
        <f>'US-syvbt-frgt'!H$3*SUMIFS('% by state 2019'!$F:$F,'% by state 2019'!$B:$B,$A16)</f>
        <v>4.4565564951683854</v>
      </c>
    </row>
    <row r="17" spans="1:8">
      <c r="A17" s="161" t="s">
        <v>173</v>
      </c>
      <c r="B17" s="6">
        <f>'US-syvbt-frgt'!B$3*SUMIFS('% by state 2019'!$F:$F,'% by state 2019'!$B:$B,$A17)</f>
        <v>1.1319477259537167</v>
      </c>
      <c r="C17" s="6">
        <f>'US-syvbt-frgt'!C$3*SUMIFS('% by state 2019'!$F:$F,'% by state 2019'!$B:$B,$A17)</f>
        <v>444.82540459027206</v>
      </c>
      <c r="D17" s="6">
        <f>'US-syvbt-frgt'!D$3*SUMIFS('% by state 2019'!$F:$F,'% by state 2019'!$B:$B,$A17)</f>
        <v>477.10094063472229</v>
      </c>
      <c r="E17" s="6">
        <f>'US-syvbt-frgt'!E$3*SUMIFS('% by state 2019'!$F:$F,'% by state 2019'!$B:$B,$A17)</f>
        <v>49358.540521265764</v>
      </c>
      <c r="F17" s="6">
        <f>'US-syvbt-frgt'!F$3*SUMIFS('% by state 2019'!$F:$F,'% by state 2019'!$B:$B,$A17)</f>
        <v>5.0186354929452399</v>
      </c>
      <c r="G17" s="6">
        <f>'US-syvbt-frgt'!G$3*SUMIFS('% by state 2019'!$F:$F,'% by state 2019'!$B:$B,$A17)</f>
        <v>37.534585213704219</v>
      </c>
      <c r="H17" s="6">
        <f>'US-syvbt-frgt'!H$3*SUMIFS('% by state 2019'!$F:$F,'% by state 2019'!$B:$B,$A17)</f>
        <v>2.9751192443208305</v>
      </c>
    </row>
    <row r="18" spans="1:8">
      <c r="A18" s="161" t="s">
        <v>174</v>
      </c>
      <c r="B18" s="6">
        <f>'US-syvbt-frgt'!B$3*SUMIFS('% by state 2019'!$F:$F,'% by state 2019'!$B:$B,$A18)</f>
        <v>1.894757595680882</v>
      </c>
      <c r="C18" s="6">
        <f>'US-syvbt-frgt'!C$3*SUMIFS('% by state 2019'!$F:$F,'% by state 2019'!$B:$B,$A18)</f>
        <v>744.58943180358619</v>
      </c>
      <c r="D18" s="6">
        <f>'US-syvbt-frgt'!D$3*SUMIFS('% by state 2019'!$F:$F,'% by state 2019'!$B:$B,$A18)</f>
        <v>798.61517492999155</v>
      </c>
      <c r="E18" s="6">
        <f>'US-syvbt-frgt'!E$3*SUMIFS('% by state 2019'!$F:$F,'% by state 2019'!$B:$B,$A18)</f>
        <v>82620.837888599519</v>
      </c>
      <c r="F18" s="6">
        <f>'US-syvbt-frgt'!F$3*SUMIFS('% by state 2019'!$F:$F,'% by state 2019'!$B:$B,$A18)</f>
        <v>8.4006509330630266</v>
      </c>
      <c r="G18" s="6">
        <f>'US-syvbt-frgt'!G$3*SUMIFS('% by state 2019'!$F:$F,'% by state 2019'!$B:$B,$A18)</f>
        <v>62.828820451471366</v>
      </c>
      <c r="H18" s="6">
        <f>'US-syvbt-frgt'!H$3*SUMIFS('% by state 2019'!$F:$F,'% by state 2019'!$B:$B,$A18)</f>
        <v>4.9800266010373617</v>
      </c>
    </row>
    <row r="19" spans="1:8">
      <c r="A19" s="161" t="s">
        <v>175</v>
      </c>
      <c r="B19" s="6">
        <f>'US-syvbt-frgt'!B$3*SUMIFS('% by state 2019'!$F:$F,'% by state 2019'!$B:$B,$A19)</f>
        <v>1.6896035493024524</v>
      </c>
      <c r="C19" s="6">
        <f>'US-syvbt-frgt'!C$3*SUMIFS('% by state 2019'!$F:$F,'% by state 2019'!$B:$B,$A19)</f>
        <v>663.96933814446641</v>
      </c>
      <c r="D19" s="6">
        <f>'US-syvbt-frgt'!D$3*SUMIFS('% by state 2019'!$F:$F,'% by state 2019'!$B:$B,$A19)</f>
        <v>712.14546766528497</v>
      </c>
      <c r="E19" s="6">
        <f>'US-syvbt-frgt'!E$3*SUMIFS('% by state 2019'!$F:$F,'% by state 2019'!$B:$B,$A19)</f>
        <v>73675.102958358242</v>
      </c>
      <c r="F19" s="6">
        <f>'US-syvbt-frgt'!F$3*SUMIFS('% by state 2019'!$F:$F,'% by state 2019'!$B:$B,$A19)</f>
        <v>7.491074143367511</v>
      </c>
      <c r="G19" s="6">
        <f>'US-syvbt-frgt'!G$3*SUMIFS('% by state 2019'!$F:$F,'% by state 2019'!$B:$B,$A19)</f>
        <v>56.026057515365387</v>
      </c>
      <c r="H19" s="6">
        <f>'US-syvbt-frgt'!H$3*SUMIFS('% by state 2019'!$F:$F,'% by state 2019'!$B:$B,$A19)</f>
        <v>4.4408164083436139</v>
      </c>
    </row>
    <row r="20" spans="1:8">
      <c r="A20" s="161" t="s">
        <v>177</v>
      </c>
      <c r="B20" s="6">
        <f>'US-syvbt-frgt'!B$3*SUMIFS('% by state 2019'!$F:$F,'% by state 2019'!$B:$B,$A20)</f>
        <v>0.50539860030635642</v>
      </c>
      <c r="C20" s="6">
        <f>'US-syvbt-frgt'!C$3*SUMIFS('% by state 2019'!$F:$F,'% by state 2019'!$B:$B,$A20)</f>
        <v>198.60823225844305</v>
      </c>
      <c r="D20" s="6">
        <f>'US-syvbt-frgt'!D$3*SUMIFS('% by state 2019'!$F:$F,'% by state 2019'!$B:$B,$A20)</f>
        <v>213.01880119815172</v>
      </c>
      <c r="E20" s="6">
        <f>'US-syvbt-frgt'!E$3*SUMIFS('% by state 2019'!$F:$F,'% by state 2019'!$B:$B,$A20)</f>
        <v>22037.888076142732</v>
      </c>
      <c r="F20" s="6">
        <f>'US-syvbt-frgt'!F$3*SUMIFS('% by state 2019'!$F:$F,'% by state 2019'!$B:$B,$A20)</f>
        <v>2.2407495464910143</v>
      </c>
      <c r="G20" s="6">
        <f>'US-syvbt-frgt'!G$3*SUMIFS('% by state 2019'!$F:$F,'% by state 2019'!$B:$B,$A20)</f>
        <v>16.758659781839977</v>
      </c>
      <c r="H20" s="6">
        <f>'US-syvbt-frgt'!H$3*SUMIFS('% by state 2019'!$F:$F,'% by state 2019'!$B:$B,$A20)</f>
        <v>1.3283485335485652</v>
      </c>
    </row>
    <row r="21" spans="1:8">
      <c r="A21" s="161" t="s">
        <v>178</v>
      </c>
      <c r="B21" s="6">
        <f>'US-syvbt-frgt'!B$3*SUMIFS('% by state 2019'!$F:$F,'% by state 2019'!$B:$B,$A21)</f>
        <v>1.5767696637175368</v>
      </c>
      <c r="C21" s="6">
        <f>'US-syvbt-frgt'!C$3*SUMIFS('% by state 2019'!$F:$F,'% by state 2019'!$B:$B,$A21)</f>
        <v>619.62861669947733</v>
      </c>
      <c r="D21" s="6">
        <f>'US-syvbt-frgt'!D$3*SUMIFS('% by state 2019'!$F:$F,'% by state 2019'!$B:$B,$A21)</f>
        <v>664.58748268618444</v>
      </c>
      <c r="E21" s="6">
        <f>'US-syvbt-frgt'!E$3*SUMIFS('% by state 2019'!$F:$F,'% by state 2019'!$B:$B,$A21)</f>
        <v>68754.985371547838</v>
      </c>
      <c r="F21" s="6">
        <f>'US-syvbt-frgt'!F$3*SUMIFS('% by state 2019'!$F:$F,'% by state 2019'!$B:$B,$A21)</f>
        <v>6.9908106329423543</v>
      </c>
      <c r="G21" s="6">
        <f>'US-syvbt-frgt'!G$3*SUMIFS('% by state 2019'!$F:$F,'% by state 2019'!$B:$B,$A21)</f>
        <v>52.284565751766465</v>
      </c>
      <c r="H21" s="6">
        <f>'US-syvbt-frgt'!H$3*SUMIFS('% by state 2019'!$F:$F,'% by state 2019'!$B:$B,$A21)</f>
        <v>4.1442530099478621</v>
      </c>
    </row>
    <row r="22" spans="1:8">
      <c r="A22" s="161" t="s">
        <v>180</v>
      </c>
      <c r="B22" s="6">
        <f>'US-syvbt-frgt'!B$3*SUMIFS('% by state 2019'!$F:$F,'% by state 2019'!$B:$B,$A22)</f>
        <v>2.016822237460318</v>
      </c>
      <c r="C22" s="6">
        <f>'US-syvbt-frgt'!C$3*SUMIFS('% by state 2019'!$F:$F,'% by state 2019'!$B:$B,$A22)</f>
        <v>792.557595368698</v>
      </c>
      <c r="D22" s="6">
        <f>'US-syvbt-frgt'!D$3*SUMIFS('% by state 2019'!$F:$F,'% by state 2019'!$B:$B,$A22)</f>
        <v>850.06380111292049</v>
      </c>
      <c r="E22" s="6">
        <f>'US-syvbt-frgt'!E$3*SUMIFS('% by state 2019'!$F:$F,'% by state 2019'!$B:$B,$A22)</f>
        <v>87943.462272519551</v>
      </c>
      <c r="F22" s="6">
        <f>'US-syvbt-frgt'!F$3*SUMIFS('% by state 2019'!$F:$F,'% by state 2019'!$B:$B,$A22)</f>
        <v>8.9418401855541543</v>
      </c>
      <c r="G22" s="6">
        <f>'US-syvbt-frgt'!G$3*SUMIFS('% by state 2019'!$F:$F,'% by state 2019'!$B:$B,$A22)</f>
        <v>66.87639755543195</v>
      </c>
      <c r="H22" s="6">
        <f>'US-syvbt-frgt'!H$3*SUMIFS('% by state 2019'!$F:$F,'% by state 2019'!$B:$B,$A22)</f>
        <v>5.3008513674841984</v>
      </c>
    </row>
    <row r="23" spans="1:8">
      <c r="A23" s="161" t="s">
        <v>182</v>
      </c>
      <c r="B23" s="6">
        <f>'US-syvbt-frgt'!B$3*SUMIFS('% by state 2019'!$F:$F,'% by state 2019'!$B:$B,$A23)</f>
        <v>3.8602255275609783</v>
      </c>
      <c r="C23" s="6">
        <f>'US-syvbt-frgt'!C$3*SUMIFS('% by state 2019'!$F:$F,'% by state 2019'!$B:$B,$A23)</f>
        <v>1516.9661484679009</v>
      </c>
      <c r="D23" s="6">
        <f>'US-syvbt-frgt'!D$3*SUMIFS('% by state 2019'!$F:$F,'% by state 2019'!$B:$B,$A23)</f>
        <v>1627.0338179351704</v>
      </c>
      <c r="E23" s="6">
        <f>'US-syvbt-frgt'!E$3*SUMIFS('% by state 2019'!$F:$F,'% by state 2019'!$B:$B,$A23)</f>
        <v>168324.99748414505</v>
      </c>
      <c r="F23" s="6">
        <f>'US-syvbt-frgt'!F$3*SUMIFS('% by state 2019'!$F:$F,'% by state 2019'!$B:$B,$A23)</f>
        <v>17.114805215115489</v>
      </c>
      <c r="G23" s="6">
        <f>'US-syvbt-frgt'!G$3*SUMIFS('% by state 2019'!$F:$F,'% by state 2019'!$B:$B,$A23)</f>
        <v>128.00234559089367</v>
      </c>
      <c r="H23" s="6">
        <f>'US-syvbt-frgt'!H$3*SUMIFS('% by state 2019'!$F:$F,'% by state 2019'!$B:$B,$A23)</f>
        <v>10.145902492793013</v>
      </c>
    </row>
    <row r="24" spans="1:8">
      <c r="A24" s="161" t="s">
        <v>184</v>
      </c>
      <c r="B24" s="6">
        <f>'US-syvbt-frgt'!B$3*SUMIFS('% by state 2019'!$F:$F,'% by state 2019'!$B:$B,$A24)</f>
        <v>2.509897064312252</v>
      </c>
      <c r="C24" s="6">
        <f>'US-syvbt-frgt'!C$3*SUMIFS('% by state 2019'!$F:$F,'% by state 2019'!$B:$B,$A24)</f>
        <v>986.32291183937934</v>
      </c>
      <c r="D24" s="6">
        <f>'US-syvbt-frgt'!D$3*SUMIFS('% by state 2019'!$F:$F,'% by state 2019'!$B:$B,$A24)</f>
        <v>1057.8882953899465</v>
      </c>
      <c r="E24" s="6">
        <f>'US-syvbt-frgt'!E$3*SUMIFS('% by state 2019'!$F:$F,'% by state 2019'!$B:$B,$A24)</f>
        <v>109443.97264342198</v>
      </c>
      <c r="F24" s="6">
        <f>'US-syvbt-frgt'!F$3*SUMIFS('% by state 2019'!$F:$F,'% by state 2019'!$B:$B,$A24)</f>
        <v>11.127950701065828</v>
      </c>
      <c r="G24" s="6">
        <f>'US-syvbt-frgt'!G$3*SUMIFS('% by state 2019'!$F:$F,'% by state 2019'!$B:$B,$A24)</f>
        <v>83.226409734318665</v>
      </c>
      <c r="H24" s="6">
        <f>'US-syvbt-frgt'!H$3*SUMIFS('% by state 2019'!$F:$F,'% by state 2019'!$B:$B,$A24)</f>
        <v>6.5968090982366272</v>
      </c>
    </row>
    <row r="25" spans="1:8">
      <c r="A25" s="161" t="s">
        <v>186</v>
      </c>
      <c r="B25" s="6">
        <f>'US-syvbt-frgt'!B$3*SUMIFS('% by state 2019'!$F:$F,'% by state 2019'!$B:$B,$A25)</f>
        <v>0.86273483534729911</v>
      </c>
      <c r="C25" s="6">
        <f>'US-syvbt-frgt'!C$3*SUMIFS('% by state 2019'!$F:$F,'% by state 2019'!$B:$B,$A25)</f>
        <v>339.03188582683333</v>
      </c>
      <c r="D25" s="6">
        <f>'US-syvbt-frgt'!D$3*SUMIFS('% by state 2019'!$F:$F,'% by state 2019'!$B:$B,$A25)</f>
        <v>363.63128086655894</v>
      </c>
      <c r="E25" s="6">
        <f>'US-syvbt-frgt'!E$3*SUMIFS('% by state 2019'!$F:$F,'% by state 2019'!$B:$B,$A25)</f>
        <v>37619.521956032768</v>
      </c>
      <c r="F25" s="6">
        <f>'US-syvbt-frgt'!F$3*SUMIFS('% by state 2019'!$F:$F,'% by state 2019'!$B:$B,$A25)</f>
        <v>3.8250455974247513</v>
      </c>
      <c r="G25" s="6">
        <f>'US-syvbt-frgt'!G$3*SUMIFS('% by state 2019'!$F:$F,'% by state 2019'!$B:$B,$A25)</f>
        <v>28.6076763543923</v>
      </c>
      <c r="H25" s="6">
        <f>'US-syvbt-frgt'!H$3*SUMIFS('% by state 2019'!$F:$F,'% by state 2019'!$B:$B,$A25)</f>
        <v>2.2675420008685649</v>
      </c>
    </row>
    <row r="26" spans="1:8">
      <c r="A26" s="161" t="s">
        <v>188</v>
      </c>
      <c r="B26" s="6">
        <f>'US-syvbt-frgt'!B$3*SUMIFS('% by state 2019'!$F:$F,'% by state 2019'!$B:$B,$A26)</f>
        <v>2.4044132068437043</v>
      </c>
      <c r="C26" s="6">
        <f>'US-syvbt-frgt'!C$3*SUMIFS('% by state 2019'!$F:$F,'% by state 2019'!$B:$B,$A26)</f>
        <v>944.87055631063311</v>
      </c>
      <c r="D26" s="6">
        <f>'US-syvbt-frgt'!D$3*SUMIFS('% by state 2019'!$F:$F,'% by state 2019'!$B:$B,$A26)</f>
        <v>1013.42824969515</v>
      </c>
      <c r="E26" s="6">
        <f>'US-syvbt-frgt'!E$3*SUMIFS('% by state 2019'!$F:$F,'% by state 2019'!$B:$B,$A26)</f>
        <v>104844.3527724478</v>
      </c>
      <c r="F26" s="6">
        <f>'US-syvbt-frgt'!F$3*SUMIFS('% by state 2019'!$F:$F,'% by state 2019'!$B:$B,$A26)</f>
        <v>10.660274483439789</v>
      </c>
      <c r="G26" s="6">
        <f>'US-syvbt-frgt'!G$3*SUMIFS('% by state 2019'!$F:$F,'% by state 2019'!$B:$B,$A26)</f>
        <v>79.728639699498771</v>
      </c>
      <c r="H26" s="6">
        <f>'US-syvbt-frgt'!H$3*SUMIFS('% by state 2019'!$F:$F,'% by state 2019'!$B:$B,$A26)</f>
        <v>6.3195639153325684</v>
      </c>
    </row>
    <row r="27" spans="1:8">
      <c r="A27" s="161" t="s">
        <v>190</v>
      </c>
      <c r="B27" s="6">
        <f>'US-syvbt-frgt'!B$3*SUMIFS('% by state 2019'!$F:$F,'% by state 2019'!$B:$B,$A27)</f>
        <v>0.79309890093445057</v>
      </c>
      <c r="C27" s="6">
        <f>'US-syvbt-frgt'!C$3*SUMIFS('% by state 2019'!$F:$F,'% by state 2019'!$B:$B,$A27)</f>
        <v>311.66681234420543</v>
      </c>
      <c r="D27" s="6">
        <f>'US-syvbt-frgt'!D$3*SUMIFS('% by state 2019'!$F:$F,'% by state 2019'!$B:$B,$A27)</f>
        <v>334.28065888235409</v>
      </c>
      <c r="E27" s="6">
        <f>'US-syvbt-frgt'!E$3*SUMIFS('% by state 2019'!$F:$F,'% by state 2019'!$B:$B,$A27)</f>
        <v>34583.049500949339</v>
      </c>
      <c r="F27" s="6">
        <f>'US-syvbt-frgt'!F$3*SUMIFS('% by state 2019'!$F:$F,'% by state 2019'!$B:$B,$A27)</f>
        <v>3.5163057466208829</v>
      </c>
      <c r="G27" s="6">
        <f>'US-syvbt-frgt'!G$3*SUMIFS('% by state 2019'!$F:$F,'% by state 2019'!$B:$B,$A27)</f>
        <v>26.298598069038814</v>
      </c>
      <c r="H27" s="6">
        <f>'US-syvbt-frgt'!H$3*SUMIFS('% by state 2019'!$F:$F,'% by state 2019'!$B:$B,$A27)</f>
        <v>2.0845165803321399</v>
      </c>
    </row>
    <row r="28" spans="1:8">
      <c r="A28" s="161" t="s">
        <v>191</v>
      </c>
      <c r="B28" s="6">
        <f>'US-syvbt-frgt'!B$3*SUMIFS('% by state 2019'!$F:$F,'% by state 2019'!$B:$B,$A28)</f>
        <v>0.8698720829144454</v>
      </c>
      <c r="C28" s="6">
        <f>'US-syvbt-frgt'!C$3*SUMIFS('% by state 2019'!$F:$F,'% by state 2019'!$B:$B,$A28)</f>
        <v>341.83663463627312</v>
      </c>
      <c r="D28" s="6">
        <f>'US-syvbt-frgt'!D$3*SUMIFS('% by state 2019'!$F:$F,'% by state 2019'!$B:$B,$A28)</f>
        <v>366.63953597388678</v>
      </c>
      <c r="E28" s="6">
        <f>'US-syvbt-frgt'!E$3*SUMIFS('% by state 2019'!$F:$F,'% by state 2019'!$B:$B,$A28)</f>
        <v>37930.741383552253</v>
      </c>
      <c r="F28" s="6">
        <f>'US-syvbt-frgt'!F$3*SUMIFS('% by state 2019'!$F:$F,'% by state 2019'!$B:$B,$A28)</f>
        <v>3.8566895003551962</v>
      </c>
      <c r="G28" s="6">
        <f>'US-syvbt-frgt'!G$3*SUMIFS('% by state 2019'!$F:$F,'% by state 2019'!$B:$B,$A28)</f>
        <v>28.844342430800239</v>
      </c>
      <c r="H28" s="6">
        <f>'US-syvbt-frgt'!H$3*SUMIFS('% by state 2019'!$F:$F,'% by state 2019'!$B:$B,$A28)</f>
        <v>2.2863009612884095</v>
      </c>
    </row>
    <row r="29" spans="1:8">
      <c r="A29" s="161" t="s">
        <v>193</v>
      </c>
      <c r="B29" s="6">
        <f>'US-syvbt-frgt'!B$3*SUMIFS('% by state 2019'!$F:$F,'% by state 2019'!$B:$B,$A29)</f>
        <v>1.0144095703973595</v>
      </c>
      <c r="C29" s="6">
        <f>'US-syvbt-frgt'!C$3*SUMIFS('% by state 2019'!$F:$F,'% by state 2019'!$B:$B,$A29)</f>
        <v>398.63602993862963</v>
      </c>
      <c r="D29" s="6">
        <f>'US-syvbt-frgt'!D$3*SUMIFS('% by state 2019'!$F:$F,'% by state 2019'!$B:$B,$A29)</f>
        <v>427.56016830872068</v>
      </c>
      <c r="E29" s="6">
        <f>'US-syvbt-frgt'!E$3*SUMIFS('% by state 2019'!$F:$F,'% by state 2019'!$B:$B,$A29)</f>
        <v>44233.293408873484</v>
      </c>
      <c r="F29" s="6">
        <f>'US-syvbt-frgt'!F$3*SUMIFS('% by state 2019'!$F:$F,'% by state 2019'!$B:$B,$A29)</f>
        <v>4.4975149979564355</v>
      </c>
      <c r="G29" s="6">
        <f>'US-syvbt-frgt'!G$3*SUMIFS('% by state 2019'!$F:$F,'% by state 2019'!$B:$B,$A29)</f>
        <v>33.637103188308906</v>
      </c>
      <c r="H29" s="6">
        <f>'US-syvbt-frgt'!H$3*SUMIFS('% by state 2019'!$F:$F,'% by state 2019'!$B:$B,$A29)</f>
        <v>2.6661915257346531</v>
      </c>
    </row>
    <row r="30" spans="1:8">
      <c r="A30" s="161" t="s">
        <v>194</v>
      </c>
      <c r="B30" s="6">
        <f>'US-syvbt-frgt'!B$3*SUMIFS('% by state 2019'!$F:$F,'% by state 2019'!$B:$B,$A30)</f>
        <v>0.57040725770965284</v>
      </c>
      <c r="C30" s="6">
        <f>'US-syvbt-frgt'!C$3*SUMIFS('% by state 2019'!$F:$F,'% by state 2019'!$B:$B,$A30)</f>
        <v>224.15490872437914</v>
      </c>
      <c r="D30" s="6">
        <f>'US-syvbt-frgt'!D$3*SUMIFS('% by state 2019'!$F:$F,'% by state 2019'!$B:$B,$A30)</f>
        <v>240.41908734686143</v>
      </c>
      <c r="E30" s="6">
        <f>'US-syvbt-frgt'!E$3*SUMIFS('% by state 2019'!$F:$F,'% by state 2019'!$B:$B,$A30)</f>
        <v>24872.588281022057</v>
      </c>
      <c r="F30" s="6">
        <f>'US-syvbt-frgt'!F$3*SUMIFS('% by state 2019'!$F:$F,'% by state 2019'!$B:$B,$A30)</f>
        <v>2.5289737709073989</v>
      </c>
      <c r="G30" s="6">
        <f>'US-syvbt-frgt'!G$3*SUMIFS('% by state 2019'!$F:$F,'% by state 2019'!$B:$B,$A30)</f>
        <v>18.914300837505035</v>
      </c>
      <c r="H30" s="6">
        <f>'US-syvbt-frgt'!H$3*SUMIFS('% by state 2019'!$F:$F,'% by state 2019'!$B:$B,$A30)</f>
        <v>1.4992119959271406</v>
      </c>
    </row>
    <row r="31" spans="1:8">
      <c r="A31" s="161" t="s">
        <v>196</v>
      </c>
      <c r="B31" s="6">
        <f>'US-syvbt-frgt'!B$3*SUMIFS('% by state 2019'!$F:$F,'% by state 2019'!$B:$B,$A31)</f>
        <v>2.3222372187471261</v>
      </c>
      <c r="C31" s="6">
        <f>'US-syvbt-frgt'!C$3*SUMIFS('% by state 2019'!$F:$F,'% by state 2019'!$B:$B,$A31)</f>
        <v>912.57757465207862</v>
      </c>
      <c r="D31" s="6">
        <f>'US-syvbt-frgt'!D$3*SUMIFS('% by state 2019'!$F:$F,'% by state 2019'!$B:$B,$A31)</f>
        <v>978.79216154414269</v>
      </c>
      <c r="E31" s="6">
        <f>'US-syvbt-frgt'!E$3*SUMIFS('% by state 2019'!$F:$F,'% by state 2019'!$B:$B,$A31)</f>
        <v>101261.07172038103</v>
      </c>
      <c r="F31" s="6">
        <f>'US-syvbt-frgt'!F$3*SUMIFS('% by state 2019'!$F:$F,'% by state 2019'!$B:$B,$A31)</f>
        <v>10.295936695507171</v>
      </c>
      <c r="G31" s="6">
        <f>'US-syvbt-frgt'!G$3*SUMIFS('% by state 2019'!$F:$F,'% by state 2019'!$B:$B,$A31)</f>
        <v>77.003742111906917</v>
      </c>
      <c r="H31" s="6">
        <f>'US-syvbt-frgt'!H$3*SUMIFS('% by state 2019'!$F:$F,'% by state 2019'!$B:$B,$A31)</f>
        <v>6.1035792386539507</v>
      </c>
    </row>
    <row r="32" spans="1:8">
      <c r="A32" s="161" t="s">
        <v>197</v>
      </c>
      <c r="B32" s="6">
        <f>'US-syvbt-frgt'!B$3*SUMIFS('% by state 2019'!$F:$F,'% by state 2019'!$B:$B,$A32)</f>
        <v>0.7660512734227084</v>
      </c>
      <c r="C32" s="6">
        <f>'US-syvbt-frgt'!C$3*SUMIFS('% by state 2019'!$F:$F,'% by state 2019'!$B:$B,$A32)</f>
        <v>301.03781281069729</v>
      </c>
      <c r="D32" s="6">
        <f>'US-syvbt-frgt'!D$3*SUMIFS('% by state 2019'!$F:$F,'% by state 2019'!$B:$B,$A32)</f>
        <v>322.88044292545806</v>
      </c>
      <c r="E32" s="6">
        <f>'US-syvbt-frgt'!E$3*SUMIFS('% by state 2019'!$F:$F,'% by state 2019'!$B:$B,$A32)</f>
        <v>33403.638660737968</v>
      </c>
      <c r="F32" s="6">
        <f>'US-syvbt-frgt'!F$3*SUMIFS('% by state 2019'!$F:$F,'% by state 2019'!$B:$B,$A32)</f>
        <v>3.3963866193343093</v>
      </c>
      <c r="G32" s="6">
        <f>'US-syvbt-frgt'!G$3*SUMIFS('% by state 2019'!$F:$F,'% by state 2019'!$B:$B,$A32)</f>
        <v>25.401717889512287</v>
      </c>
      <c r="H32" s="6">
        <f>'US-syvbt-frgt'!H$3*SUMIFS('% by state 2019'!$F:$F,'% by state 2019'!$B:$B,$A32)</f>
        <v>2.0134267982880036</v>
      </c>
    </row>
    <row r="33" spans="1:8">
      <c r="A33" s="161" t="s">
        <v>199</v>
      </c>
      <c r="B33" s="6">
        <f>'US-syvbt-frgt'!B$3*SUMIFS('% by state 2019'!$F:$F,'% by state 2019'!$B:$B,$A33)</f>
        <v>4.6375695686848077</v>
      </c>
      <c r="C33" s="6">
        <f>'US-syvbt-frgt'!C$3*SUMIFS('% by state 2019'!$F:$F,'% by state 2019'!$B:$B,$A33)</f>
        <v>1822.4417191771468</v>
      </c>
      <c r="D33" s="6">
        <f>'US-syvbt-frgt'!D$3*SUMIFS('% by state 2019'!$F:$F,'% by state 2019'!$B:$B,$A33)</f>
        <v>1954.6740125426552</v>
      </c>
      <c r="E33" s="6">
        <f>'US-syvbt-frgt'!E$3*SUMIFS('% by state 2019'!$F:$F,'% by state 2019'!$B:$B,$A33)</f>
        <v>202221.05688074642</v>
      </c>
      <c r="F33" s="6">
        <f>'US-syvbt-frgt'!F$3*SUMIFS('% by state 2019'!$F:$F,'% by state 2019'!$B:$B,$A33)</f>
        <v>20.561259769124682</v>
      </c>
      <c r="G33" s="6">
        <f>'US-syvbt-frgt'!G$3*SUMIFS('% by state 2019'!$F:$F,'% by state 2019'!$B:$B,$A33)</f>
        <v>153.77852366249536</v>
      </c>
      <c r="H33" s="6">
        <f>'US-syvbt-frgt'!H$3*SUMIFS('% by state 2019'!$F:$F,'% by state 2019'!$B:$B,$A33)</f>
        <v>12.189010282295468</v>
      </c>
    </row>
    <row r="34" spans="1:8">
      <c r="A34" s="161" t="s">
        <v>200</v>
      </c>
      <c r="B34" s="6">
        <f>'US-syvbt-frgt'!B$3*SUMIFS('% by state 2019'!$F:$F,'% by state 2019'!$B:$B,$A34)</f>
        <v>3.5821311488326106</v>
      </c>
      <c r="C34" s="6">
        <f>'US-syvbt-frgt'!C$3*SUMIFS('% by state 2019'!$F:$F,'% by state 2019'!$B:$B,$A34)</f>
        <v>1407.6824406642559</v>
      </c>
      <c r="D34" s="6">
        <f>'US-syvbt-frgt'!D$3*SUMIFS('% by state 2019'!$F:$F,'% by state 2019'!$B:$B,$A34)</f>
        <v>1509.8207288194653</v>
      </c>
      <c r="E34" s="6">
        <f>'US-syvbt-frgt'!E$3*SUMIFS('% by state 2019'!$F:$F,'% by state 2019'!$B:$B,$A34)</f>
        <v>156198.70194374336</v>
      </c>
      <c r="F34" s="6">
        <f>'US-syvbt-frgt'!F$3*SUMIFS('% by state 2019'!$F:$F,'% by state 2019'!$B:$B,$A34)</f>
        <v>15.881838102346356</v>
      </c>
      <c r="G34" s="6">
        <f>'US-syvbt-frgt'!G$3*SUMIFS('% by state 2019'!$F:$F,'% by state 2019'!$B:$B,$A34)</f>
        <v>118.78093287323711</v>
      </c>
      <c r="H34" s="6">
        <f>'US-syvbt-frgt'!H$3*SUMIFS('% by state 2019'!$F:$F,'% by state 2019'!$B:$B,$A34)</f>
        <v>9.4149818690556231</v>
      </c>
    </row>
    <row r="35" spans="1:8">
      <c r="A35" s="161" t="s">
        <v>201</v>
      </c>
      <c r="B35" s="6">
        <f>'US-syvbt-frgt'!B$3*SUMIFS('% by state 2019'!$F:$F,'% by state 2019'!$B:$B,$A35)</f>
        <v>0.45043122500547067</v>
      </c>
      <c r="C35" s="6">
        <f>'US-syvbt-frgt'!C$3*SUMIFS('% by state 2019'!$F:$F,'% by state 2019'!$B:$B,$A35)</f>
        <v>177.00751307604364</v>
      </c>
      <c r="D35" s="6">
        <f>'US-syvbt-frgt'!D$3*SUMIFS('% by state 2019'!$F:$F,'% by state 2019'!$B:$B,$A35)</f>
        <v>189.85078216425271</v>
      </c>
      <c r="E35" s="6">
        <f>'US-syvbt-frgt'!E$3*SUMIFS('% by state 2019'!$F:$F,'% by state 2019'!$B:$B,$A35)</f>
        <v>19641.037621895408</v>
      </c>
      <c r="F35" s="6">
        <f>'US-syvbt-frgt'!F$3*SUMIFS('% by state 2019'!$F:$F,'% by state 2019'!$B:$B,$A35)</f>
        <v>1.9970446347587683</v>
      </c>
      <c r="G35" s="6">
        <f>'US-syvbt-frgt'!G$3*SUMIFS('% by state 2019'!$F:$F,'% by state 2019'!$B:$B,$A35)</f>
        <v>14.935980531818572</v>
      </c>
      <c r="H35" s="6">
        <f>'US-syvbt-frgt'!H$3*SUMIFS('% by state 2019'!$F:$F,'% by state 2019'!$B:$B,$A35)</f>
        <v>1.1838767595276529</v>
      </c>
    </row>
    <row r="36" spans="1:8">
      <c r="A36" s="161" t="s">
        <v>202</v>
      </c>
      <c r="B36" s="6">
        <f>'US-syvbt-frgt'!B$3*SUMIFS('% by state 2019'!$F:$F,'% by state 2019'!$B:$B,$A36)</f>
        <v>4.1452835697242314</v>
      </c>
      <c r="C36" s="6">
        <f>'US-syvbt-frgt'!C$3*SUMIFS('% by state 2019'!$F:$F,'% by state 2019'!$B:$B,$A36)</f>
        <v>1628.9863911254356</v>
      </c>
      <c r="D36" s="6">
        <f>'US-syvbt-frgt'!D$3*SUMIFS('% by state 2019'!$F:$F,'% by state 2019'!$B:$B,$A36)</f>
        <v>1747.1819987506699</v>
      </c>
      <c r="E36" s="6">
        <f>'US-syvbt-frgt'!E$3*SUMIFS('% by state 2019'!$F:$F,'% by state 2019'!$B:$B,$A36)</f>
        <v>180754.94332212352</v>
      </c>
      <c r="F36" s="6">
        <f>'US-syvbt-frgt'!F$3*SUMIFS('% by state 2019'!$F:$F,'% by state 2019'!$B:$B,$A36)</f>
        <v>18.378646623290621</v>
      </c>
      <c r="G36" s="6">
        <f>'US-syvbt-frgt'!G$3*SUMIFS('% by state 2019'!$F:$F,'% by state 2019'!$B:$B,$A36)</f>
        <v>137.45466845802383</v>
      </c>
      <c r="H36" s="6">
        <f>'US-syvbt-frgt'!H$3*SUMIFS('% by state 2019'!$F:$F,'% by state 2019'!$B:$B,$A36)</f>
        <v>10.895125842549529</v>
      </c>
    </row>
    <row r="37" spans="1:8">
      <c r="A37" s="161" t="s">
        <v>204</v>
      </c>
      <c r="B37" s="6">
        <f>'US-syvbt-frgt'!B$3*SUMIFS('% by state 2019'!$F:$F,'% by state 2019'!$B:$B,$A37)</f>
        <v>1.6586124822699393</v>
      </c>
      <c r="C37" s="6">
        <f>'US-syvbt-frgt'!C$3*SUMIFS('% by state 2019'!$F:$F,'% by state 2019'!$B:$B,$A37)</f>
        <v>651.79067157237989</v>
      </c>
      <c r="D37" s="6">
        <f>'US-syvbt-frgt'!D$3*SUMIFS('% by state 2019'!$F:$F,'% by state 2019'!$B:$B,$A37)</f>
        <v>699.08314429692632</v>
      </c>
      <c r="E37" s="6">
        <f>'US-syvbt-frgt'!E$3*SUMIFS('% by state 2019'!$F:$F,'% by state 2019'!$B:$B,$A37)</f>
        <v>72323.738577434429</v>
      </c>
      <c r="F37" s="6">
        <f>'US-syvbt-frgt'!F$3*SUMIFS('% by state 2019'!$F:$F,'% by state 2019'!$B:$B,$A37)</f>
        <v>7.3536712709490244</v>
      </c>
      <c r="G37" s="6">
        <f>'US-syvbt-frgt'!G$3*SUMIFS('% by state 2019'!$F:$F,'% by state 2019'!$B:$B,$A37)</f>
        <v>54.998415673145686</v>
      </c>
      <c r="H37" s="6">
        <f>'US-syvbt-frgt'!H$3*SUMIFS('% by state 2019'!$F:$F,'% by state 2019'!$B:$B,$A37)</f>
        <v>4.3593620109218758</v>
      </c>
    </row>
    <row r="38" spans="1:8">
      <c r="A38" s="161" t="s">
        <v>206</v>
      </c>
      <c r="B38" s="6">
        <f>'US-syvbt-frgt'!B$3*SUMIFS('% by state 2019'!$F:$F,'% by state 2019'!$B:$B,$A38)</f>
        <v>1.7590344024622684</v>
      </c>
      <c r="C38" s="6">
        <f>'US-syvbt-frgt'!C$3*SUMIFS('% by state 2019'!$F:$F,'% by state 2019'!$B:$B,$A38)</f>
        <v>691.25382013928754</v>
      </c>
      <c r="D38" s="6">
        <f>'US-syvbt-frgt'!D$3*SUMIFS('% by state 2019'!$F:$F,'% by state 2019'!$B:$B,$A38)</f>
        <v>741.40965062365422</v>
      </c>
      <c r="E38" s="6">
        <f>'US-syvbt-frgt'!E$3*SUMIFS('% by state 2019'!$F:$F,'% by state 2019'!$B:$B,$A38)</f>
        <v>76702.632852662704</v>
      </c>
      <c r="F38" s="6">
        <f>'US-syvbt-frgt'!F$3*SUMIFS('% by state 2019'!$F:$F,'% by state 2019'!$B:$B,$A38)</f>
        <v>7.7989047401203235</v>
      </c>
      <c r="G38" s="6">
        <f>'US-syvbt-frgt'!G$3*SUMIFS('% by state 2019'!$F:$F,'% by state 2019'!$B:$B,$A38)</f>
        <v>58.32833545155858</v>
      </c>
      <c r="H38" s="6">
        <f>'US-syvbt-frgt'!H$3*SUMIFS('% by state 2019'!$F:$F,'% by state 2019'!$B:$B,$A38)</f>
        <v>4.6233028100114488</v>
      </c>
    </row>
    <row r="39" spans="1:8">
      <c r="A39" s="161" t="s">
        <v>207</v>
      </c>
      <c r="B39" s="6">
        <f>'US-syvbt-frgt'!B$3*SUMIFS('% by state 2019'!$F:$F,'% by state 2019'!$B:$B,$A39)</f>
        <v>4.3610997414523069</v>
      </c>
      <c r="C39" s="6">
        <f>'US-syvbt-frgt'!C$3*SUMIFS('% by state 2019'!$F:$F,'% by state 2019'!$B:$B,$A39)</f>
        <v>1713.7964169816914</v>
      </c>
      <c r="D39" s="6">
        <f>'US-syvbt-frgt'!D$3*SUMIFS('% by state 2019'!$F:$F,'% by state 2019'!$B:$B,$A39)</f>
        <v>1838.1456503176148</v>
      </c>
      <c r="E39" s="6">
        <f>'US-syvbt-frgt'!E$3*SUMIFS('% by state 2019'!$F:$F,'% by state 2019'!$B:$B,$A39)</f>
        <v>190165.59985081575</v>
      </c>
      <c r="F39" s="6">
        <f>'US-syvbt-frgt'!F$3*SUMIFS('% by state 2019'!$F:$F,'% by state 2019'!$B:$B,$A39)</f>
        <v>19.33549531387262</v>
      </c>
      <c r="G39" s="6">
        <f>'US-syvbt-frgt'!G$3*SUMIFS('% by state 2019'!$F:$F,'% by state 2019'!$B:$B,$A39)</f>
        <v>144.61097992231677</v>
      </c>
      <c r="H39" s="6">
        <f>'US-syvbt-frgt'!H$3*SUMIFS('% by state 2019'!$F:$F,'% by state 2019'!$B:$B,$A39)</f>
        <v>11.462359497445444</v>
      </c>
    </row>
    <row r="40" spans="1:8">
      <c r="A40" s="161" t="s">
        <v>209</v>
      </c>
      <c r="B40" s="6">
        <f>'US-syvbt-frgt'!B$3*SUMIFS('% by state 2019'!$F:$F,'% by state 2019'!$B:$B,$A40)</f>
        <v>0.3212237361707509</v>
      </c>
      <c r="C40" s="6">
        <f>'US-syvbt-frgt'!C$3*SUMIFS('% by state 2019'!$F:$F,'% by state 2019'!$B:$B,$A40)</f>
        <v>126.23240025131295</v>
      </c>
      <c r="D40" s="6">
        <f>'US-syvbt-frgt'!D$3*SUMIFS('% by state 2019'!$F:$F,'% by state 2019'!$B:$B,$A40)</f>
        <v>135.39154076407542</v>
      </c>
      <c r="E40" s="6">
        <f>'US-syvbt-frgt'!E$3*SUMIFS('% by state 2019'!$F:$F,'% by state 2019'!$B:$B,$A40)</f>
        <v>14006.949644973869</v>
      </c>
      <c r="F40" s="6">
        <f>'US-syvbt-frgt'!F$3*SUMIFS('% by state 2019'!$F:$F,'% by state 2019'!$B:$B,$A40)</f>
        <v>1.4241866532880196</v>
      </c>
      <c r="G40" s="6">
        <f>'US-syvbt-frgt'!G$3*SUMIFS('% by state 2019'!$F:$F,'% by state 2019'!$B:$B,$A40)</f>
        <v>10.651551676387642</v>
      </c>
      <c r="H40" s="6">
        <f>'US-syvbt-frgt'!H$3*SUMIFS('% by state 2019'!$F:$F,'% by state 2019'!$B:$B,$A40)</f>
        <v>0.84427831542223908</v>
      </c>
    </row>
    <row r="41" spans="1:8">
      <c r="A41" s="161" t="s">
        <v>210</v>
      </c>
      <c r="B41" s="6">
        <f>'US-syvbt-frgt'!B$3*SUMIFS('% by state 2019'!$F:$F,'% by state 2019'!$B:$B,$A41)</f>
        <v>1.8639093155958726</v>
      </c>
      <c r="C41" s="6">
        <f>'US-syvbt-frgt'!C$3*SUMIFS('% by state 2019'!$F:$F,'% by state 2019'!$B:$B,$A41)</f>
        <v>732.46687671106486</v>
      </c>
      <c r="D41" s="6">
        <f>'US-syvbt-frgt'!D$3*SUMIFS('% by state 2019'!$F:$F,'% by state 2019'!$B:$B,$A41)</f>
        <v>785.61303436460378</v>
      </c>
      <c r="E41" s="6">
        <f>'US-syvbt-frgt'!E$3*SUMIFS('% by state 2019'!$F:$F,'% by state 2019'!$B:$B,$A41)</f>
        <v>81275.699727467218</v>
      </c>
      <c r="F41" s="6">
        <f>'US-syvbt-frgt'!F$3*SUMIFS('% by state 2019'!$F:$F,'% by state 2019'!$B:$B,$A41)</f>
        <v>8.263881124898516</v>
      </c>
      <c r="G41" s="6">
        <f>'US-syvbt-frgt'!G$3*SUMIFS('% by state 2019'!$F:$F,'% by state 2019'!$B:$B,$A41)</f>
        <v>61.805913323342786</v>
      </c>
      <c r="H41" s="6">
        <f>'US-syvbt-frgt'!H$3*SUMIFS('% by state 2019'!$F:$F,'% by state 2019'!$B:$B,$A41)</f>
        <v>4.8989474932033117</v>
      </c>
    </row>
    <row r="42" spans="1:8">
      <c r="A42" s="161" t="s">
        <v>212</v>
      </c>
      <c r="B42" s="6">
        <f>'US-syvbt-frgt'!B$3*SUMIFS('% by state 2019'!$F:$F,'% by state 2019'!$B:$B,$A42)</f>
        <v>0.58573655642182998</v>
      </c>
      <c r="C42" s="6">
        <f>'US-syvbt-frgt'!C$3*SUMIFS('% by state 2019'!$F:$F,'% by state 2019'!$B:$B,$A42)</f>
        <v>230.17891614573256</v>
      </c>
      <c r="D42" s="6">
        <f>'US-syvbt-frgt'!D$3*SUMIFS('% by state 2019'!$F:$F,'% by state 2019'!$B:$B,$A42)</f>
        <v>246.88018326777802</v>
      </c>
      <c r="E42" s="6">
        <f>'US-syvbt-frgt'!E$3*SUMIFS('% by state 2019'!$F:$F,'% by state 2019'!$B:$B,$A42)</f>
        <v>25541.021808736499</v>
      </c>
      <c r="F42" s="6">
        <f>'US-syvbt-frgt'!F$3*SUMIFS('% by state 2019'!$F:$F,'% by state 2019'!$B:$B,$A42)</f>
        <v>2.596938183781742</v>
      </c>
      <c r="G42" s="6">
        <f>'US-syvbt-frgt'!G$3*SUMIFS('% by state 2019'!$F:$F,'% by state 2019'!$B:$B,$A42)</f>
        <v>19.422609530199971</v>
      </c>
      <c r="H42" s="6">
        <f>'US-syvbt-frgt'!H$3*SUMIFS('% by state 2019'!$F:$F,'% by state 2019'!$B:$B,$A42)</f>
        <v>1.5395022766131283</v>
      </c>
    </row>
    <row r="43" spans="1:8">
      <c r="A43" s="161" t="s">
        <v>214</v>
      </c>
      <c r="B43" s="6">
        <f>'US-syvbt-frgt'!B$3*SUMIFS('% by state 2019'!$F:$F,'% by state 2019'!$B:$B,$A43)</f>
        <v>2.4728116543781851</v>
      </c>
      <c r="C43" s="6">
        <f>'US-syvbt-frgt'!C$3*SUMIFS('% by state 2019'!$F:$F,'% by state 2019'!$B:$B,$A43)</f>
        <v>971.7493303036963</v>
      </c>
      <c r="D43" s="6">
        <f>'US-syvbt-frgt'!D$3*SUMIFS('% by state 2019'!$F:$F,'% by state 2019'!$B:$B,$A43)</f>
        <v>1042.2572873869399</v>
      </c>
      <c r="E43" s="6">
        <f>'US-syvbt-frgt'!E$3*SUMIFS('% by state 2019'!$F:$F,'% by state 2019'!$B:$B,$A43)</f>
        <v>107826.86465600485</v>
      </c>
      <c r="F43" s="6">
        <f>'US-syvbt-frgt'!F$3*SUMIFS('% by state 2019'!$F:$F,'% by state 2019'!$B:$B,$A43)</f>
        <v>10.963527777375848</v>
      </c>
      <c r="G43" s="6">
        <f>'US-syvbt-frgt'!G$3*SUMIFS('% by state 2019'!$F:$F,'% by state 2019'!$B:$B,$A43)</f>
        <v>81.99668379606247</v>
      </c>
      <c r="H43" s="6">
        <f>'US-syvbt-frgt'!H$3*SUMIFS('% by state 2019'!$F:$F,'% by state 2019'!$B:$B,$A43)</f>
        <v>6.499336826109035</v>
      </c>
    </row>
    <row r="44" spans="1:8">
      <c r="A44" s="161" t="s">
        <v>216</v>
      </c>
      <c r="B44" s="6">
        <f>'US-syvbt-frgt'!B$3*SUMIFS('% by state 2019'!$F:$F,'% by state 2019'!$B:$B,$A44)</f>
        <v>9.7516492784390572</v>
      </c>
      <c r="C44" s="6">
        <f>'US-syvbt-frgt'!C$3*SUMIFS('% by state 2019'!$F:$F,'% by state 2019'!$B:$B,$A44)</f>
        <v>3832.1392730828738</v>
      </c>
      <c r="D44" s="6">
        <f>'US-syvbt-frgt'!D$3*SUMIFS('% by state 2019'!$F:$F,'% by state 2019'!$B:$B,$A44)</f>
        <v>4110.1907241902245</v>
      </c>
      <c r="E44" s="6">
        <f>'US-syvbt-frgt'!E$3*SUMIFS('% by state 2019'!$F:$F,'% by state 2019'!$B:$B,$A44)</f>
        <v>425220.32159521017</v>
      </c>
      <c r="F44" s="6">
        <f>'US-syvbt-frgt'!F$3*SUMIFS('% by state 2019'!$F:$F,'% by state 2019'!$B:$B,$A44)</f>
        <v>43.235188393787325</v>
      </c>
      <c r="G44" s="6">
        <f>'US-syvbt-frgt'!G$3*SUMIFS('% by state 2019'!$F:$F,'% by state 2019'!$B:$B,$A44)</f>
        <v>323.3577862505411</v>
      </c>
      <c r="H44" s="6">
        <f>'US-syvbt-frgt'!H$3*SUMIFS('% by state 2019'!$F:$F,'% by state 2019'!$B:$B,$A44)</f>
        <v>25.630441023861945</v>
      </c>
    </row>
    <row r="45" spans="1:8">
      <c r="A45" s="161" t="s">
        <v>217</v>
      </c>
      <c r="B45" s="6">
        <f>'US-syvbt-frgt'!B$3*SUMIFS('% by state 2019'!$F:$F,'% by state 2019'!$B:$B,$A45)</f>
        <v>1.0124826465420733</v>
      </c>
      <c r="C45" s="6">
        <f>'US-syvbt-frgt'!C$3*SUMIFS('% by state 2019'!$F:$F,'% by state 2019'!$B:$B,$A45)</f>
        <v>397.87880002077264</v>
      </c>
      <c r="D45" s="6">
        <f>'US-syvbt-frgt'!D$3*SUMIFS('% by state 2019'!$F:$F,'% by state 2019'!$B:$B,$A45)</f>
        <v>426.74799548235279</v>
      </c>
      <c r="E45" s="6">
        <f>'US-syvbt-frgt'!E$3*SUMIFS('% by state 2019'!$F:$F,'% by state 2019'!$B:$B,$A45)</f>
        <v>44149.269962373422</v>
      </c>
      <c r="F45" s="6">
        <f>'US-syvbt-frgt'!F$3*SUMIFS('% by state 2019'!$F:$F,'% by state 2019'!$B:$B,$A45)</f>
        <v>4.4889717337838828</v>
      </c>
      <c r="G45" s="6">
        <f>'US-syvbt-frgt'!G$3*SUMIFS('% by state 2019'!$F:$F,'% by state 2019'!$B:$B,$A45)</f>
        <v>33.573207757461489</v>
      </c>
      <c r="H45" s="6">
        <f>'US-syvbt-frgt'!H$3*SUMIFS('% by state 2019'!$F:$F,'% by state 2019'!$B:$B,$A45)</f>
        <v>2.6611269559557149</v>
      </c>
    </row>
    <row r="46" spans="1:8">
      <c r="A46" s="161" t="s">
        <v>219</v>
      </c>
      <c r="B46" s="6">
        <f>'US-syvbt-frgt'!B$3*SUMIFS('% by state 2019'!$F:$F,'% by state 2019'!$B:$B,$A46)</f>
        <v>0.2690988010356179</v>
      </c>
      <c r="C46" s="6">
        <f>'US-syvbt-frgt'!C$3*SUMIFS('% by state 2019'!$F:$F,'% by state 2019'!$B:$B,$A46)</f>
        <v>105.74868459104114</v>
      </c>
      <c r="D46" s="6">
        <f>'US-syvbt-frgt'!D$3*SUMIFS('% by state 2019'!$F:$F,'% by state 2019'!$B:$B,$A46)</f>
        <v>113.4215725285346</v>
      </c>
      <c r="E46" s="6">
        <f>'US-syvbt-frgt'!E$3*SUMIFS('% by state 2019'!$F:$F,'% by state 2019'!$B:$B,$A46)</f>
        <v>11734.043693536843</v>
      </c>
      <c r="F46" s="6">
        <f>'US-syvbt-frgt'!F$3*SUMIFS('% by state 2019'!$F:$F,'% by state 2019'!$B:$B,$A46)</f>
        <v>1.1930840647685361</v>
      </c>
      <c r="G46" s="6">
        <f>'US-syvbt-frgt'!G$3*SUMIFS('% by state 2019'!$F:$F,'% by state 2019'!$B:$B,$A46)</f>
        <v>8.9231257299155775</v>
      </c>
      <c r="H46" s="6">
        <f>'US-syvbt-frgt'!H$3*SUMIFS('% by state 2019'!$F:$F,'% by state 2019'!$B:$B,$A46)</f>
        <v>0.70727737971308424</v>
      </c>
    </row>
    <row r="47" spans="1:8">
      <c r="A47" s="161" t="s">
        <v>220</v>
      </c>
      <c r="B47" s="6">
        <f>'US-syvbt-frgt'!B$3*SUMIFS('% by state 2019'!$F:$F,'% by state 2019'!$B:$B,$A47)</f>
        <v>3.0302287995450641</v>
      </c>
      <c r="C47" s="6">
        <f>'US-syvbt-frgt'!C$3*SUMIFS('% by state 2019'!$F:$F,'% by state 2019'!$B:$B,$A47)</f>
        <v>1190.7994696690098</v>
      </c>
      <c r="D47" s="6">
        <f>'US-syvbt-frgt'!D$3*SUMIFS('% by state 2019'!$F:$F,'% by state 2019'!$B:$B,$A47)</f>
        <v>1277.2012147321443</v>
      </c>
      <c r="E47" s="6">
        <f>'US-syvbt-frgt'!E$3*SUMIFS('% by state 2019'!$F:$F,'% by state 2019'!$B:$B,$A47)</f>
        <v>132133.01953942626</v>
      </c>
      <c r="F47" s="6">
        <f>'US-syvbt-frgt'!F$3*SUMIFS('% by state 2019'!$F:$F,'% by state 2019'!$B:$B,$A47)</f>
        <v>13.43490821745201</v>
      </c>
      <c r="G47" s="6">
        <f>'US-syvbt-frgt'!G$3*SUMIFS('% by state 2019'!$F:$F,'% by state 2019'!$B:$B,$A47)</f>
        <v>100.48024169818898</v>
      </c>
      <c r="H47" s="6">
        <f>'US-syvbt-frgt'!H$3*SUMIFS('% by state 2019'!$F:$F,'% by state 2019'!$B:$B,$A47)</f>
        <v>7.9644066678308318</v>
      </c>
    </row>
    <row r="48" spans="1:8">
      <c r="A48" s="161" t="s">
        <v>222</v>
      </c>
      <c r="B48" s="6">
        <f>'US-syvbt-frgt'!B$3*SUMIFS('% by state 2019'!$F:$F,'% by state 2019'!$B:$B,$A48)</f>
        <v>2.9477182420322752</v>
      </c>
      <c r="C48" s="6">
        <f>'US-syvbt-frgt'!C$3*SUMIFS('% by state 2019'!$F:$F,'% by state 2019'!$B:$B,$A48)</f>
        <v>1158.3750111122586</v>
      </c>
      <c r="D48" s="6">
        <f>'US-syvbt-frgt'!D$3*SUMIFS('% by state 2019'!$F:$F,'% by state 2019'!$B:$B,$A48)</f>
        <v>1242.4241100133911</v>
      </c>
      <c r="E48" s="6">
        <f>'US-syvbt-frgt'!E$3*SUMIFS('% by state 2019'!$F:$F,'% by state 2019'!$B:$B,$A48)</f>
        <v>128535.14959980879</v>
      </c>
      <c r="F48" s="6">
        <f>'US-syvbt-frgt'!F$3*SUMIFS('% by state 2019'!$F:$F,'% by state 2019'!$B:$B,$A48)</f>
        <v>13.06908707308115</v>
      </c>
      <c r="G48" s="6">
        <f>'US-syvbt-frgt'!G$3*SUMIFS('% by state 2019'!$F:$F,'% by state 2019'!$B:$B,$A48)</f>
        <v>97.744250025618896</v>
      </c>
      <c r="H48" s="6">
        <f>'US-syvbt-frgt'!H$3*SUMIFS('% by state 2019'!$F:$F,'% by state 2019'!$B:$B,$A48)</f>
        <v>7.7475426361379265</v>
      </c>
    </row>
    <row r="49" spans="1:8">
      <c r="A49" s="161" t="s">
        <v>224</v>
      </c>
      <c r="B49" s="6">
        <f>'US-syvbt-frgt'!B$3*SUMIFS('% by state 2019'!$F:$F,'% by state 2019'!$B:$B,$A49)</f>
        <v>0.77133998996849229</v>
      </c>
      <c r="C49" s="6">
        <f>'US-syvbt-frgt'!C$3*SUMIFS('% by state 2019'!$F:$F,'% by state 2019'!$B:$B,$A49)</f>
        <v>303.11613800478642</v>
      </c>
      <c r="D49" s="6">
        <f>'US-syvbt-frgt'!D$3*SUMIFS('% by state 2019'!$F:$F,'% by state 2019'!$B:$B,$A49)</f>
        <v>325.10956674530399</v>
      </c>
      <c r="E49" s="6">
        <f>'US-syvbt-frgt'!E$3*SUMIFS('% by state 2019'!$F:$F,'% by state 2019'!$B:$B,$A49)</f>
        <v>33634.252958505662</v>
      </c>
      <c r="F49" s="6">
        <f>'US-syvbt-frgt'!F$3*SUMIFS('% by state 2019'!$F:$F,'% by state 2019'!$B:$B,$A49)</f>
        <v>3.4198348227806608</v>
      </c>
      <c r="G49" s="6">
        <f>'US-syvbt-frgt'!G$3*SUMIFS('% by state 2019'!$F:$F,'% by state 2019'!$B:$B,$A49)</f>
        <v>25.577087985946374</v>
      </c>
      <c r="H49" s="6">
        <f>'US-syvbt-frgt'!H$3*SUMIFS('% by state 2019'!$F:$F,'% by state 2019'!$B:$B,$A49)</f>
        <v>2.0273272302711698</v>
      </c>
    </row>
    <row r="50" spans="1:8">
      <c r="A50" s="161" t="s">
        <v>226</v>
      </c>
      <c r="B50" s="6">
        <f>'US-syvbt-frgt'!B$3*SUMIFS('% by state 2019'!$F:$F,'% by state 2019'!$B:$B,$A50)</f>
        <v>2.3962470533313089</v>
      </c>
      <c r="C50" s="6">
        <f>'US-syvbt-frgt'!C$3*SUMIFS('% by state 2019'!$F:$F,'% by state 2019'!$B:$B,$A50)</f>
        <v>941.66147478079733</v>
      </c>
      <c r="D50" s="6">
        <f>'US-syvbt-frgt'!D$3*SUMIFS('% by state 2019'!$F:$F,'% by state 2019'!$B:$B,$A50)</f>
        <v>1009.9863243899431</v>
      </c>
      <c r="E50" s="6">
        <f>'US-syvbt-frgt'!E$3*SUMIFS('% by state 2019'!$F:$F,'% by state 2019'!$B:$B,$A50)</f>
        <v>104488.26793760718</v>
      </c>
      <c r="F50" s="6">
        <f>'US-syvbt-frgt'!F$3*SUMIFS('% by state 2019'!$F:$F,'% by state 2019'!$B:$B,$A50)</f>
        <v>10.624068793973326</v>
      </c>
      <c r="G50" s="6">
        <f>'US-syvbt-frgt'!G$3*SUMIFS('% by state 2019'!$F:$F,'% by state 2019'!$B:$B,$A50)</f>
        <v>79.457855830375337</v>
      </c>
      <c r="H50" s="6">
        <f>'US-syvbt-frgt'!H$3*SUMIFS('% by state 2019'!$F:$F,'% by state 2019'!$B:$B,$A50)</f>
        <v>6.298100662295564</v>
      </c>
    </row>
    <row r="51" spans="1:8">
      <c r="A51" s="161" t="s">
        <v>228</v>
      </c>
      <c r="B51" s="6">
        <f>'US-syvbt-frgt'!B$3*SUMIFS('% by state 2019'!$F:$F,'% by state 2019'!$B:$B,$A51)</f>
        <v>0.44593413609511318</v>
      </c>
      <c r="C51" s="6">
        <f>'US-syvbt-frgt'!C$3*SUMIFS('% by state 2019'!$F:$F,'% by state 2019'!$B:$B,$A51)</f>
        <v>175.2402765260141</v>
      </c>
      <c r="D51" s="6">
        <f>'US-syvbt-frgt'!D$3*SUMIFS('% by state 2019'!$F:$F,'% by state 2019'!$B:$B,$A51)</f>
        <v>187.95531888440752</v>
      </c>
      <c r="E51" s="6">
        <f>'US-syvbt-frgt'!E$3*SUMIFS('% by state 2019'!$F:$F,'% by state 2019'!$B:$B,$A51)</f>
        <v>19444.942219148255</v>
      </c>
      <c r="F51" s="6">
        <f>'US-syvbt-frgt'!F$3*SUMIFS('% by state 2019'!$F:$F,'% by state 2019'!$B:$B,$A51)</f>
        <v>1.9771062140146169</v>
      </c>
      <c r="G51" s="6">
        <f>'US-syvbt-frgt'!G$3*SUMIFS('% by state 2019'!$F:$F,'% by state 2019'!$B:$B,$A51)</f>
        <v>14.786860247330877</v>
      </c>
      <c r="H51" s="6">
        <f>'US-syvbt-frgt'!H$3*SUMIFS('% by state 2019'!$F:$F,'% by state 2019'!$B:$B,$A51)</f>
        <v>1.1720569771703417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2168-9561-4B99-9101-BA41D2D3D4BF}">
  <sheetPr>
    <tabColor theme="0" tint="-0.34998626667073579"/>
  </sheetPr>
  <dimension ref="A1:S51"/>
  <sheetViews>
    <sheetView workbookViewId="0">
      <selection activeCell="E2" sqref="E2"/>
    </sheetView>
  </sheetViews>
  <sheetFormatPr defaultRowHeight="15"/>
  <cols>
    <col min="1" max="1" width="16.85546875" customWidth="1"/>
    <col min="2" max="8" width="9.42578125" customWidth="1"/>
    <col min="9" max="9" width="10" bestFit="1" customWidth="1"/>
    <col min="10" max="10" width="14.42578125" bestFit="1" customWidth="1"/>
    <col min="12" max="12" width="16.85546875" customWidth="1"/>
    <col min="13" max="19" width="9.42578125" style="3" customWidth="1"/>
  </cols>
  <sheetData>
    <row r="1" spans="1:19" ht="30">
      <c r="A1" s="7" t="s">
        <v>60</v>
      </c>
      <c r="B1" s="5" t="s">
        <v>10</v>
      </c>
      <c r="C1" s="5" t="s">
        <v>11</v>
      </c>
      <c r="D1" s="5" t="s">
        <v>12</v>
      </c>
      <c r="E1" s="5" t="s">
        <v>13</v>
      </c>
      <c r="F1" s="5" t="s">
        <v>14</v>
      </c>
      <c r="G1" s="5" t="s">
        <v>52</v>
      </c>
      <c r="H1" s="5" t="s">
        <v>53</v>
      </c>
      <c r="J1" s="264" t="str">
        <f>"AVL="&amp;AVL!B4</f>
        <v>AVL=24</v>
      </c>
      <c r="L1" s="7" t="s">
        <v>60</v>
      </c>
      <c r="M1" s="265" t="s">
        <v>10</v>
      </c>
      <c r="N1" s="265" t="s">
        <v>11</v>
      </c>
      <c r="O1" s="265" t="s">
        <v>12</v>
      </c>
      <c r="P1" s="265" t="s">
        <v>13</v>
      </c>
      <c r="Q1" s="265" t="s">
        <v>14</v>
      </c>
      <c r="R1" s="265" t="s">
        <v>52</v>
      </c>
      <c r="S1" s="265" t="s">
        <v>53</v>
      </c>
    </row>
    <row r="2" spans="1:19">
      <c r="A2" s="161" t="s">
        <v>147</v>
      </c>
      <c r="B2" s="6">
        <f>'US-syvbt-frgt'!B$4*SUMIFS('% by state 2019'!$L:$L,'% by state 2019'!$J:$J,$A2)</f>
        <v>0</v>
      </c>
      <c r="C2" s="6">
        <f>'US-syvbt-frgt'!C$4*SUMIFS('% by state 2019'!$L:$L,'% by state 2019'!$J:$J,$A2)</f>
        <v>0</v>
      </c>
      <c r="D2" s="6">
        <f>'US-syvbt-frgt'!D$4*SUMIFS('% by state 2019'!$L:$L,'% by state 2019'!$J:$J,$A2)</f>
        <v>0</v>
      </c>
      <c r="E2" s="6">
        <f>'US-syvbt-frgt'!E$4*SUMIFS('% by state 2019'!$L:$L,'% by state 2019'!$J:$J,$A2)</f>
        <v>4.8133092436610987</v>
      </c>
      <c r="F2" s="6">
        <f>'US-syvbt-frgt'!F$4*SUMIFS('% by state 2019'!$L:$L,'% by state 2019'!$J:$J,$A2)</f>
        <v>0</v>
      </c>
      <c r="G2" s="6">
        <f>'US-syvbt-frgt'!G$4*SUMIFS('% by state 2019'!$L:$L,'% by state 2019'!$J:$J,$A2)</f>
        <v>0</v>
      </c>
      <c r="H2" s="6">
        <f>'US-syvbt-frgt'!H$4*SUMIFS('% by state 2019'!$L:$L,'% by state 2019'!$J:$J,$A2)</f>
        <v>0</v>
      </c>
      <c r="J2" s="9"/>
      <c r="L2" s="161" t="s">
        <v>147</v>
      </c>
      <c r="M2" s="266">
        <v>0</v>
      </c>
      <c r="N2" s="266">
        <v>0</v>
      </c>
      <c r="O2" s="266">
        <v>0</v>
      </c>
      <c r="P2" s="266">
        <f>IF(E2=0,0,MAX(E2,24))</f>
        <v>24</v>
      </c>
      <c r="Q2" s="266">
        <v>0</v>
      </c>
      <c r="R2" s="266">
        <v>0</v>
      </c>
      <c r="S2" s="266">
        <v>0</v>
      </c>
    </row>
    <row r="3" spans="1:19">
      <c r="A3" s="161" t="s">
        <v>149</v>
      </c>
      <c r="B3" s="6">
        <f>'US-syvbt-frgt'!B$4*SUMIFS('% by state 2019'!$L:$L,'% by state 2019'!$J:$J,$A3)</f>
        <v>0</v>
      </c>
      <c r="C3" s="6">
        <f>'US-syvbt-frgt'!C$4*SUMIFS('% by state 2019'!$L:$L,'% by state 2019'!$J:$J,$A3)</f>
        <v>0</v>
      </c>
      <c r="D3" s="6">
        <f>'US-syvbt-frgt'!D$4*SUMIFS('% by state 2019'!$L:$L,'% by state 2019'!$J:$J,$A3)</f>
        <v>0</v>
      </c>
      <c r="E3" s="6">
        <f>'US-syvbt-frgt'!E$4*SUMIFS('% by state 2019'!$L:$L,'% by state 2019'!$J:$J,$A3)</f>
        <v>116.85888169906603</v>
      </c>
      <c r="F3" s="6">
        <f>'US-syvbt-frgt'!F$4*SUMIFS('% by state 2019'!$L:$L,'% by state 2019'!$J:$J,$A3)</f>
        <v>0</v>
      </c>
      <c r="G3" s="6">
        <f>'US-syvbt-frgt'!G$4*SUMIFS('% by state 2019'!$L:$L,'% by state 2019'!$J:$J,$A3)</f>
        <v>0</v>
      </c>
      <c r="H3" s="6">
        <f>'US-syvbt-frgt'!H$4*SUMIFS('% by state 2019'!$L:$L,'% by state 2019'!$J:$J,$A3)</f>
        <v>0</v>
      </c>
      <c r="J3" s="9"/>
      <c r="L3" s="161" t="s">
        <v>149</v>
      </c>
      <c r="M3" s="266">
        <v>0</v>
      </c>
      <c r="N3" s="266">
        <v>0</v>
      </c>
      <c r="O3" s="266">
        <v>0</v>
      </c>
      <c r="P3" s="266">
        <f t="shared" ref="P3:P51" si="0">IF(E3=0,0,MAX(E3,24))</f>
        <v>116.85888169906603</v>
      </c>
      <c r="Q3" s="266">
        <v>0</v>
      </c>
      <c r="R3" s="266">
        <v>0</v>
      </c>
      <c r="S3" s="266">
        <v>0</v>
      </c>
    </row>
    <row r="4" spans="1:19">
      <c r="A4" s="161" t="s">
        <v>150</v>
      </c>
      <c r="B4" s="6">
        <f>'US-syvbt-frgt'!B$4*SUMIFS('% by state 2019'!$L:$L,'% by state 2019'!$J:$J,$A4)</f>
        <v>0</v>
      </c>
      <c r="C4" s="6">
        <f>'US-syvbt-frgt'!C$4*SUMIFS('% by state 2019'!$L:$L,'% by state 2019'!$J:$J,$A4)</f>
        <v>0</v>
      </c>
      <c r="D4" s="6">
        <f>'US-syvbt-frgt'!D$4*SUMIFS('% by state 2019'!$L:$L,'% by state 2019'!$J:$J,$A4)</f>
        <v>0</v>
      </c>
      <c r="E4" s="6">
        <f>'US-syvbt-frgt'!E$4*SUMIFS('% by state 2019'!$L:$L,'% by state 2019'!$J:$J,$A4)</f>
        <v>15.057757832839565</v>
      </c>
      <c r="F4" s="6">
        <f>'US-syvbt-frgt'!F$4*SUMIFS('% by state 2019'!$L:$L,'% by state 2019'!$J:$J,$A4)</f>
        <v>0</v>
      </c>
      <c r="G4" s="6">
        <f>'US-syvbt-frgt'!G$4*SUMIFS('% by state 2019'!$L:$L,'% by state 2019'!$J:$J,$A4)</f>
        <v>0</v>
      </c>
      <c r="H4" s="6">
        <f>'US-syvbt-frgt'!H$4*SUMIFS('% by state 2019'!$L:$L,'% by state 2019'!$J:$J,$A4)</f>
        <v>0</v>
      </c>
      <c r="J4" s="9"/>
      <c r="L4" s="161" t="s">
        <v>150</v>
      </c>
      <c r="M4" s="266">
        <v>0</v>
      </c>
      <c r="N4" s="266">
        <v>0</v>
      </c>
      <c r="O4" s="266">
        <v>0</v>
      </c>
      <c r="P4" s="266">
        <f t="shared" si="0"/>
        <v>24</v>
      </c>
      <c r="Q4" s="266">
        <v>0</v>
      </c>
      <c r="R4" s="266">
        <v>0</v>
      </c>
      <c r="S4" s="266">
        <v>0</v>
      </c>
    </row>
    <row r="5" spans="1:19">
      <c r="A5" s="161" t="s">
        <v>151</v>
      </c>
      <c r="B5" s="6">
        <f>'US-syvbt-frgt'!B$4*SUMIFS('% by state 2019'!$L:$L,'% by state 2019'!$J:$J,$A5)</f>
        <v>0</v>
      </c>
      <c r="C5" s="6">
        <f>'US-syvbt-frgt'!C$4*SUMIFS('% by state 2019'!$L:$L,'% by state 2019'!$J:$J,$A5)</f>
        <v>0</v>
      </c>
      <c r="D5" s="6">
        <f>'US-syvbt-frgt'!D$4*SUMIFS('% by state 2019'!$L:$L,'% by state 2019'!$J:$J,$A5)</f>
        <v>0</v>
      </c>
      <c r="E5" s="6">
        <f>'US-syvbt-frgt'!E$4*SUMIFS('% by state 2019'!$L:$L,'% by state 2019'!$J:$J,$A5)</f>
        <v>0.97569439655455914</v>
      </c>
      <c r="F5" s="6">
        <f>'US-syvbt-frgt'!F$4*SUMIFS('% by state 2019'!$L:$L,'% by state 2019'!$J:$J,$A5)</f>
        <v>0</v>
      </c>
      <c r="G5" s="6">
        <f>'US-syvbt-frgt'!G$4*SUMIFS('% by state 2019'!$L:$L,'% by state 2019'!$J:$J,$A5)</f>
        <v>0</v>
      </c>
      <c r="H5" s="6">
        <f>'US-syvbt-frgt'!H$4*SUMIFS('% by state 2019'!$L:$L,'% by state 2019'!$J:$J,$A5)</f>
        <v>0</v>
      </c>
      <c r="J5" s="9"/>
      <c r="L5" s="161" t="s">
        <v>151</v>
      </c>
      <c r="M5" s="266">
        <v>0</v>
      </c>
      <c r="N5" s="266">
        <v>0</v>
      </c>
      <c r="O5" s="266">
        <v>0</v>
      </c>
      <c r="P5" s="266">
        <f t="shared" si="0"/>
        <v>24</v>
      </c>
      <c r="Q5" s="266">
        <v>0</v>
      </c>
      <c r="R5" s="266">
        <v>0</v>
      </c>
      <c r="S5" s="266">
        <v>0</v>
      </c>
    </row>
    <row r="6" spans="1:19">
      <c r="A6" s="161" t="s">
        <v>153</v>
      </c>
      <c r="B6" s="6">
        <f>'US-syvbt-frgt'!B$4*SUMIFS('% by state 2019'!$L:$L,'% by state 2019'!$J:$J,$A6)</f>
        <v>0</v>
      </c>
      <c r="C6" s="6">
        <f>'US-syvbt-frgt'!C$4*SUMIFS('% by state 2019'!$L:$L,'% by state 2019'!$J:$J,$A6)</f>
        <v>0</v>
      </c>
      <c r="D6" s="6">
        <f>'US-syvbt-frgt'!D$4*SUMIFS('% by state 2019'!$L:$L,'% by state 2019'!$J:$J,$A6)</f>
        <v>0</v>
      </c>
      <c r="E6" s="6">
        <f>'US-syvbt-frgt'!E$4*SUMIFS('% by state 2019'!$L:$L,'% by state 2019'!$J:$J,$A6)</f>
        <v>127.92609854842728</v>
      </c>
      <c r="F6" s="6">
        <f>'US-syvbt-frgt'!F$4*SUMIFS('% by state 2019'!$L:$L,'% by state 2019'!$J:$J,$A6)</f>
        <v>0</v>
      </c>
      <c r="G6" s="6">
        <f>'US-syvbt-frgt'!G$4*SUMIFS('% by state 2019'!$L:$L,'% by state 2019'!$J:$J,$A6)</f>
        <v>0</v>
      </c>
      <c r="H6" s="6">
        <f>'US-syvbt-frgt'!H$4*SUMIFS('% by state 2019'!$L:$L,'% by state 2019'!$J:$J,$A6)</f>
        <v>0</v>
      </c>
      <c r="J6" s="9"/>
      <c r="L6" s="161" t="s">
        <v>153</v>
      </c>
      <c r="M6" s="266">
        <v>0</v>
      </c>
      <c r="N6" s="266">
        <v>0</v>
      </c>
      <c r="O6" s="266">
        <v>0</v>
      </c>
      <c r="P6" s="266">
        <f t="shared" si="0"/>
        <v>127.92609854842728</v>
      </c>
      <c r="Q6" s="266">
        <v>0</v>
      </c>
      <c r="R6" s="266">
        <v>0</v>
      </c>
      <c r="S6" s="266">
        <v>0</v>
      </c>
    </row>
    <row r="7" spans="1:19">
      <c r="A7" s="161" t="s">
        <v>155</v>
      </c>
      <c r="B7" s="6">
        <f>'US-syvbt-frgt'!B$4*SUMIFS('% by state 2019'!$L:$L,'% by state 2019'!$J:$J,$A7)</f>
        <v>0</v>
      </c>
      <c r="C7" s="6">
        <f>'US-syvbt-frgt'!C$4*SUMIFS('% by state 2019'!$L:$L,'% by state 2019'!$J:$J,$A7)</f>
        <v>0</v>
      </c>
      <c r="D7" s="6">
        <f>'US-syvbt-frgt'!D$4*SUMIFS('% by state 2019'!$L:$L,'% by state 2019'!$J:$J,$A7)</f>
        <v>0</v>
      </c>
      <c r="E7" s="6">
        <f>'US-syvbt-frgt'!E$4*SUMIFS('% by state 2019'!$L:$L,'% by state 2019'!$J:$J,$A7)</f>
        <v>11.114344954412495</v>
      </c>
      <c r="F7" s="6">
        <f>'US-syvbt-frgt'!F$4*SUMIFS('% by state 2019'!$L:$L,'% by state 2019'!$J:$J,$A7)</f>
        <v>0</v>
      </c>
      <c r="G7" s="6">
        <f>'US-syvbt-frgt'!G$4*SUMIFS('% by state 2019'!$L:$L,'% by state 2019'!$J:$J,$A7)</f>
        <v>0</v>
      </c>
      <c r="H7" s="6">
        <f>'US-syvbt-frgt'!H$4*SUMIFS('% by state 2019'!$L:$L,'% by state 2019'!$J:$J,$A7)</f>
        <v>0</v>
      </c>
      <c r="J7" s="9"/>
      <c r="L7" s="161" t="s">
        <v>155</v>
      </c>
      <c r="M7" s="266">
        <v>0</v>
      </c>
      <c r="N7" s="266">
        <v>0</v>
      </c>
      <c r="O7" s="266">
        <v>0</v>
      </c>
      <c r="P7" s="266">
        <f t="shared" si="0"/>
        <v>24</v>
      </c>
      <c r="Q7" s="266">
        <v>0</v>
      </c>
      <c r="R7" s="266">
        <v>0</v>
      </c>
      <c r="S7" s="266">
        <v>0</v>
      </c>
    </row>
    <row r="8" spans="1:19">
      <c r="A8" s="161" t="s">
        <v>157</v>
      </c>
      <c r="B8" s="6">
        <f>'US-syvbt-frgt'!B$4*SUMIFS('% by state 2019'!$L:$L,'% by state 2019'!$J:$J,$A8)</f>
        <v>0</v>
      </c>
      <c r="C8" s="6">
        <f>'US-syvbt-frgt'!C$4*SUMIFS('% by state 2019'!$L:$L,'% by state 2019'!$J:$J,$A8)</f>
        <v>0</v>
      </c>
      <c r="D8" s="6">
        <f>'US-syvbt-frgt'!D$4*SUMIFS('% by state 2019'!$L:$L,'% by state 2019'!$J:$J,$A8)</f>
        <v>0</v>
      </c>
      <c r="E8" s="6">
        <f>'US-syvbt-frgt'!E$4*SUMIFS('% by state 2019'!$L:$L,'% by state 2019'!$J:$J,$A8)</f>
        <v>8.0075623318341496</v>
      </c>
      <c r="F8" s="6">
        <f>'US-syvbt-frgt'!F$4*SUMIFS('% by state 2019'!$L:$L,'% by state 2019'!$J:$J,$A8)</f>
        <v>0</v>
      </c>
      <c r="G8" s="6">
        <f>'US-syvbt-frgt'!G$4*SUMIFS('% by state 2019'!$L:$L,'% by state 2019'!$J:$J,$A8)</f>
        <v>0</v>
      </c>
      <c r="H8" s="6">
        <f>'US-syvbt-frgt'!H$4*SUMIFS('% by state 2019'!$L:$L,'% by state 2019'!$J:$J,$A8)</f>
        <v>0</v>
      </c>
      <c r="L8" s="161" t="s">
        <v>157</v>
      </c>
      <c r="M8" s="266">
        <v>0</v>
      </c>
      <c r="N8" s="266">
        <v>0</v>
      </c>
      <c r="O8" s="266">
        <v>0</v>
      </c>
      <c r="P8" s="266">
        <f t="shared" si="0"/>
        <v>24</v>
      </c>
      <c r="Q8" s="266">
        <v>0</v>
      </c>
      <c r="R8" s="266">
        <v>0</v>
      </c>
      <c r="S8" s="266">
        <v>0</v>
      </c>
    </row>
    <row r="9" spans="1:19">
      <c r="A9" s="161" t="s">
        <v>159</v>
      </c>
      <c r="B9" s="6">
        <f>'US-syvbt-frgt'!B$4*SUMIFS('% by state 2019'!$L:$L,'% by state 2019'!$J:$J,$A9)</f>
        <v>0</v>
      </c>
      <c r="C9" s="6">
        <f>'US-syvbt-frgt'!C$4*SUMIFS('% by state 2019'!$L:$L,'% by state 2019'!$J:$J,$A9)</f>
        <v>0</v>
      </c>
      <c r="D9" s="6">
        <f>'US-syvbt-frgt'!D$4*SUMIFS('% by state 2019'!$L:$L,'% by state 2019'!$J:$J,$A9)</f>
        <v>0</v>
      </c>
      <c r="E9" s="6">
        <f>'US-syvbt-frgt'!E$4*SUMIFS('% by state 2019'!$L:$L,'% by state 2019'!$J:$J,$A9)</f>
        <v>0</v>
      </c>
      <c r="F9" s="6">
        <f>'US-syvbt-frgt'!F$4*SUMIFS('% by state 2019'!$L:$L,'% by state 2019'!$J:$J,$A9)</f>
        <v>0</v>
      </c>
      <c r="G9" s="6">
        <f>'US-syvbt-frgt'!G$4*SUMIFS('% by state 2019'!$L:$L,'% by state 2019'!$J:$J,$A9)</f>
        <v>0</v>
      </c>
      <c r="H9" s="6">
        <f>'US-syvbt-frgt'!H$4*SUMIFS('% by state 2019'!$L:$L,'% by state 2019'!$J:$J,$A9)</f>
        <v>0</v>
      </c>
      <c r="L9" s="161" t="s">
        <v>159</v>
      </c>
      <c r="M9" s="266">
        <v>0</v>
      </c>
      <c r="N9" s="266">
        <v>0</v>
      </c>
      <c r="O9" s="266">
        <v>0</v>
      </c>
      <c r="P9" s="266">
        <f t="shared" si="0"/>
        <v>0</v>
      </c>
      <c r="Q9" s="266">
        <v>0</v>
      </c>
      <c r="R9" s="266">
        <v>0</v>
      </c>
      <c r="S9" s="266">
        <v>0</v>
      </c>
    </row>
    <row r="10" spans="1:19">
      <c r="A10" s="161" t="s">
        <v>161</v>
      </c>
      <c r="B10" s="6">
        <f>'US-syvbt-frgt'!B$4*SUMIFS('% by state 2019'!$L:$L,'% by state 2019'!$J:$J,$A10)</f>
        <v>0</v>
      </c>
      <c r="C10" s="6">
        <f>'US-syvbt-frgt'!C$4*SUMIFS('% by state 2019'!$L:$L,'% by state 2019'!$J:$J,$A10)</f>
        <v>0</v>
      </c>
      <c r="D10" s="6">
        <f>'US-syvbt-frgt'!D$4*SUMIFS('% by state 2019'!$L:$L,'% by state 2019'!$J:$J,$A10)</f>
        <v>0</v>
      </c>
      <c r="E10" s="6">
        <f>'US-syvbt-frgt'!E$4*SUMIFS('% by state 2019'!$L:$L,'% by state 2019'!$J:$J,$A10)</f>
        <v>83.169232071851781</v>
      </c>
      <c r="F10" s="6">
        <f>'US-syvbt-frgt'!F$4*SUMIFS('% by state 2019'!$L:$L,'% by state 2019'!$J:$J,$A10)</f>
        <v>0</v>
      </c>
      <c r="G10" s="6">
        <f>'US-syvbt-frgt'!G$4*SUMIFS('% by state 2019'!$L:$L,'% by state 2019'!$J:$J,$A10)</f>
        <v>0</v>
      </c>
      <c r="H10" s="6">
        <f>'US-syvbt-frgt'!H$4*SUMIFS('% by state 2019'!$L:$L,'% by state 2019'!$J:$J,$A10)</f>
        <v>0</v>
      </c>
      <c r="L10" s="161" t="s">
        <v>161</v>
      </c>
      <c r="M10" s="266">
        <v>0</v>
      </c>
      <c r="N10" s="266">
        <v>0</v>
      </c>
      <c r="O10" s="266">
        <v>0</v>
      </c>
      <c r="P10" s="266">
        <f t="shared" si="0"/>
        <v>83.169232071851781</v>
      </c>
      <c r="Q10" s="266">
        <v>0</v>
      </c>
      <c r="R10" s="266">
        <v>0</v>
      </c>
      <c r="S10" s="266">
        <v>0</v>
      </c>
    </row>
    <row r="11" spans="1:19">
      <c r="A11" s="161" t="s">
        <v>163</v>
      </c>
      <c r="B11" s="6">
        <f>'US-syvbt-frgt'!B$4*SUMIFS('% by state 2019'!$L:$L,'% by state 2019'!$J:$J,$A11)</f>
        <v>0</v>
      </c>
      <c r="C11" s="6">
        <f>'US-syvbt-frgt'!C$4*SUMIFS('% by state 2019'!$L:$L,'% by state 2019'!$J:$J,$A11)</f>
        <v>0</v>
      </c>
      <c r="D11" s="6">
        <f>'US-syvbt-frgt'!D$4*SUMIFS('% by state 2019'!$L:$L,'% by state 2019'!$J:$J,$A11)</f>
        <v>0</v>
      </c>
      <c r="E11" s="6">
        <f>'US-syvbt-frgt'!E$4*SUMIFS('% by state 2019'!$L:$L,'% by state 2019'!$J:$J,$A11)</f>
        <v>21.033664095875888</v>
      </c>
      <c r="F11" s="6">
        <f>'US-syvbt-frgt'!F$4*SUMIFS('% by state 2019'!$L:$L,'% by state 2019'!$J:$J,$A11)</f>
        <v>0</v>
      </c>
      <c r="G11" s="6">
        <f>'US-syvbt-frgt'!G$4*SUMIFS('% by state 2019'!$L:$L,'% by state 2019'!$J:$J,$A11)</f>
        <v>0</v>
      </c>
      <c r="H11" s="6">
        <f>'US-syvbt-frgt'!H$4*SUMIFS('% by state 2019'!$L:$L,'% by state 2019'!$J:$J,$A11)</f>
        <v>0</v>
      </c>
      <c r="L11" s="161" t="s">
        <v>163</v>
      </c>
      <c r="M11" s="266">
        <v>0</v>
      </c>
      <c r="N11" s="266">
        <v>0</v>
      </c>
      <c r="O11" s="266">
        <v>0</v>
      </c>
      <c r="P11" s="266">
        <f t="shared" si="0"/>
        <v>24</v>
      </c>
      <c r="Q11" s="266">
        <v>0</v>
      </c>
      <c r="R11" s="266">
        <v>0</v>
      </c>
      <c r="S11" s="266">
        <v>0</v>
      </c>
    </row>
    <row r="12" spans="1:19">
      <c r="A12" s="161" t="s">
        <v>164</v>
      </c>
      <c r="B12" s="6">
        <f>'US-syvbt-frgt'!B$4*SUMIFS('% by state 2019'!$L:$L,'% by state 2019'!$J:$J,$A12)</f>
        <v>0</v>
      </c>
      <c r="C12" s="6">
        <f>'US-syvbt-frgt'!C$4*SUMIFS('% by state 2019'!$L:$L,'% by state 2019'!$J:$J,$A12)</f>
        <v>0</v>
      </c>
      <c r="D12" s="6">
        <f>'US-syvbt-frgt'!D$4*SUMIFS('% by state 2019'!$L:$L,'% by state 2019'!$J:$J,$A12)</f>
        <v>0</v>
      </c>
      <c r="E12" s="6">
        <f>'US-syvbt-frgt'!E$4*SUMIFS('% by state 2019'!$L:$L,'% by state 2019'!$J:$J,$A12)</f>
        <v>24.272426729877001</v>
      </c>
      <c r="F12" s="6">
        <f>'US-syvbt-frgt'!F$4*SUMIFS('% by state 2019'!$L:$L,'% by state 2019'!$J:$J,$A12)</f>
        <v>0</v>
      </c>
      <c r="G12" s="6">
        <f>'US-syvbt-frgt'!G$4*SUMIFS('% by state 2019'!$L:$L,'% by state 2019'!$J:$J,$A12)</f>
        <v>0</v>
      </c>
      <c r="H12" s="6">
        <f>'US-syvbt-frgt'!H$4*SUMIFS('% by state 2019'!$L:$L,'% by state 2019'!$J:$J,$A12)</f>
        <v>0</v>
      </c>
      <c r="L12" s="161" t="s">
        <v>164</v>
      </c>
      <c r="M12" s="266">
        <v>0</v>
      </c>
      <c r="N12" s="266">
        <v>0</v>
      </c>
      <c r="O12" s="266">
        <v>0</v>
      </c>
      <c r="P12" s="266">
        <f t="shared" si="0"/>
        <v>24.272426729877001</v>
      </c>
      <c r="Q12" s="266">
        <v>0</v>
      </c>
      <c r="R12" s="266">
        <v>0</v>
      </c>
      <c r="S12" s="266">
        <v>0</v>
      </c>
    </row>
    <row r="13" spans="1:19">
      <c r="A13" s="161" t="s">
        <v>165</v>
      </c>
      <c r="B13" s="6">
        <f>'US-syvbt-frgt'!B$4*SUMIFS('% by state 2019'!$L:$L,'% by state 2019'!$J:$J,$A13)</f>
        <v>0</v>
      </c>
      <c r="C13" s="6">
        <f>'US-syvbt-frgt'!C$4*SUMIFS('% by state 2019'!$L:$L,'% by state 2019'!$J:$J,$A13)</f>
        <v>0</v>
      </c>
      <c r="D13" s="6">
        <f>'US-syvbt-frgt'!D$4*SUMIFS('% by state 2019'!$L:$L,'% by state 2019'!$J:$J,$A13)</f>
        <v>0</v>
      </c>
      <c r="E13" s="6">
        <f>'US-syvbt-frgt'!E$4*SUMIFS('% by state 2019'!$L:$L,'% by state 2019'!$J:$J,$A13)</f>
        <v>2.3075794147638251</v>
      </c>
      <c r="F13" s="6">
        <f>'US-syvbt-frgt'!F$4*SUMIFS('% by state 2019'!$L:$L,'% by state 2019'!$J:$J,$A13)</f>
        <v>0</v>
      </c>
      <c r="G13" s="6">
        <f>'US-syvbt-frgt'!G$4*SUMIFS('% by state 2019'!$L:$L,'% by state 2019'!$J:$J,$A13)</f>
        <v>0</v>
      </c>
      <c r="H13" s="6">
        <f>'US-syvbt-frgt'!H$4*SUMIFS('% by state 2019'!$L:$L,'% by state 2019'!$J:$J,$A13)</f>
        <v>0</v>
      </c>
      <c r="L13" s="161" t="s">
        <v>165</v>
      </c>
      <c r="M13" s="266">
        <v>0</v>
      </c>
      <c r="N13" s="266">
        <v>0</v>
      </c>
      <c r="O13" s="266">
        <v>0</v>
      </c>
      <c r="P13" s="266">
        <f t="shared" si="0"/>
        <v>24</v>
      </c>
      <c r="Q13" s="266">
        <v>0</v>
      </c>
      <c r="R13" s="266">
        <v>0</v>
      </c>
      <c r="S13" s="266">
        <v>0</v>
      </c>
    </row>
    <row r="14" spans="1:19">
      <c r="A14" s="161" t="s">
        <v>167</v>
      </c>
      <c r="B14" s="6">
        <f>'US-syvbt-frgt'!B$4*SUMIFS('% by state 2019'!$L:$L,'% by state 2019'!$J:$J,$A14)</f>
        <v>0</v>
      </c>
      <c r="C14" s="6">
        <f>'US-syvbt-frgt'!C$4*SUMIFS('% by state 2019'!$L:$L,'% by state 2019'!$J:$J,$A14)</f>
        <v>0</v>
      </c>
      <c r="D14" s="6">
        <f>'US-syvbt-frgt'!D$4*SUMIFS('% by state 2019'!$L:$L,'% by state 2019'!$J:$J,$A14)</f>
        <v>0</v>
      </c>
      <c r="E14" s="6">
        <f>'US-syvbt-frgt'!E$4*SUMIFS('% by state 2019'!$L:$L,'% by state 2019'!$J:$J,$A14)</f>
        <v>57.408231801878856</v>
      </c>
      <c r="F14" s="6">
        <f>'US-syvbt-frgt'!F$4*SUMIFS('% by state 2019'!$L:$L,'% by state 2019'!$J:$J,$A14)</f>
        <v>0</v>
      </c>
      <c r="G14" s="6">
        <f>'US-syvbt-frgt'!G$4*SUMIFS('% by state 2019'!$L:$L,'% by state 2019'!$J:$J,$A14)</f>
        <v>0</v>
      </c>
      <c r="H14" s="6">
        <f>'US-syvbt-frgt'!H$4*SUMIFS('% by state 2019'!$L:$L,'% by state 2019'!$J:$J,$A14)</f>
        <v>0</v>
      </c>
      <c r="L14" s="161" t="s">
        <v>167</v>
      </c>
      <c r="M14" s="266">
        <v>0</v>
      </c>
      <c r="N14" s="266">
        <v>0</v>
      </c>
      <c r="O14" s="266">
        <v>0</v>
      </c>
      <c r="P14" s="266">
        <f t="shared" si="0"/>
        <v>57.408231801878856</v>
      </c>
      <c r="Q14" s="266">
        <v>0</v>
      </c>
      <c r="R14" s="266">
        <v>0</v>
      </c>
      <c r="S14" s="266">
        <v>0</v>
      </c>
    </row>
    <row r="15" spans="1:19">
      <c r="A15" s="161" t="s">
        <v>169</v>
      </c>
      <c r="B15" s="6">
        <f>'US-syvbt-frgt'!B$4*SUMIFS('% by state 2019'!$L:$L,'% by state 2019'!$J:$J,$A15)</f>
        <v>0</v>
      </c>
      <c r="C15" s="6">
        <f>'US-syvbt-frgt'!C$4*SUMIFS('% by state 2019'!$L:$L,'% by state 2019'!$J:$J,$A15)</f>
        <v>0</v>
      </c>
      <c r="D15" s="6">
        <f>'US-syvbt-frgt'!D$4*SUMIFS('% by state 2019'!$L:$L,'% by state 2019'!$J:$J,$A15)</f>
        <v>0</v>
      </c>
      <c r="E15" s="6">
        <f>'US-syvbt-frgt'!E$4*SUMIFS('% by state 2019'!$L:$L,'% by state 2019'!$J:$J,$A15)</f>
        <v>35.532189605755498</v>
      </c>
      <c r="F15" s="6">
        <f>'US-syvbt-frgt'!F$4*SUMIFS('% by state 2019'!$L:$L,'% by state 2019'!$J:$J,$A15)</f>
        <v>0</v>
      </c>
      <c r="G15" s="6">
        <f>'US-syvbt-frgt'!G$4*SUMIFS('% by state 2019'!$L:$L,'% by state 2019'!$J:$J,$A15)</f>
        <v>0</v>
      </c>
      <c r="H15" s="6">
        <f>'US-syvbt-frgt'!H$4*SUMIFS('% by state 2019'!$L:$L,'% by state 2019'!$J:$J,$A15)</f>
        <v>0</v>
      </c>
      <c r="L15" s="161" t="s">
        <v>169</v>
      </c>
      <c r="M15" s="266">
        <v>0</v>
      </c>
      <c r="N15" s="266">
        <v>0</v>
      </c>
      <c r="O15" s="266">
        <v>0</v>
      </c>
      <c r="P15" s="266">
        <f t="shared" si="0"/>
        <v>35.532189605755498</v>
      </c>
      <c r="Q15" s="266">
        <v>0</v>
      </c>
      <c r="R15" s="266">
        <v>0</v>
      </c>
      <c r="S15" s="266">
        <v>0</v>
      </c>
    </row>
    <row r="16" spans="1:19">
      <c r="A16" s="161" t="s">
        <v>171</v>
      </c>
      <c r="B16" s="6">
        <f>'US-syvbt-frgt'!B$4*SUMIFS('% by state 2019'!$L:$L,'% by state 2019'!$J:$J,$A16)</f>
        <v>0</v>
      </c>
      <c r="C16" s="6">
        <f>'US-syvbt-frgt'!C$4*SUMIFS('% by state 2019'!$L:$L,'% by state 2019'!$J:$J,$A16)</f>
        <v>0</v>
      </c>
      <c r="D16" s="6">
        <f>'US-syvbt-frgt'!D$4*SUMIFS('% by state 2019'!$L:$L,'% by state 2019'!$J:$J,$A16)</f>
        <v>0</v>
      </c>
      <c r="E16" s="6">
        <f>'US-syvbt-frgt'!E$4*SUMIFS('% by state 2019'!$L:$L,'% by state 2019'!$J:$J,$A16)</f>
        <v>4.083494966827284</v>
      </c>
      <c r="F16" s="6">
        <f>'US-syvbt-frgt'!F$4*SUMIFS('% by state 2019'!$L:$L,'% by state 2019'!$J:$J,$A16)</f>
        <v>0</v>
      </c>
      <c r="G16" s="6">
        <f>'US-syvbt-frgt'!G$4*SUMIFS('% by state 2019'!$L:$L,'% by state 2019'!$J:$J,$A16)</f>
        <v>0</v>
      </c>
      <c r="H16" s="6">
        <f>'US-syvbt-frgt'!H$4*SUMIFS('% by state 2019'!$L:$L,'% by state 2019'!$J:$J,$A16)</f>
        <v>0</v>
      </c>
      <c r="L16" s="161" t="s">
        <v>171</v>
      </c>
      <c r="M16" s="266">
        <v>0</v>
      </c>
      <c r="N16" s="266">
        <v>0</v>
      </c>
      <c r="O16" s="266">
        <v>0</v>
      </c>
      <c r="P16" s="266">
        <f t="shared" si="0"/>
        <v>24</v>
      </c>
      <c r="Q16" s="266">
        <v>0</v>
      </c>
      <c r="R16" s="266">
        <v>0</v>
      </c>
      <c r="S16" s="266">
        <v>0</v>
      </c>
    </row>
    <row r="17" spans="1:19">
      <c r="A17" s="161" t="s">
        <v>173</v>
      </c>
      <c r="B17" s="6">
        <f>'US-syvbt-frgt'!B$4*SUMIFS('% by state 2019'!$L:$L,'% by state 2019'!$J:$J,$A17)</f>
        <v>0</v>
      </c>
      <c r="C17" s="6">
        <f>'US-syvbt-frgt'!C$4*SUMIFS('% by state 2019'!$L:$L,'% by state 2019'!$J:$J,$A17)</f>
        <v>0</v>
      </c>
      <c r="D17" s="6">
        <f>'US-syvbt-frgt'!D$4*SUMIFS('% by state 2019'!$L:$L,'% by state 2019'!$J:$J,$A17)</f>
        <v>0</v>
      </c>
      <c r="E17" s="6">
        <f>'US-syvbt-frgt'!E$4*SUMIFS('% by state 2019'!$L:$L,'% by state 2019'!$J:$J,$A17)</f>
        <v>1.6354906731798022</v>
      </c>
      <c r="F17" s="6">
        <f>'US-syvbt-frgt'!F$4*SUMIFS('% by state 2019'!$L:$L,'% by state 2019'!$J:$J,$A17)</f>
        <v>0</v>
      </c>
      <c r="G17" s="6">
        <f>'US-syvbt-frgt'!G$4*SUMIFS('% by state 2019'!$L:$L,'% by state 2019'!$J:$J,$A17)</f>
        <v>0</v>
      </c>
      <c r="H17" s="6">
        <f>'US-syvbt-frgt'!H$4*SUMIFS('% by state 2019'!$L:$L,'% by state 2019'!$J:$J,$A17)</f>
        <v>0</v>
      </c>
      <c r="L17" s="161" t="s">
        <v>173</v>
      </c>
      <c r="M17" s="266">
        <v>0</v>
      </c>
      <c r="N17" s="266">
        <v>0</v>
      </c>
      <c r="O17" s="266">
        <v>0</v>
      </c>
      <c r="P17" s="266">
        <f t="shared" si="0"/>
        <v>24</v>
      </c>
      <c r="Q17" s="266">
        <v>0</v>
      </c>
      <c r="R17" s="266">
        <v>0</v>
      </c>
      <c r="S17" s="266">
        <v>0</v>
      </c>
    </row>
    <row r="18" spans="1:19">
      <c r="A18" s="161" t="s">
        <v>174</v>
      </c>
      <c r="B18" s="6">
        <f>'US-syvbt-frgt'!B$4*SUMIFS('% by state 2019'!$L:$L,'% by state 2019'!$J:$J,$A18)</f>
        <v>0</v>
      </c>
      <c r="C18" s="6">
        <f>'US-syvbt-frgt'!C$4*SUMIFS('% by state 2019'!$L:$L,'% by state 2019'!$J:$J,$A18)</f>
        <v>0</v>
      </c>
      <c r="D18" s="6">
        <f>'US-syvbt-frgt'!D$4*SUMIFS('% by state 2019'!$L:$L,'% by state 2019'!$J:$J,$A18)</f>
        <v>0</v>
      </c>
      <c r="E18" s="6">
        <f>'US-syvbt-frgt'!E$4*SUMIFS('% by state 2019'!$L:$L,'% by state 2019'!$J:$J,$A18)</f>
        <v>144.97949848117528</v>
      </c>
      <c r="F18" s="6">
        <f>'US-syvbt-frgt'!F$4*SUMIFS('% by state 2019'!$L:$L,'% by state 2019'!$J:$J,$A18)</f>
        <v>0</v>
      </c>
      <c r="G18" s="6">
        <f>'US-syvbt-frgt'!G$4*SUMIFS('% by state 2019'!$L:$L,'% by state 2019'!$J:$J,$A18)</f>
        <v>0</v>
      </c>
      <c r="H18" s="6">
        <f>'US-syvbt-frgt'!H$4*SUMIFS('% by state 2019'!$L:$L,'% by state 2019'!$J:$J,$A18)</f>
        <v>0</v>
      </c>
      <c r="L18" s="161" t="s">
        <v>174</v>
      </c>
      <c r="M18" s="266">
        <v>0</v>
      </c>
      <c r="N18" s="266">
        <v>0</v>
      </c>
      <c r="O18" s="266">
        <v>0</v>
      </c>
      <c r="P18" s="266">
        <f t="shared" si="0"/>
        <v>144.97949848117528</v>
      </c>
      <c r="Q18" s="266">
        <v>0</v>
      </c>
      <c r="R18" s="266">
        <v>0</v>
      </c>
      <c r="S18" s="266">
        <v>0</v>
      </c>
    </row>
    <row r="19" spans="1:19">
      <c r="A19" s="161" t="s">
        <v>175</v>
      </c>
      <c r="B19" s="6">
        <f>'US-syvbt-frgt'!B$4*SUMIFS('% by state 2019'!$L:$L,'% by state 2019'!$J:$J,$A19)</f>
        <v>0</v>
      </c>
      <c r="C19" s="6">
        <f>'US-syvbt-frgt'!C$4*SUMIFS('% by state 2019'!$L:$L,'% by state 2019'!$J:$J,$A19)</f>
        <v>0</v>
      </c>
      <c r="D19" s="6">
        <f>'US-syvbt-frgt'!D$4*SUMIFS('% by state 2019'!$L:$L,'% by state 2019'!$J:$J,$A19)</f>
        <v>0</v>
      </c>
      <c r="E19" s="6">
        <f>'US-syvbt-frgt'!E$4*SUMIFS('% by state 2019'!$L:$L,'% by state 2019'!$J:$J,$A19)</f>
        <v>4.9432704363720301</v>
      </c>
      <c r="F19" s="6">
        <f>'US-syvbt-frgt'!F$4*SUMIFS('% by state 2019'!$L:$L,'% by state 2019'!$J:$J,$A19)</f>
        <v>0</v>
      </c>
      <c r="G19" s="6">
        <f>'US-syvbt-frgt'!G$4*SUMIFS('% by state 2019'!$L:$L,'% by state 2019'!$J:$J,$A19)</f>
        <v>0</v>
      </c>
      <c r="H19" s="6">
        <f>'US-syvbt-frgt'!H$4*SUMIFS('% by state 2019'!$L:$L,'% by state 2019'!$J:$J,$A19)</f>
        <v>0</v>
      </c>
      <c r="L19" s="161" t="s">
        <v>175</v>
      </c>
      <c r="M19" s="266">
        <v>0</v>
      </c>
      <c r="N19" s="266">
        <v>0</v>
      </c>
      <c r="O19" s="266">
        <v>0</v>
      </c>
      <c r="P19" s="266">
        <f t="shared" si="0"/>
        <v>24</v>
      </c>
      <c r="Q19" s="266">
        <v>0</v>
      </c>
      <c r="R19" s="266">
        <v>0</v>
      </c>
      <c r="S19" s="266">
        <v>0</v>
      </c>
    </row>
    <row r="20" spans="1:19">
      <c r="A20" s="161" t="s">
        <v>177</v>
      </c>
      <c r="B20" s="6">
        <f>'US-syvbt-frgt'!B$4*SUMIFS('% by state 2019'!$L:$L,'% by state 2019'!$J:$J,$A20)</f>
        <v>0</v>
      </c>
      <c r="C20" s="6">
        <f>'US-syvbt-frgt'!C$4*SUMIFS('% by state 2019'!$L:$L,'% by state 2019'!$J:$J,$A20)</f>
        <v>0</v>
      </c>
      <c r="D20" s="6">
        <f>'US-syvbt-frgt'!D$4*SUMIFS('% by state 2019'!$L:$L,'% by state 2019'!$J:$J,$A20)</f>
        <v>0</v>
      </c>
      <c r="E20" s="6">
        <f>'US-syvbt-frgt'!E$4*SUMIFS('% by state 2019'!$L:$L,'% by state 2019'!$J:$J,$A20)</f>
        <v>0.21299847044985828</v>
      </c>
      <c r="F20" s="6">
        <f>'US-syvbt-frgt'!F$4*SUMIFS('% by state 2019'!$L:$L,'% by state 2019'!$J:$J,$A20)</f>
        <v>0</v>
      </c>
      <c r="G20" s="6">
        <f>'US-syvbt-frgt'!G$4*SUMIFS('% by state 2019'!$L:$L,'% by state 2019'!$J:$J,$A20)</f>
        <v>0</v>
      </c>
      <c r="H20" s="6">
        <f>'US-syvbt-frgt'!H$4*SUMIFS('% by state 2019'!$L:$L,'% by state 2019'!$J:$J,$A20)</f>
        <v>0</v>
      </c>
      <c r="L20" s="161" t="s">
        <v>177</v>
      </c>
      <c r="M20" s="266">
        <v>0</v>
      </c>
      <c r="N20" s="266">
        <v>0</v>
      </c>
      <c r="O20" s="266">
        <v>0</v>
      </c>
      <c r="P20" s="266">
        <f t="shared" si="0"/>
        <v>24</v>
      </c>
      <c r="Q20" s="266">
        <v>0</v>
      </c>
      <c r="R20" s="266">
        <v>0</v>
      </c>
      <c r="S20" s="266">
        <v>0</v>
      </c>
    </row>
    <row r="21" spans="1:19">
      <c r="A21" s="161" t="s">
        <v>178</v>
      </c>
      <c r="B21" s="6">
        <f>'US-syvbt-frgt'!B$4*SUMIFS('% by state 2019'!$L:$L,'% by state 2019'!$J:$J,$A21)</f>
        <v>0</v>
      </c>
      <c r="C21" s="6">
        <f>'US-syvbt-frgt'!C$4*SUMIFS('% by state 2019'!$L:$L,'% by state 2019'!$J:$J,$A21)</f>
        <v>0</v>
      </c>
      <c r="D21" s="6">
        <f>'US-syvbt-frgt'!D$4*SUMIFS('% by state 2019'!$L:$L,'% by state 2019'!$J:$J,$A21)</f>
        <v>0</v>
      </c>
      <c r="E21" s="6">
        <f>'US-syvbt-frgt'!E$4*SUMIFS('% by state 2019'!$L:$L,'% by state 2019'!$J:$J,$A21)</f>
        <v>8.7624961147516824</v>
      </c>
      <c r="F21" s="6">
        <f>'US-syvbt-frgt'!F$4*SUMIFS('% by state 2019'!$L:$L,'% by state 2019'!$J:$J,$A21)</f>
        <v>0</v>
      </c>
      <c r="G21" s="6">
        <f>'US-syvbt-frgt'!G$4*SUMIFS('% by state 2019'!$L:$L,'% by state 2019'!$J:$J,$A21)</f>
        <v>0</v>
      </c>
      <c r="H21" s="6">
        <f>'US-syvbt-frgt'!H$4*SUMIFS('% by state 2019'!$L:$L,'% by state 2019'!$J:$J,$A21)</f>
        <v>0</v>
      </c>
      <c r="L21" s="161" t="s">
        <v>178</v>
      </c>
      <c r="M21" s="266">
        <v>0</v>
      </c>
      <c r="N21" s="266">
        <v>0</v>
      </c>
      <c r="O21" s="266">
        <v>0</v>
      </c>
      <c r="P21" s="266">
        <f t="shared" si="0"/>
        <v>24</v>
      </c>
      <c r="Q21" s="266">
        <v>0</v>
      </c>
      <c r="R21" s="266">
        <v>0</v>
      </c>
      <c r="S21" s="266">
        <v>0</v>
      </c>
    </row>
    <row r="22" spans="1:19">
      <c r="A22" s="161" t="s">
        <v>180</v>
      </c>
      <c r="B22" s="6">
        <f>'US-syvbt-frgt'!B$4*SUMIFS('% by state 2019'!$L:$L,'% by state 2019'!$J:$J,$A22)</f>
        <v>0</v>
      </c>
      <c r="C22" s="6">
        <f>'US-syvbt-frgt'!C$4*SUMIFS('% by state 2019'!$L:$L,'% by state 2019'!$J:$J,$A22)</f>
        <v>0</v>
      </c>
      <c r="D22" s="6">
        <f>'US-syvbt-frgt'!D$4*SUMIFS('% by state 2019'!$L:$L,'% by state 2019'!$J:$J,$A22)</f>
        <v>0</v>
      </c>
      <c r="E22" s="6">
        <f>'US-syvbt-frgt'!E$4*SUMIFS('% by state 2019'!$L:$L,'% by state 2019'!$J:$J,$A22)</f>
        <v>6.5037465498542142</v>
      </c>
      <c r="F22" s="6">
        <f>'US-syvbt-frgt'!F$4*SUMIFS('% by state 2019'!$L:$L,'% by state 2019'!$J:$J,$A22)</f>
        <v>0</v>
      </c>
      <c r="G22" s="6">
        <f>'US-syvbt-frgt'!G$4*SUMIFS('% by state 2019'!$L:$L,'% by state 2019'!$J:$J,$A22)</f>
        <v>0</v>
      </c>
      <c r="H22" s="6">
        <f>'US-syvbt-frgt'!H$4*SUMIFS('% by state 2019'!$L:$L,'% by state 2019'!$J:$J,$A22)</f>
        <v>0</v>
      </c>
      <c r="L22" s="161" t="s">
        <v>180</v>
      </c>
      <c r="M22" s="266">
        <v>0</v>
      </c>
      <c r="N22" s="266">
        <v>0</v>
      </c>
      <c r="O22" s="266">
        <v>0</v>
      </c>
      <c r="P22" s="266">
        <f t="shared" si="0"/>
        <v>24</v>
      </c>
      <c r="Q22" s="266">
        <v>0</v>
      </c>
      <c r="R22" s="266">
        <v>0</v>
      </c>
      <c r="S22" s="266">
        <v>0</v>
      </c>
    </row>
    <row r="23" spans="1:19">
      <c r="A23" s="161" t="s">
        <v>182</v>
      </c>
      <c r="B23" s="6">
        <f>'US-syvbt-frgt'!B$4*SUMIFS('% by state 2019'!$L:$L,'% by state 2019'!$J:$J,$A23)</f>
        <v>0</v>
      </c>
      <c r="C23" s="6">
        <f>'US-syvbt-frgt'!C$4*SUMIFS('% by state 2019'!$L:$L,'% by state 2019'!$J:$J,$A23)</f>
        <v>0</v>
      </c>
      <c r="D23" s="6">
        <f>'US-syvbt-frgt'!D$4*SUMIFS('% by state 2019'!$L:$L,'% by state 2019'!$J:$J,$A23)</f>
        <v>0</v>
      </c>
      <c r="E23" s="6">
        <f>'US-syvbt-frgt'!E$4*SUMIFS('% by state 2019'!$L:$L,'% by state 2019'!$J:$J,$A23)</f>
        <v>10.385717328874998</v>
      </c>
      <c r="F23" s="6">
        <f>'US-syvbt-frgt'!F$4*SUMIFS('% by state 2019'!$L:$L,'% by state 2019'!$J:$J,$A23)</f>
        <v>0</v>
      </c>
      <c r="G23" s="6">
        <f>'US-syvbt-frgt'!G$4*SUMIFS('% by state 2019'!$L:$L,'% by state 2019'!$J:$J,$A23)</f>
        <v>0</v>
      </c>
      <c r="H23" s="6">
        <f>'US-syvbt-frgt'!H$4*SUMIFS('% by state 2019'!$L:$L,'% by state 2019'!$J:$J,$A23)</f>
        <v>0</v>
      </c>
      <c r="L23" s="161" t="s">
        <v>182</v>
      </c>
      <c r="M23" s="266">
        <v>0</v>
      </c>
      <c r="N23" s="266">
        <v>0</v>
      </c>
      <c r="O23" s="266">
        <v>0</v>
      </c>
      <c r="P23" s="266">
        <f t="shared" si="0"/>
        <v>24</v>
      </c>
      <c r="Q23" s="266">
        <v>0</v>
      </c>
      <c r="R23" s="266">
        <v>0</v>
      </c>
      <c r="S23" s="266">
        <v>0</v>
      </c>
    </row>
    <row r="24" spans="1:19">
      <c r="A24" s="161" t="s">
        <v>184</v>
      </c>
      <c r="B24" s="6">
        <f>'US-syvbt-frgt'!B$4*SUMIFS('% by state 2019'!$L:$L,'% by state 2019'!$J:$J,$A24)</f>
        <v>0</v>
      </c>
      <c r="C24" s="6">
        <f>'US-syvbt-frgt'!C$4*SUMIFS('% by state 2019'!$L:$L,'% by state 2019'!$J:$J,$A24)</f>
        <v>0</v>
      </c>
      <c r="D24" s="6">
        <f>'US-syvbt-frgt'!D$4*SUMIFS('% by state 2019'!$L:$L,'% by state 2019'!$J:$J,$A24)</f>
        <v>0</v>
      </c>
      <c r="E24" s="6">
        <f>'US-syvbt-frgt'!E$4*SUMIFS('% by state 2019'!$L:$L,'% by state 2019'!$J:$J,$A24)</f>
        <v>7.3366671483956987</v>
      </c>
      <c r="F24" s="6">
        <f>'US-syvbt-frgt'!F$4*SUMIFS('% by state 2019'!$L:$L,'% by state 2019'!$J:$J,$A24)</f>
        <v>0</v>
      </c>
      <c r="G24" s="6">
        <f>'US-syvbt-frgt'!G$4*SUMIFS('% by state 2019'!$L:$L,'% by state 2019'!$J:$J,$A24)</f>
        <v>0</v>
      </c>
      <c r="H24" s="6">
        <f>'US-syvbt-frgt'!H$4*SUMIFS('% by state 2019'!$L:$L,'% by state 2019'!$J:$J,$A24)</f>
        <v>0</v>
      </c>
      <c r="L24" s="161" t="s">
        <v>184</v>
      </c>
      <c r="M24" s="266">
        <v>0</v>
      </c>
      <c r="N24" s="266">
        <v>0</v>
      </c>
      <c r="O24" s="266">
        <v>0</v>
      </c>
      <c r="P24" s="266">
        <f t="shared" si="0"/>
        <v>24</v>
      </c>
      <c r="Q24" s="266">
        <v>0</v>
      </c>
      <c r="R24" s="266">
        <v>0</v>
      </c>
      <c r="S24" s="266">
        <v>0</v>
      </c>
    </row>
    <row r="25" spans="1:19">
      <c r="A25" s="161" t="s">
        <v>186</v>
      </c>
      <c r="B25" s="6">
        <f>'US-syvbt-frgt'!B$4*SUMIFS('% by state 2019'!$L:$L,'% by state 2019'!$J:$J,$A25)</f>
        <v>0</v>
      </c>
      <c r="C25" s="6">
        <f>'US-syvbt-frgt'!C$4*SUMIFS('% by state 2019'!$L:$L,'% by state 2019'!$J:$J,$A25)</f>
        <v>0</v>
      </c>
      <c r="D25" s="6">
        <f>'US-syvbt-frgt'!D$4*SUMIFS('% by state 2019'!$L:$L,'% by state 2019'!$J:$J,$A25)</f>
        <v>0</v>
      </c>
      <c r="E25" s="6">
        <f>'US-syvbt-frgt'!E$4*SUMIFS('% by state 2019'!$L:$L,'% by state 2019'!$J:$J,$A25)</f>
        <v>0.47547816759345807</v>
      </c>
      <c r="F25" s="6">
        <f>'US-syvbt-frgt'!F$4*SUMIFS('% by state 2019'!$L:$L,'% by state 2019'!$J:$J,$A25)</f>
        <v>0</v>
      </c>
      <c r="G25" s="6">
        <f>'US-syvbt-frgt'!G$4*SUMIFS('% by state 2019'!$L:$L,'% by state 2019'!$J:$J,$A25)</f>
        <v>0</v>
      </c>
      <c r="H25" s="6">
        <f>'US-syvbt-frgt'!H$4*SUMIFS('% by state 2019'!$L:$L,'% by state 2019'!$J:$J,$A25)</f>
        <v>0</v>
      </c>
      <c r="L25" s="161" t="s">
        <v>186</v>
      </c>
      <c r="M25" s="266">
        <v>0</v>
      </c>
      <c r="N25" s="266">
        <v>0</v>
      </c>
      <c r="O25" s="266">
        <v>0</v>
      </c>
      <c r="P25" s="266">
        <f t="shared" si="0"/>
        <v>24</v>
      </c>
      <c r="Q25" s="266">
        <v>0</v>
      </c>
      <c r="R25" s="266">
        <v>0</v>
      </c>
      <c r="S25" s="266">
        <v>0</v>
      </c>
    </row>
    <row r="26" spans="1:19">
      <c r="A26" s="161" t="s">
        <v>188</v>
      </c>
      <c r="B26" s="6">
        <f>'US-syvbt-frgt'!B$4*SUMIFS('% by state 2019'!$L:$L,'% by state 2019'!$J:$J,$A26)</f>
        <v>0</v>
      </c>
      <c r="C26" s="6">
        <f>'US-syvbt-frgt'!C$4*SUMIFS('% by state 2019'!$L:$L,'% by state 2019'!$J:$J,$A26)</f>
        <v>0</v>
      </c>
      <c r="D26" s="6">
        <f>'US-syvbt-frgt'!D$4*SUMIFS('% by state 2019'!$L:$L,'% by state 2019'!$J:$J,$A26)</f>
        <v>0</v>
      </c>
      <c r="E26" s="6">
        <f>'US-syvbt-frgt'!E$4*SUMIFS('% by state 2019'!$L:$L,'% by state 2019'!$J:$J,$A26)</f>
        <v>7.0989118830192384</v>
      </c>
      <c r="F26" s="6">
        <f>'US-syvbt-frgt'!F$4*SUMIFS('% by state 2019'!$L:$L,'% by state 2019'!$J:$J,$A26)</f>
        <v>0</v>
      </c>
      <c r="G26" s="6">
        <f>'US-syvbt-frgt'!G$4*SUMIFS('% by state 2019'!$L:$L,'% by state 2019'!$J:$J,$A26)</f>
        <v>0</v>
      </c>
      <c r="H26" s="6">
        <f>'US-syvbt-frgt'!H$4*SUMIFS('% by state 2019'!$L:$L,'% by state 2019'!$J:$J,$A26)</f>
        <v>0</v>
      </c>
      <c r="L26" s="161" t="s">
        <v>188</v>
      </c>
      <c r="M26" s="266">
        <v>0</v>
      </c>
      <c r="N26" s="266">
        <v>0</v>
      </c>
      <c r="O26" s="266">
        <v>0</v>
      </c>
      <c r="P26" s="266">
        <f t="shared" si="0"/>
        <v>24</v>
      </c>
      <c r="Q26" s="266">
        <v>0</v>
      </c>
      <c r="R26" s="266">
        <v>0</v>
      </c>
      <c r="S26" s="266">
        <v>0</v>
      </c>
    </row>
    <row r="27" spans="1:19">
      <c r="A27" s="161" t="s">
        <v>190</v>
      </c>
      <c r="B27" s="6">
        <f>'US-syvbt-frgt'!B$4*SUMIFS('% by state 2019'!$L:$L,'% by state 2019'!$J:$J,$A27)</f>
        <v>0</v>
      </c>
      <c r="C27" s="6">
        <f>'US-syvbt-frgt'!C$4*SUMIFS('% by state 2019'!$L:$L,'% by state 2019'!$J:$J,$A27)</f>
        <v>0</v>
      </c>
      <c r="D27" s="6">
        <f>'US-syvbt-frgt'!D$4*SUMIFS('% by state 2019'!$L:$L,'% by state 2019'!$J:$J,$A27)</f>
        <v>0</v>
      </c>
      <c r="E27" s="6">
        <f>'US-syvbt-frgt'!E$4*SUMIFS('% by state 2019'!$L:$L,'% by state 2019'!$J:$J,$A27)</f>
        <v>4.2791709006443819</v>
      </c>
      <c r="F27" s="6">
        <f>'US-syvbt-frgt'!F$4*SUMIFS('% by state 2019'!$L:$L,'% by state 2019'!$J:$J,$A27)</f>
        <v>0</v>
      </c>
      <c r="G27" s="6">
        <f>'US-syvbt-frgt'!G$4*SUMIFS('% by state 2019'!$L:$L,'% by state 2019'!$J:$J,$A27)</f>
        <v>0</v>
      </c>
      <c r="H27" s="6">
        <f>'US-syvbt-frgt'!H$4*SUMIFS('% by state 2019'!$L:$L,'% by state 2019'!$J:$J,$A27)</f>
        <v>0</v>
      </c>
      <c r="L27" s="161" t="s">
        <v>190</v>
      </c>
      <c r="M27" s="266">
        <v>0</v>
      </c>
      <c r="N27" s="266">
        <v>0</v>
      </c>
      <c r="O27" s="266">
        <v>0</v>
      </c>
      <c r="P27" s="266">
        <f t="shared" si="0"/>
        <v>24</v>
      </c>
      <c r="Q27" s="266">
        <v>0</v>
      </c>
      <c r="R27" s="266">
        <v>0</v>
      </c>
      <c r="S27" s="266">
        <v>0</v>
      </c>
    </row>
    <row r="28" spans="1:19">
      <c r="A28" s="161" t="s">
        <v>191</v>
      </c>
      <c r="B28" s="6">
        <f>'US-syvbt-frgt'!B$4*SUMIFS('% by state 2019'!$L:$L,'% by state 2019'!$J:$J,$A28)</f>
        <v>0</v>
      </c>
      <c r="C28" s="6">
        <f>'US-syvbt-frgt'!C$4*SUMIFS('% by state 2019'!$L:$L,'% by state 2019'!$J:$J,$A28)</f>
        <v>0</v>
      </c>
      <c r="D28" s="6">
        <f>'US-syvbt-frgt'!D$4*SUMIFS('% by state 2019'!$L:$L,'% by state 2019'!$J:$J,$A28)</f>
        <v>0</v>
      </c>
      <c r="E28" s="6">
        <f>'US-syvbt-frgt'!E$4*SUMIFS('% by state 2019'!$L:$L,'% by state 2019'!$J:$J,$A28)</f>
        <v>2.987823228157616</v>
      </c>
      <c r="F28" s="6">
        <f>'US-syvbt-frgt'!F$4*SUMIFS('% by state 2019'!$L:$L,'% by state 2019'!$J:$J,$A28)</f>
        <v>0</v>
      </c>
      <c r="G28" s="6">
        <f>'US-syvbt-frgt'!G$4*SUMIFS('% by state 2019'!$L:$L,'% by state 2019'!$J:$J,$A28)</f>
        <v>0</v>
      </c>
      <c r="H28" s="6">
        <f>'US-syvbt-frgt'!H$4*SUMIFS('% by state 2019'!$L:$L,'% by state 2019'!$J:$J,$A28)</f>
        <v>0</v>
      </c>
      <c r="L28" s="161" t="s">
        <v>191</v>
      </c>
      <c r="M28" s="266">
        <v>0</v>
      </c>
      <c r="N28" s="266">
        <v>0</v>
      </c>
      <c r="O28" s="266">
        <v>0</v>
      </c>
      <c r="P28" s="266">
        <f t="shared" si="0"/>
        <v>24</v>
      </c>
      <c r="Q28" s="266">
        <v>0</v>
      </c>
      <c r="R28" s="266">
        <v>0</v>
      </c>
      <c r="S28" s="266">
        <v>0</v>
      </c>
    </row>
    <row r="29" spans="1:19">
      <c r="A29" s="161" t="s">
        <v>193</v>
      </c>
      <c r="B29" s="6">
        <f>'US-syvbt-frgt'!B$4*SUMIFS('% by state 2019'!$L:$L,'% by state 2019'!$J:$J,$A29)</f>
        <v>0</v>
      </c>
      <c r="C29" s="6">
        <f>'US-syvbt-frgt'!C$4*SUMIFS('% by state 2019'!$L:$L,'% by state 2019'!$J:$J,$A29)</f>
        <v>0</v>
      </c>
      <c r="D29" s="6">
        <f>'US-syvbt-frgt'!D$4*SUMIFS('% by state 2019'!$L:$L,'% by state 2019'!$J:$J,$A29)</f>
        <v>0</v>
      </c>
      <c r="E29" s="6">
        <f>'US-syvbt-frgt'!E$4*SUMIFS('% by state 2019'!$L:$L,'% by state 2019'!$J:$J,$A29)</f>
        <v>6.6997128570092723</v>
      </c>
      <c r="F29" s="6">
        <f>'US-syvbt-frgt'!F$4*SUMIFS('% by state 2019'!$L:$L,'% by state 2019'!$J:$J,$A29)</f>
        <v>0</v>
      </c>
      <c r="G29" s="6">
        <f>'US-syvbt-frgt'!G$4*SUMIFS('% by state 2019'!$L:$L,'% by state 2019'!$J:$J,$A29)</f>
        <v>0</v>
      </c>
      <c r="H29" s="6">
        <f>'US-syvbt-frgt'!H$4*SUMIFS('% by state 2019'!$L:$L,'% by state 2019'!$J:$J,$A29)</f>
        <v>0</v>
      </c>
      <c r="L29" s="161" t="s">
        <v>193</v>
      </c>
      <c r="M29" s="266">
        <v>0</v>
      </c>
      <c r="N29" s="266">
        <v>0</v>
      </c>
      <c r="O29" s="266">
        <v>0</v>
      </c>
      <c r="P29" s="266">
        <f t="shared" si="0"/>
        <v>24</v>
      </c>
      <c r="Q29" s="266">
        <v>0</v>
      </c>
      <c r="R29" s="266">
        <v>0</v>
      </c>
      <c r="S29" s="266">
        <v>0</v>
      </c>
    </row>
    <row r="30" spans="1:19">
      <c r="A30" s="161" t="s">
        <v>194</v>
      </c>
      <c r="B30" s="6">
        <f>'US-syvbt-frgt'!B$4*SUMIFS('% by state 2019'!$L:$L,'% by state 2019'!$J:$J,$A30)</f>
        <v>0</v>
      </c>
      <c r="C30" s="6">
        <f>'US-syvbt-frgt'!C$4*SUMIFS('% by state 2019'!$L:$L,'% by state 2019'!$J:$J,$A30)</f>
        <v>0</v>
      </c>
      <c r="D30" s="6">
        <f>'US-syvbt-frgt'!D$4*SUMIFS('% by state 2019'!$L:$L,'% by state 2019'!$J:$J,$A30)</f>
        <v>0</v>
      </c>
      <c r="E30" s="6">
        <f>'US-syvbt-frgt'!E$4*SUMIFS('% by state 2019'!$L:$L,'% by state 2019'!$J:$J,$A30)</f>
        <v>3.5835492603607468</v>
      </c>
      <c r="F30" s="6">
        <f>'US-syvbt-frgt'!F$4*SUMIFS('% by state 2019'!$L:$L,'% by state 2019'!$J:$J,$A30)</f>
        <v>0</v>
      </c>
      <c r="G30" s="6">
        <f>'US-syvbt-frgt'!G$4*SUMIFS('% by state 2019'!$L:$L,'% by state 2019'!$J:$J,$A30)</f>
        <v>0</v>
      </c>
      <c r="H30" s="6">
        <f>'US-syvbt-frgt'!H$4*SUMIFS('% by state 2019'!$L:$L,'% by state 2019'!$J:$J,$A30)</f>
        <v>0</v>
      </c>
      <c r="L30" s="161" t="s">
        <v>194</v>
      </c>
      <c r="M30" s="266">
        <v>0</v>
      </c>
      <c r="N30" s="266">
        <v>0</v>
      </c>
      <c r="O30" s="266">
        <v>0</v>
      </c>
      <c r="P30" s="266">
        <f t="shared" si="0"/>
        <v>24</v>
      </c>
      <c r="Q30" s="266">
        <v>0</v>
      </c>
      <c r="R30" s="266">
        <v>0</v>
      </c>
      <c r="S30" s="266">
        <v>0</v>
      </c>
    </row>
    <row r="31" spans="1:19">
      <c r="A31" s="161" t="s">
        <v>196</v>
      </c>
      <c r="B31" s="6">
        <f>'US-syvbt-frgt'!B$4*SUMIFS('% by state 2019'!$L:$L,'% by state 2019'!$J:$J,$A31)</f>
        <v>0</v>
      </c>
      <c r="C31" s="6">
        <f>'US-syvbt-frgt'!C$4*SUMIFS('% by state 2019'!$L:$L,'% by state 2019'!$J:$J,$A31)</f>
        <v>0</v>
      </c>
      <c r="D31" s="6">
        <f>'US-syvbt-frgt'!D$4*SUMIFS('% by state 2019'!$L:$L,'% by state 2019'!$J:$J,$A31)</f>
        <v>0</v>
      </c>
      <c r="E31" s="6">
        <f>'US-syvbt-frgt'!E$4*SUMIFS('% by state 2019'!$L:$L,'% by state 2019'!$J:$J,$A31)</f>
        <v>19.385866115629259</v>
      </c>
      <c r="F31" s="6">
        <f>'US-syvbt-frgt'!F$4*SUMIFS('% by state 2019'!$L:$L,'% by state 2019'!$J:$J,$A31)</f>
        <v>0</v>
      </c>
      <c r="G31" s="6">
        <f>'US-syvbt-frgt'!G$4*SUMIFS('% by state 2019'!$L:$L,'% by state 2019'!$J:$J,$A31)</f>
        <v>0</v>
      </c>
      <c r="H31" s="6">
        <f>'US-syvbt-frgt'!H$4*SUMIFS('% by state 2019'!$L:$L,'% by state 2019'!$J:$J,$A31)</f>
        <v>0</v>
      </c>
      <c r="L31" s="161" t="s">
        <v>196</v>
      </c>
      <c r="M31" s="266">
        <v>0</v>
      </c>
      <c r="N31" s="266">
        <v>0</v>
      </c>
      <c r="O31" s="266">
        <v>0</v>
      </c>
      <c r="P31" s="266">
        <f t="shared" si="0"/>
        <v>24</v>
      </c>
      <c r="Q31" s="266">
        <v>0</v>
      </c>
      <c r="R31" s="266">
        <v>0</v>
      </c>
      <c r="S31" s="266">
        <v>0</v>
      </c>
    </row>
    <row r="32" spans="1:19">
      <c r="A32" s="161" t="s">
        <v>197</v>
      </c>
      <c r="B32" s="6">
        <f>'US-syvbt-frgt'!B$4*SUMIFS('% by state 2019'!$L:$L,'% by state 2019'!$J:$J,$A32)</f>
        <v>0</v>
      </c>
      <c r="C32" s="6">
        <f>'US-syvbt-frgt'!C$4*SUMIFS('% by state 2019'!$L:$L,'% by state 2019'!$J:$J,$A32)</f>
        <v>0</v>
      </c>
      <c r="D32" s="6">
        <f>'US-syvbt-frgt'!D$4*SUMIFS('% by state 2019'!$L:$L,'% by state 2019'!$J:$J,$A32)</f>
        <v>0</v>
      </c>
      <c r="E32" s="6">
        <f>'US-syvbt-frgt'!E$4*SUMIFS('% by state 2019'!$L:$L,'% by state 2019'!$J:$J,$A32)</f>
        <v>3.5300907169065732</v>
      </c>
      <c r="F32" s="6">
        <f>'US-syvbt-frgt'!F$4*SUMIFS('% by state 2019'!$L:$L,'% by state 2019'!$J:$J,$A32)</f>
        <v>0</v>
      </c>
      <c r="G32" s="6">
        <f>'US-syvbt-frgt'!G$4*SUMIFS('% by state 2019'!$L:$L,'% by state 2019'!$J:$J,$A32)</f>
        <v>0</v>
      </c>
      <c r="H32" s="6">
        <f>'US-syvbt-frgt'!H$4*SUMIFS('% by state 2019'!$L:$L,'% by state 2019'!$J:$J,$A32)</f>
        <v>0</v>
      </c>
      <c r="L32" s="161" t="s">
        <v>197</v>
      </c>
      <c r="M32" s="266">
        <v>0</v>
      </c>
      <c r="N32" s="266">
        <v>0</v>
      </c>
      <c r="O32" s="266">
        <v>0</v>
      </c>
      <c r="P32" s="266">
        <f t="shared" si="0"/>
        <v>24</v>
      </c>
      <c r="Q32" s="266">
        <v>0</v>
      </c>
      <c r="R32" s="266">
        <v>0</v>
      </c>
      <c r="S32" s="266">
        <v>0</v>
      </c>
    </row>
    <row r="33" spans="1:19">
      <c r="A33" s="161" t="s">
        <v>199</v>
      </c>
      <c r="B33" s="6">
        <f>'US-syvbt-frgt'!B$4*SUMIFS('% by state 2019'!$L:$L,'% by state 2019'!$J:$J,$A33)</f>
        <v>0</v>
      </c>
      <c r="C33" s="6">
        <f>'US-syvbt-frgt'!C$4*SUMIFS('% by state 2019'!$L:$L,'% by state 2019'!$J:$J,$A33)</f>
        <v>0</v>
      </c>
      <c r="D33" s="6">
        <f>'US-syvbt-frgt'!D$4*SUMIFS('% by state 2019'!$L:$L,'% by state 2019'!$J:$J,$A33)</f>
        <v>0</v>
      </c>
      <c r="E33" s="6">
        <f>'US-syvbt-frgt'!E$4*SUMIFS('% by state 2019'!$L:$L,'% by state 2019'!$J:$J,$A33)</f>
        <v>29.802366313047504</v>
      </c>
      <c r="F33" s="6">
        <f>'US-syvbt-frgt'!F$4*SUMIFS('% by state 2019'!$L:$L,'% by state 2019'!$J:$J,$A33)</f>
        <v>0</v>
      </c>
      <c r="G33" s="6">
        <f>'US-syvbt-frgt'!G$4*SUMIFS('% by state 2019'!$L:$L,'% by state 2019'!$J:$J,$A33)</f>
        <v>0</v>
      </c>
      <c r="H33" s="6">
        <f>'US-syvbt-frgt'!H$4*SUMIFS('% by state 2019'!$L:$L,'% by state 2019'!$J:$J,$A33)</f>
        <v>0</v>
      </c>
      <c r="L33" s="161" t="s">
        <v>199</v>
      </c>
      <c r="M33" s="266">
        <v>0</v>
      </c>
      <c r="N33" s="266">
        <v>0</v>
      </c>
      <c r="O33" s="266">
        <v>0</v>
      </c>
      <c r="P33" s="266">
        <f t="shared" si="0"/>
        <v>29.802366313047504</v>
      </c>
      <c r="Q33" s="266">
        <v>0</v>
      </c>
      <c r="R33" s="266">
        <v>0</v>
      </c>
      <c r="S33" s="266">
        <v>0</v>
      </c>
    </row>
    <row r="34" spans="1:19">
      <c r="A34" s="161" t="s">
        <v>200</v>
      </c>
      <c r="B34" s="6">
        <f>'US-syvbt-frgt'!B$4*SUMIFS('% by state 2019'!$L:$L,'% by state 2019'!$J:$J,$A34)</f>
        <v>0</v>
      </c>
      <c r="C34" s="6">
        <f>'US-syvbt-frgt'!C$4*SUMIFS('% by state 2019'!$L:$L,'% by state 2019'!$J:$J,$A34)</f>
        <v>0</v>
      </c>
      <c r="D34" s="6">
        <f>'US-syvbt-frgt'!D$4*SUMIFS('% by state 2019'!$L:$L,'% by state 2019'!$J:$J,$A34)</f>
        <v>0</v>
      </c>
      <c r="E34" s="6">
        <f>'US-syvbt-frgt'!E$4*SUMIFS('% by state 2019'!$L:$L,'% by state 2019'!$J:$J,$A34)</f>
        <v>14.444613114059932</v>
      </c>
      <c r="F34" s="6">
        <f>'US-syvbt-frgt'!F$4*SUMIFS('% by state 2019'!$L:$L,'% by state 2019'!$J:$J,$A34)</f>
        <v>0</v>
      </c>
      <c r="G34" s="6">
        <f>'US-syvbt-frgt'!G$4*SUMIFS('% by state 2019'!$L:$L,'% by state 2019'!$J:$J,$A34)</f>
        <v>0</v>
      </c>
      <c r="H34" s="6">
        <f>'US-syvbt-frgt'!H$4*SUMIFS('% by state 2019'!$L:$L,'% by state 2019'!$J:$J,$A34)</f>
        <v>0</v>
      </c>
      <c r="L34" s="161" t="s">
        <v>200</v>
      </c>
      <c r="M34" s="266">
        <v>0</v>
      </c>
      <c r="N34" s="266">
        <v>0</v>
      </c>
      <c r="O34" s="266">
        <v>0</v>
      </c>
      <c r="P34" s="266">
        <f t="shared" si="0"/>
        <v>24</v>
      </c>
      <c r="Q34" s="266">
        <v>0</v>
      </c>
      <c r="R34" s="266">
        <v>0</v>
      </c>
      <c r="S34" s="266">
        <v>0</v>
      </c>
    </row>
    <row r="35" spans="1:19">
      <c r="A35" s="161" t="s">
        <v>201</v>
      </c>
      <c r="B35" s="6">
        <f>'US-syvbt-frgt'!B$4*SUMIFS('% by state 2019'!$L:$L,'% by state 2019'!$J:$J,$A35)</f>
        <v>0</v>
      </c>
      <c r="C35" s="6">
        <f>'US-syvbt-frgt'!C$4*SUMIFS('% by state 2019'!$L:$L,'% by state 2019'!$J:$J,$A35)</f>
        <v>0</v>
      </c>
      <c r="D35" s="6">
        <f>'US-syvbt-frgt'!D$4*SUMIFS('% by state 2019'!$L:$L,'% by state 2019'!$J:$J,$A35)</f>
        <v>0</v>
      </c>
      <c r="E35" s="6">
        <f>'US-syvbt-frgt'!E$4*SUMIFS('% by state 2019'!$L:$L,'% by state 2019'!$J:$J,$A35)</f>
        <v>2.485606806124117</v>
      </c>
      <c r="F35" s="6">
        <f>'US-syvbt-frgt'!F$4*SUMIFS('% by state 2019'!$L:$L,'% by state 2019'!$J:$J,$A35)</f>
        <v>0</v>
      </c>
      <c r="G35" s="6">
        <f>'US-syvbt-frgt'!G$4*SUMIFS('% by state 2019'!$L:$L,'% by state 2019'!$J:$J,$A35)</f>
        <v>0</v>
      </c>
      <c r="H35" s="6">
        <f>'US-syvbt-frgt'!H$4*SUMIFS('% by state 2019'!$L:$L,'% by state 2019'!$J:$J,$A35)</f>
        <v>0</v>
      </c>
      <c r="L35" s="161" t="s">
        <v>201</v>
      </c>
      <c r="M35" s="266">
        <v>0</v>
      </c>
      <c r="N35" s="266">
        <v>0</v>
      </c>
      <c r="O35" s="266">
        <v>0</v>
      </c>
      <c r="P35" s="266">
        <f t="shared" si="0"/>
        <v>24</v>
      </c>
      <c r="Q35" s="266">
        <v>0</v>
      </c>
      <c r="R35" s="266">
        <v>0</v>
      </c>
      <c r="S35" s="266">
        <v>0</v>
      </c>
    </row>
    <row r="36" spans="1:19">
      <c r="A36" s="161" t="s">
        <v>202</v>
      </c>
      <c r="B36" s="6">
        <f>'US-syvbt-frgt'!B$4*SUMIFS('% by state 2019'!$L:$L,'% by state 2019'!$J:$J,$A36)</f>
        <v>0</v>
      </c>
      <c r="C36" s="6">
        <f>'US-syvbt-frgt'!C$4*SUMIFS('% by state 2019'!$L:$L,'% by state 2019'!$J:$J,$A36)</f>
        <v>0</v>
      </c>
      <c r="D36" s="6">
        <f>'US-syvbt-frgt'!D$4*SUMIFS('% by state 2019'!$L:$L,'% by state 2019'!$J:$J,$A36)</f>
        <v>0</v>
      </c>
      <c r="E36" s="6">
        <f>'US-syvbt-frgt'!E$4*SUMIFS('% by state 2019'!$L:$L,'% by state 2019'!$J:$J,$A36)</f>
        <v>11.213098869198896</v>
      </c>
      <c r="F36" s="6">
        <f>'US-syvbt-frgt'!F$4*SUMIFS('% by state 2019'!$L:$L,'% by state 2019'!$J:$J,$A36)</f>
        <v>0</v>
      </c>
      <c r="G36" s="6">
        <f>'US-syvbt-frgt'!G$4*SUMIFS('% by state 2019'!$L:$L,'% by state 2019'!$J:$J,$A36)</f>
        <v>0</v>
      </c>
      <c r="H36" s="6">
        <f>'US-syvbt-frgt'!H$4*SUMIFS('% by state 2019'!$L:$L,'% by state 2019'!$J:$J,$A36)</f>
        <v>0</v>
      </c>
      <c r="L36" s="161" t="s">
        <v>202</v>
      </c>
      <c r="M36" s="266">
        <v>0</v>
      </c>
      <c r="N36" s="266">
        <v>0</v>
      </c>
      <c r="O36" s="266">
        <v>0</v>
      </c>
      <c r="P36" s="266">
        <f t="shared" si="0"/>
        <v>24</v>
      </c>
      <c r="Q36" s="266">
        <v>0</v>
      </c>
      <c r="R36" s="266">
        <v>0</v>
      </c>
      <c r="S36" s="266">
        <v>0</v>
      </c>
    </row>
    <row r="37" spans="1:19">
      <c r="A37" s="161" t="s">
        <v>204</v>
      </c>
      <c r="B37" s="6">
        <f>'US-syvbt-frgt'!B$4*SUMIFS('% by state 2019'!$L:$L,'% by state 2019'!$J:$J,$A37)</f>
        <v>0</v>
      </c>
      <c r="C37" s="6">
        <f>'US-syvbt-frgt'!C$4*SUMIFS('% by state 2019'!$L:$L,'% by state 2019'!$J:$J,$A37)</f>
        <v>0</v>
      </c>
      <c r="D37" s="6">
        <f>'US-syvbt-frgt'!D$4*SUMIFS('% by state 2019'!$L:$L,'% by state 2019'!$J:$J,$A37)</f>
        <v>0</v>
      </c>
      <c r="E37" s="6">
        <f>'US-syvbt-frgt'!E$4*SUMIFS('% by state 2019'!$L:$L,'% by state 2019'!$J:$J,$A37)</f>
        <v>4.5315899084942135</v>
      </c>
      <c r="F37" s="6">
        <f>'US-syvbt-frgt'!F$4*SUMIFS('% by state 2019'!$L:$L,'% by state 2019'!$J:$J,$A37)</f>
        <v>0</v>
      </c>
      <c r="G37" s="6">
        <f>'US-syvbt-frgt'!G$4*SUMIFS('% by state 2019'!$L:$L,'% by state 2019'!$J:$J,$A37)</f>
        <v>0</v>
      </c>
      <c r="H37" s="6">
        <f>'US-syvbt-frgt'!H$4*SUMIFS('% by state 2019'!$L:$L,'% by state 2019'!$J:$J,$A37)</f>
        <v>0</v>
      </c>
      <c r="L37" s="161" t="s">
        <v>204</v>
      </c>
      <c r="M37" s="266">
        <v>0</v>
      </c>
      <c r="N37" s="266">
        <v>0</v>
      </c>
      <c r="O37" s="266">
        <v>0</v>
      </c>
      <c r="P37" s="266">
        <f t="shared" si="0"/>
        <v>24</v>
      </c>
      <c r="Q37" s="266">
        <v>0</v>
      </c>
      <c r="R37" s="266">
        <v>0</v>
      </c>
      <c r="S37" s="266">
        <v>0</v>
      </c>
    </row>
    <row r="38" spans="1:19">
      <c r="A38" s="161" t="s">
        <v>206</v>
      </c>
      <c r="B38" s="6">
        <f>'US-syvbt-frgt'!B$4*SUMIFS('% by state 2019'!$L:$L,'% by state 2019'!$J:$J,$A38)</f>
        <v>0</v>
      </c>
      <c r="C38" s="6">
        <f>'US-syvbt-frgt'!C$4*SUMIFS('% by state 2019'!$L:$L,'% by state 2019'!$J:$J,$A38)</f>
        <v>0</v>
      </c>
      <c r="D38" s="6">
        <f>'US-syvbt-frgt'!D$4*SUMIFS('% by state 2019'!$L:$L,'% by state 2019'!$J:$J,$A38)</f>
        <v>0</v>
      </c>
      <c r="E38" s="6">
        <f>'US-syvbt-frgt'!E$4*SUMIFS('% by state 2019'!$L:$L,'% by state 2019'!$J:$J,$A38)</f>
        <v>12.830137570839621</v>
      </c>
      <c r="F38" s="6">
        <f>'US-syvbt-frgt'!F$4*SUMIFS('% by state 2019'!$L:$L,'% by state 2019'!$J:$J,$A38)</f>
        <v>0</v>
      </c>
      <c r="G38" s="6">
        <f>'US-syvbt-frgt'!G$4*SUMIFS('% by state 2019'!$L:$L,'% by state 2019'!$J:$J,$A38)</f>
        <v>0</v>
      </c>
      <c r="H38" s="6">
        <f>'US-syvbt-frgt'!H$4*SUMIFS('% by state 2019'!$L:$L,'% by state 2019'!$J:$J,$A38)</f>
        <v>0</v>
      </c>
      <c r="L38" s="161" t="s">
        <v>206</v>
      </c>
      <c r="M38" s="266">
        <v>0</v>
      </c>
      <c r="N38" s="266">
        <v>0</v>
      </c>
      <c r="O38" s="266">
        <v>0</v>
      </c>
      <c r="P38" s="266">
        <f t="shared" si="0"/>
        <v>24</v>
      </c>
      <c r="Q38" s="266">
        <v>0</v>
      </c>
      <c r="R38" s="266">
        <v>0</v>
      </c>
      <c r="S38" s="266">
        <v>0</v>
      </c>
    </row>
    <row r="39" spans="1:19">
      <c r="A39" s="161" t="s">
        <v>207</v>
      </c>
      <c r="B39" s="6">
        <f>'US-syvbt-frgt'!B$4*SUMIFS('% by state 2019'!$L:$L,'% by state 2019'!$J:$J,$A39)</f>
        <v>0</v>
      </c>
      <c r="C39" s="6">
        <f>'US-syvbt-frgt'!C$4*SUMIFS('% by state 2019'!$L:$L,'% by state 2019'!$J:$J,$A39)</f>
        <v>0</v>
      </c>
      <c r="D39" s="6">
        <f>'US-syvbt-frgt'!D$4*SUMIFS('% by state 2019'!$L:$L,'% by state 2019'!$J:$J,$A39)</f>
        <v>0</v>
      </c>
      <c r="E39" s="6">
        <f>'US-syvbt-frgt'!E$4*SUMIFS('% by state 2019'!$L:$L,'% by state 2019'!$J:$J,$A39)</f>
        <v>28.19208284008339</v>
      </c>
      <c r="F39" s="6">
        <f>'US-syvbt-frgt'!F$4*SUMIFS('% by state 2019'!$L:$L,'% by state 2019'!$J:$J,$A39)</f>
        <v>0</v>
      </c>
      <c r="G39" s="6">
        <f>'US-syvbt-frgt'!G$4*SUMIFS('% by state 2019'!$L:$L,'% by state 2019'!$J:$J,$A39)</f>
        <v>0</v>
      </c>
      <c r="H39" s="6">
        <f>'US-syvbt-frgt'!H$4*SUMIFS('% by state 2019'!$L:$L,'% by state 2019'!$J:$J,$A39)</f>
        <v>0</v>
      </c>
      <c r="L39" s="161" t="s">
        <v>207</v>
      </c>
      <c r="M39" s="266">
        <v>0</v>
      </c>
      <c r="N39" s="266">
        <v>0</v>
      </c>
      <c r="O39" s="266">
        <v>0</v>
      </c>
      <c r="P39" s="266">
        <f t="shared" si="0"/>
        <v>28.19208284008339</v>
      </c>
      <c r="Q39" s="266">
        <v>0</v>
      </c>
      <c r="R39" s="266">
        <v>0</v>
      </c>
      <c r="S39" s="266">
        <v>0</v>
      </c>
    </row>
    <row r="40" spans="1:19">
      <c r="A40" s="161" t="s">
        <v>209</v>
      </c>
      <c r="B40" s="6">
        <f>'US-syvbt-frgt'!B$4*SUMIFS('% by state 2019'!$L:$L,'% by state 2019'!$J:$J,$A40)</f>
        <v>0</v>
      </c>
      <c r="C40" s="6">
        <f>'US-syvbt-frgt'!C$4*SUMIFS('% by state 2019'!$L:$L,'% by state 2019'!$J:$J,$A40)</f>
        <v>0</v>
      </c>
      <c r="D40" s="6">
        <f>'US-syvbt-frgt'!D$4*SUMIFS('% by state 2019'!$L:$L,'% by state 2019'!$J:$J,$A40)</f>
        <v>0</v>
      </c>
      <c r="E40" s="6">
        <f>'US-syvbt-frgt'!E$4*SUMIFS('% by state 2019'!$L:$L,'% by state 2019'!$J:$J,$A40)</f>
        <v>0.73097064718257931</v>
      </c>
      <c r="F40" s="6">
        <f>'US-syvbt-frgt'!F$4*SUMIFS('% by state 2019'!$L:$L,'% by state 2019'!$J:$J,$A40)</f>
        <v>0</v>
      </c>
      <c r="G40" s="6">
        <f>'US-syvbt-frgt'!G$4*SUMIFS('% by state 2019'!$L:$L,'% by state 2019'!$J:$J,$A40)</f>
        <v>0</v>
      </c>
      <c r="H40" s="6">
        <f>'US-syvbt-frgt'!H$4*SUMIFS('% by state 2019'!$L:$L,'% by state 2019'!$J:$J,$A40)</f>
        <v>0</v>
      </c>
      <c r="L40" s="161" t="s">
        <v>209</v>
      </c>
      <c r="M40" s="266">
        <v>0</v>
      </c>
      <c r="N40" s="266">
        <v>0</v>
      </c>
      <c r="O40" s="266">
        <v>0</v>
      </c>
      <c r="P40" s="266">
        <f t="shared" si="0"/>
        <v>24</v>
      </c>
      <c r="Q40" s="266">
        <v>0</v>
      </c>
      <c r="R40" s="266">
        <v>0</v>
      </c>
      <c r="S40" s="266">
        <v>0</v>
      </c>
    </row>
    <row r="41" spans="1:19">
      <c r="A41" s="161" t="s">
        <v>210</v>
      </c>
      <c r="B41" s="6">
        <f>'US-syvbt-frgt'!B$4*SUMIFS('% by state 2019'!$L:$L,'% by state 2019'!$J:$J,$A41)</f>
        <v>0</v>
      </c>
      <c r="C41" s="6">
        <f>'US-syvbt-frgt'!C$4*SUMIFS('% by state 2019'!$L:$L,'% by state 2019'!$J:$J,$A41)</f>
        <v>0</v>
      </c>
      <c r="D41" s="6">
        <f>'US-syvbt-frgt'!D$4*SUMIFS('% by state 2019'!$L:$L,'% by state 2019'!$J:$J,$A41)</f>
        <v>0</v>
      </c>
      <c r="E41" s="6">
        <f>'US-syvbt-frgt'!E$4*SUMIFS('% by state 2019'!$L:$L,'% by state 2019'!$J:$J,$A41)</f>
        <v>8.2041489032539161</v>
      </c>
      <c r="F41" s="6">
        <f>'US-syvbt-frgt'!F$4*SUMIFS('% by state 2019'!$L:$L,'% by state 2019'!$J:$J,$A41)</f>
        <v>0</v>
      </c>
      <c r="G41" s="6">
        <f>'US-syvbt-frgt'!G$4*SUMIFS('% by state 2019'!$L:$L,'% by state 2019'!$J:$J,$A41)</f>
        <v>0</v>
      </c>
      <c r="H41" s="6">
        <f>'US-syvbt-frgt'!H$4*SUMIFS('% by state 2019'!$L:$L,'% by state 2019'!$J:$J,$A41)</f>
        <v>0</v>
      </c>
      <c r="L41" s="161" t="s">
        <v>210</v>
      </c>
      <c r="M41" s="266">
        <v>0</v>
      </c>
      <c r="N41" s="266">
        <v>0</v>
      </c>
      <c r="O41" s="266">
        <v>0</v>
      </c>
      <c r="P41" s="266">
        <f t="shared" si="0"/>
        <v>24</v>
      </c>
      <c r="Q41" s="266">
        <v>0</v>
      </c>
      <c r="R41" s="266">
        <v>0</v>
      </c>
      <c r="S41" s="266">
        <v>0</v>
      </c>
    </row>
    <row r="42" spans="1:19">
      <c r="A42" s="161" t="s">
        <v>212</v>
      </c>
      <c r="B42" s="6">
        <f>'US-syvbt-frgt'!B$4*SUMIFS('% by state 2019'!$L:$L,'% by state 2019'!$J:$J,$A42)</f>
        <v>0</v>
      </c>
      <c r="C42" s="6">
        <f>'US-syvbt-frgt'!C$4*SUMIFS('% by state 2019'!$L:$L,'% by state 2019'!$J:$J,$A42)</f>
        <v>0</v>
      </c>
      <c r="D42" s="6">
        <f>'US-syvbt-frgt'!D$4*SUMIFS('% by state 2019'!$L:$L,'% by state 2019'!$J:$J,$A42)</f>
        <v>0</v>
      </c>
      <c r="E42" s="6">
        <f>'US-syvbt-frgt'!E$4*SUMIFS('% by state 2019'!$L:$L,'% by state 2019'!$J:$J,$A42)</f>
        <v>2.3819739260357728</v>
      </c>
      <c r="F42" s="6">
        <f>'US-syvbt-frgt'!F$4*SUMIFS('% by state 2019'!$L:$L,'% by state 2019'!$J:$J,$A42)</f>
        <v>0</v>
      </c>
      <c r="G42" s="6">
        <f>'US-syvbt-frgt'!G$4*SUMIFS('% by state 2019'!$L:$L,'% by state 2019'!$J:$J,$A42)</f>
        <v>0</v>
      </c>
      <c r="H42" s="6">
        <f>'US-syvbt-frgt'!H$4*SUMIFS('% by state 2019'!$L:$L,'% by state 2019'!$J:$J,$A42)</f>
        <v>0</v>
      </c>
      <c r="L42" s="161" t="s">
        <v>212</v>
      </c>
      <c r="M42" s="266">
        <v>0</v>
      </c>
      <c r="N42" s="266">
        <v>0</v>
      </c>
      <c r="O42" s="266">
        <v>0</v>
      </c>
      <c r="P42" s="266">
        <f t="shared" si="0"/>
        <v>24</v>
      </c>
      <c r="Q42" s="266">
        <v>0</v>
      </c>
      <c r="R42" s="266">
        <v>0</v>
      </c>
      <c r="S42" s="266">
        <v>0</v>
      </c>
    </row>
    <row r="43" spans="1:19">
      <c r="A43" s="161" t="s">
        <v>214</v>
      </c>
      <c r="B43" s="6">
        <f>'US-syvbt-frgt'!B$4*SUMIFS('% by state 2019'!$L:$L,'% by state 2019'!$J:$J,$A43)</f>
        <v>0</v>
      </c>
      <c r="C43" s="6">
        <f>'US-syvbt-frgt'!C$4*SUMIFS('% by state 2019'!$L:$L,'% by state 2019'!$J:$J,$A43)</f>
        <v>0</v>
      </c>
      <c r="D43" s="6">
        <f>'US-syvbt-frgt'!D$4*SUMIFS('% by state 2019'!$L:$L,'% by state 2019'!$J:$J,$A43)</f>
        <v>0</v>
      </c>
      <c r="E43" s="6">
        <f>'US-syvbt-frgt'!E$4*SUMIFS('% by state 2019'!$L:$L,'% by state 2019'!$J:$J,$A43)</f>
        <v>158.54710956125166</v>
      </c>
      <c r="F43" s="6">
        <f>'US-syvbt-frgt'!F$4*SUMIFS('% by state 2019'!$L:$L,'% by state 2019'!$J:$J,$A43)</f>
        <v>0</v>
      </c>
      <c r="G43" s="6">
        <f>'US-syvbt-frgt'!G$4*SUMIFS('% by state 2019'!$L:$L,'% by state 2019'!$J:$J,$A43)</f>
        <v>0</v>
      </c>
      <c r="H43" s="6">
        <f>'US-syvbt-frgt'!H$4*SUMIFS('% by state 2019'!$L:$L,'% by state 2019'!$J:$J,$A43)</f>
        <v>0</v>
      </c>
      <c r="L43" s="161" t="s">
        <v>214</v>
      </c>
      <c r="M43" s="266">
        <v>0</v>
      </c>
      <c r="N43" s="266">
        <v>0</v>
      </c>
      <c r="O43" s="266">
        <v>0</v>
      </c>
      <c r="P43" s="266">
        <f t="shared" si="0"/>
        <v>158.54710956125166</v>
      </c>
      <c r="Q43" s="266">
        <v>0</v>
      </c>
      <c r="R43" s="266">
        <v>0</v>
      </c>
      <c r="S43" s="266">
        <v>0</v>
      </c>
    </row>
    <row r="44" spans="1:19">
      <c r="A44" s="161" t="s">
        <v>216</v>
      </c>
      <c r="B44" s="6">
        <f>'US-syvbt-frgt'!B$4*SUMIFS('% by state 2019'!$L:$L,'% by state 2019'!$J:$J,$A44)</f>
        <v>0</v>
      </c>
      <c r="C44" s="6">
        <f>'US-syvbt-frgt'!C$4*SUMIFS('% by state 2019'!$L:$L,'% by state 2019'!$J:$J,$A44)</f>
        <v>0</v>
      </c>
      <c r="D44" s="6">
        <f>'US-syvbt-frgt'!D$4*SUMIFS('% by state 2019'!$L:$L,'% by state 2019'!$J:$J,$A44)</f>
        <v>0</v>
      </c>
      <c r="E44" s="6">
        <f>'US-syvbt-frgt'!E$4*SUMIFS('% by state 2019'!$L:$L,'% by state 2019'!$J:$J,$A44)</f>
        <v>74.693790344503313</v>
      </c>
      <c r="F44" s="6">
        <f>'US-syvbt-frgt'!F$4*SUMIFS('% by state 2019'!$L:$L,'% by state 2019'!$J:$J,$A44)</f>
        <v>0</v>
      </c>
      <c r="G44" s="6">
        <f>'US-syvbt-frgt'!G$4*SUMIFS('% by state 2019'!$L:$L,'% by state 2019'!$J:$J,$A44)</f>
        <v>0</v>
      </c>
      <c r="H44" s="6">
        <f>'US-syvbt-frgt'!H$4*SUMIFS('% by state 2019'!$L:$L,'% by state 2019'!$J:$J,$A44)</f>
        <v>0</v>
      </c>
      <c r="L44" s="161" t="s">
        <v>216</v>
      </c>
      <c r="M44" s="266">
        <v>0</v>
      </c>
      <c r="N44" s="266">
        <v>0</v>
      </c>
      <c r="O44" s="266">
        <v>0</v>
      </c>
      <c r="P44" s="266">
        <f t="shared" si="0"/>
        <v>74.693790344503313</v>
      </c>
      <c r="Q44" s="266">
        <v>0</v>
      </c>
      <c r="R44" s="266">
        <v>0</v>
      </c>
      <c r="S44" s="266">
        <v>0</v>
      </c>
    </row>
    <row r="45" spans="1:19">
      <c r="A45" s="161" t="s">
        <v>217</v>
      </c>
      <c r="B45" s="6">
        <f>'US-syvbt-frgt'!B$4*SUMIFS('% by state 2019'!$L:$L,'% by state 2019'!$J:$J,$A45)</f>
        <v>0</v>
      </c>
      <c r="C45" s="6">
        <f>'US-syvbt-frgt'!C$4*SUMIFS('% by state 2019'!$L:$L,'% by state 2019'!$J:$J,$A45)</f>
        <v>0</v>
      </c>
      <c r="D45" s="6">
        <f>'US-syvbt-frgt'!D$4*SUMIFS('% by state 2019'!$L:$L,'% by state 2019'!$J:$J,$A45)</f>
        <v>0</v>
      </c>
      <c r="E45" s="6">
        <f>'US-syvbt-frgt'!E$4*SUMIFS('% by state 2019'!$L:$L,'% by state 2019'!$J:$J,$A45)</f>
        <v>7.6306394944146447</v>
      </c>
      <c r="F45" s="6">
        <f>'US-syvbt-frgt'!F$4*SUMIFS('% by state 2019'!$L:$L,'% by state 2019'!$J:$J,$A45)</f>
        <v>0</v>
      </c>
      <c r="G45" s="6">
        <f>'US-syvbt-frgt'!G$4*SUMIFS('% by state 2019'!$L:$L,'% by state 2019'!$J:$J,$A45)</f>
        <v>0</v>
      </c>
      <c r="H45" s="6">
        <f>'US-syvbt-frgt'!H$4*SUMIFS('% by state 2019'!$L:$L,'% by state 2019'!$J:$J,$A45)</f>
        <v>0</v>
      </c>
      <c r="L45" s="161" t="s">
        <v>217</v>
      </c>
      <c r="M45" s="266">
        <v>0</v>
      </c>
      <c r="N45" s="266">
        <v>0</v>
      </c>
      <c r="O45" s="266">
        <v>0</v>
      </c>
      <c r="P45" s="266">
        <f t="shared" si="0"/>
        <v>24</v>
      </c>
      <c r="Q45" s="266">
        <v>0</v>
      </c>
      <c r="R45" s="266">
        <v>0</v>
      </c>
      <c r="S45" s="266">
        <v>0</v>
      </c>
    </row>
    <row r="46" spans="1:19">
      <c r="A46" s="161" t="s">
        <v>219</v>
      </c>
      <c r="B46" s="6">
        <f>'US-syvbt-frgt'!B$4*SUMIFS('% by state 2019'!$L:$L,'% by state 2019'!$J:$J,$A46)</f>
        <v>0</v>
      </c>
      <c r="C46" s="6">
        <f>'US-syvbt-frgt'!C$4*SUMIFS('% by state 2019'!$L:$L,'% by state 2019'!$J:$J,$A46)</f>
        <v>0</v>
      </c>
      <c r="D46" s="6">
        <f>'US-syvbt-frgt'!D$4*SUMIFS('% by state 2019'!$L:$L,'% by state 2019'!$J:$J,$A46)</f>
        <v>0</v>
      </c>
      <c r="E46" s="6">
        <f>'US-syvbt-frgt'!E$4*SUMIFS('% by state 2019'!$L:$L,'% by state 2019'!$J:$J,$A46)</f>
        <v>0</v>
      </c>
      <c r="F46" s="6">
        <f>'US-syvbt-frgt'!F$4*SUMIFS('% by state 2019'!$L:$L,'% by state 2019'!$J:$J,$A46)</f>
        <v>0</v>
      </c>
      <c r="G46" s="6">
        <f>'US-syvbt-frgt'!G$4*SUMIFS('% by state 2019'!$L:$L,'% by state 2019'!$J:$J,$A46)</f>
        <v>0</v>
      </c>
      <c r="H46" s="6">
        <f>'US-syvbt-frgt'!H$4*SUMIFS('% by state 2019'!$L:$L,'% by state 2019'!$J:$J,$A46)</f>
        <v>0</v>
      </c>
      <c r="L46" s="161" t="s">
        <v>219</v>
      </c>
      <c r="M46" s="266">
        <v>0</v>
      </c>
      <c r="N46" s="266">
        <v>0</v>
      </c>
      <c r="O46" s="266">
        <v>0</v>
      </c>
      <c r="P46" s="266">
        <f t="shared" si="0"/>
        <v>0</v>
      </c>
      <c r="Q46" s="266">
        <v>0</v>
      </c>
      <c r="R46" s="266">
        <v>0</v>
      </c>
      <c r="S46" s="266">
        <v>0</v>
      </c>
    </row>
    <row r="47" spans="1:19">
      <c r="A47" s="161" t="s">
        <v>220</v>
      </c>
      <c r="B47" s="6">
        <f>'US-syvbt-frgt'!B$4*SUMIFS('% by state 2019'!$L:$L,'% by state 2019'!$J:$J,$A47)</f>
        <v>0</v>
      </c>
      <c r="C47" s="6">
        <f>'US-syvbt-frgt'!C$4*SUMIFS('% by state 2019'!$L:$L,'% by state 2019'!$J:$J,$A47)</f>
        <v>0</v>
      </c>
      <c r="D47" s="6">
        <f>'US-syvbt-frgt'!D$4*SUMIFS('% by state 2019'!$L:$L,'% by state 2019'!$J:$J,$A47)</f>
        <v>0</v>
      </c>
      <c r="E47" s="6">
        <f>'US-syvbt-frgt'!E$4*SUMIFS('% by state 2019'!$L:$L,'% by state 2019'!$J:$J,$A47)</f>
        <v>8.5715470749370173</v>
      </c>
      <c r="F47" s="6">
        <f>'US-syvbt-frgt'!F$4*SUMIFS('% by state 2019'!$L:$L,'% by state 2019'!$J:$J,$A47)</f>
        <v>0</v>
      </c>
      <c r="G47" s="6">
        <f>'US-syvbt-frgt'!G$4*SUMIFS('% by state 2019'!$L:$L,'% by state 2019'!$J:$J,$A47)</f>
        <v>0</v>
      </c>
      <c r="H47" s="6">
        <f>'US-syvbt-frgt'!H$4*SUMIFS('% by state 2019'!$L:$L,'% by state 2019'!$J:$J,$A47)</f>
        <v>0</v>
      </c>
      <c r="L47" s="161" t="s">
        <v>220</v>
      </c>
      <c r="M47" s="266">
        <v>0</v>
      </c>
      <c r="N47" s="266">
        <v>0</v>
      </c>
      <c r="O47" s="266">
        <v>0</v>
      </c>
      <c r="P47" s="266">
        <f t="shared" si="0"/>
        <v>24</v>
      </c>
      <c r="Q47" s="266">
        <v>0</v>
      </c>
      <c r="R47" s="266">
        <v>0</v>
      </c>
      <c r="S47" s="266">
        <v>0</v>
      </c>
    </row>
    <row r="48" spans="1:19">
      <c r="A48" s="161" t="s">
        <v>222</v>
      </c>
      <c r="B48" s="6">
        <f>'US-syvbt-frgt'!B$4*SUMIFS('% by state 2019'!$L:$L,'% by state 2019'!$J:$J,$A48)</f>
        <v>0</v>
      </c>
      <c r="C48" s="6">
        <f>'US-syvbt-frgt'!C$4*SUMIFS('% by state 2019'!$L:$L,'% by state 2019'!$J:$J,$A48)</f>
        <v>0</v>
      </c>
      <c r="D48" s="6">
        <f>'US-syvbt-frgt'!D$4*SUMIFS('% by state 2019'!$L:$L,'% by state 2019'!$J:$J,$A48)</f>
        <v>0</v>
      </c>
      <c r="E48" s="6">
        <f>'US-syvbt-frgt'!E$4*SUMIFS('% by state 2019'!$L:$L,'% by state 2019'!$J:$J,$A48)</f>
        <v>25.239580705758389</v>
      </c>
      <c r="F48" s="6">
        <f>'US-syvbt-frgt'!F$4*SUMIFS('% by state 2019'!$L:$L,'% by state 2019'!$J:$J,$A48)</f>
        <v>0</v>
      </c>
      <c r="G48" s="6">
        <f>'US-syvbt-frgt'!G$4*SUMIFS('% by state 2019'!$L:$L,'% by state 2019'!$J:$J,$A48)</f>
        <v>0</v>
      </c>
      <c r="H48" s="6">
        <f>'US-syvbt-frgt'!H$4*SUMIFS('% by state 2019'!$L:$L,'% by state 2019'!$J:$J,$A48)</f>
        <v>0</v>
      </c>
      <c r="L48" s="161" t="s">
        <v>222</v>
      </c>
      <c r="M48" s="266">
        <v>0</v>
      </c>
      <c r="N48" s="266">
        <v>0</v>
      </c>
      <c r="O48" s="266">
        <v>0</v>
      </c>
      <c r="P48" s="266">
        <f t="shared" si="0"/>
        <v>25.239580705758389</v>
      </c>
      <c r="Q48" s="266">
        <v>0</v>
      </c>
      <c r="R48" s="266">
        <v>0</v>
      </c>
      <c r="S48" s="266">
        <v>0</v>
      </c>
    </row>
    <row r="49" spans="1:19">
      <c r="A49" s="161" t="s">
        <v>224</v>
      </c>
      <c r="B49" s="6">
        <f>'US-syvbt-frgt'!B$4*SUMIFS('% by state 2019'!$L:$L,'% by state 2019'!$J:$J,$A49)</f>
        <v>0</v>
      </c>
      <c r="C49" s="6">
        <f>'US-syvbt-frgt'!C$4*SUMIFS('% by state 2019'!$L:$L,'% by state 2019'!$J:$J,$A49)</f>
        <v>0</v>
      </c>
      <c r="D49" s="6">
        <f>'US-syvbt-frgt'!D$4*SUMIFS('% by state 2019'!$L:$L,'% by state 2019'!$J:$J,$A49)</f>
        <v>0</v>
      </c>
      <c r="E49" s="6">
        <f>'US-syvbt-frgt'!E$4*SUMIFS('% by state 2019'!$L:$L,'% by state 2019'!$J:$J,$A49)</f>
        <v>0</v>
      </c>
      <c r="F49" s="6">
        <f>'US-syvbt-frgt'!F$4*SUMIFS('% by state 2019'!$L:$L,'% by state 2019'!$J:$J,$A49)</f>
        <v>0</v>
      </c>
      <c r="G49" s="6">
        <f>'US-syvbt-frgt'!G$4*SUMIFS('% by state 2019'!$L:$L,'% by state 2019'!$J:$J,$A49)</f>
        <v>0</v>
      </c>
      <c r="H49" s="6">
        <f>'US-syvbt-frgt'!H$4*SUMIFS('% by state 2019'!$L:$L,'% by state 2019'!$J:$J,$A49)</f>
        <v>0</v>
      </c>
      <c r="L49" s="161" t="s">
        <v>224</v>
      </c>
      <c r="M49" s="266">
        <v>0</v>
      </c>
      <c r="N49" s="266">
        <v>0</v>
      </c>
      <c r="O49" s="266">
        <v>0</v>
      </c>
      <c r="P49" s="266">
        <f t="shared" si="0"/>
        <v>0</v>
      </c>
      <c r="Q49" s="266">
        <v>0</v>
      </c>
      <c r="R49" s="266">
        <v>0</v>
      </c>
      <c r="S49" s="266">
        <v>0</v>
      </c>
    </row>
    <row r="50" spans="1:19">
      <c r="A50" s="161" t="s">
        <v>226</v>
      </c>
      <c r="B50" s="6">
        <f>'US-syvbt-frgt'!B$4*SUMIFS('% by state 2019'!$L:$L,'% by state 2019'!$J:$J,$A50)</f>
        <v>0</v>
      </c>
      <c r="C50" s="6">
        <f>'US-syvbt-frgt'!C$4*SUMIFS('% by state 2019'!$L:$L,'% by state 2019'!$J:$J,$A50)</f>
        <v>0</v>
      </c>
      <c r="D50" s="6">
        <f>'US-syvbt-frgt'!D$4*SUMIFS('% by state 2019'!$L:$L,'% by state 2019'!$J:$J,$A50)</f>
        <v>0</v>
      </c>
      <c r="E50" s="6">
        <f>'US-syvbt-frgt'!E$4*SUMIFS('% by state 2019'!$L:$L,'% by state 2019'!$J:$J,$A50)</f>
        <v>5.7897765407703021</v>
      </c>
      <c r="F50" s="6">
        <f>'US-syvbt-frgt'!F$4*SUMIFS('% by state 2019'!$L:$L,'% by state 2019'!$J:$J,$A50)</f>
        <v>0</v>
      </c>
      <c r="G50" s="6">
        <f>'US-syvbt-frgt'!G$4*SUMIFS('% by state 2019'!$L:$L,'% by state 2019'!$J:$J,$A50)</f>
        <v>0</v>
      </c>
      <c r="H50" s="6">
        <f>'US-syvbt-frgt'!H$4*SUMIFS('% by state 2019'!$L:$L,'% by state 2019'!$J:$J,$A50)</f>
        <v>0</v>
      </c>
      <c r="L50" s="161" t="s">
        <v>226</v>
      </c>
      <c r="M50" s="266">
        <v>0</v>
      </c>
      <c r="N50" s="266">
        <v>0</v>
      </c>
      <c r="O50" s="266">
        <v>0</v>
      </c>
      <c r="P50" s="266">
        <f t="shared" si="0"/>
        <v>24</v>
      </c>
      <c r="Q50" s="266">
        <v>0</v>
      </c>
      <c r="R50" s="266">
        <v>0</v>
      </c>
      <c r="S50" s="266">
        <v>0</v>
      </c>
    </row>
    <row r="51" spans="1:19">
      <c r="A51" s="161" t="s">
        <v>228</v>
      </c>
      <c r="B51" s="6">
        <f>'US-syvbt-frgt'!B$4*SUMIFS('% by state 2019'!$L:$L,'% by state 2019'!$J:$J,$A51)</f>
        <v>0</v>
      </c>
      <c r="C51" s="6">
        <f>'US-syvbt-frgt'!C$4*SUMIFS('% by state 2019'!$L:$L,'% by state 2019'!$J:$J,$A51)</f>
        <v>0</v>
      </c>
      <c r="D51" s="6">
        <f>'US-syvbt-frgt'!D$4*SUMIFS('% by state 2019'!$L:$L,'% by state 2019'!$J:$J,$A51)</f>
        <v>0</v>
      </c>
      <c r="E51" s="6">
        <f>'US-syvbt-frgt'!E$4*SUMIFS('% by state 2019'!$L:$L,'% by state 2019'!$J:$J,$A51)</f>
        <v>0</v>
      </c>
      <c r="F51" s="6">
        <f>'US-syvbt-frgt'!F$4*SUMIFS('% by state 2019'!$L:$L,'% by state 2019'!$J:$J,$A51)</f>
        <v>0</v>
      </c>
      <c r="G51" s="6">
        <f>'US-syvbt-frgt'!G$4*SUMIFS('% by state 2019'!$L:$L,'% by state 2019'!$J:$J,$A51)</f>
        <v>0</v>
      </c>
      <c r="H51" s="6">
        <f>'US-syvbt-frgt'!H$4*SUMIFS('% by state 2019'!$L:$L,'% by state 2019'!$J:$J,$A51)</f>
        <v>0</v>
      </c>
      <c r="L51" s="161" t="s">
        <v>228</v>
      </c>
      <c r="M51" s="266">
        <v>0</v>
      </c>
      <c r="N51" s="266">
        <v>0</v>
      </c>
      <c r="O51" s="266">
        <v>0</v>
      </c>
      <c r="P51" s="266">
        <f t="shared" si="0"/>
        <v>0</v>
      </c>
      <c r="Q51" s="266">
        <v>0</v>
      </c>
      <c r="R51" s="266">
        <v>0</v>
      </c>
      <c r="S51" s="266">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5D44-4A02-454F-BC77-2BCBF255AB75}">
  <sheetPr>
    <tabColor theme="0" tint="-0.34998626667073579"/>
  </sheetPr>
  <dimension ref="A1:S51"/>
  <sheetViews>
    <sheetView topLeftCell="F1" workbookViewId="0">
      <selection activeCell="P2" sqref="P2"/>
    </sheetView>
  </sheetViews>
  <sheetFormatPr defaultRowHeight="15"/>
  <cols>
    <col min="1" max="1" width="16.85546875" customWidth="1"/>
    <col min="2" max="8" width="10.28515625" customWidth="1"/>
    <col min="9" max="9" width="10" bestFit="1" customWidth="1"/>
    <col min="10" max="10" width="14.42578125" bestFit="1" customWidth="1"/>
    <col min="12" max="12" width="16.85546875" customWidth="1"/>
    <col min="13" max="19" width="10.28515625" customWidth="1"/>
  </cols>
  <sheetData>
    <row r="1" spans="1:19" ht="30">
      <c r="A1" s="7" t="s">
        <v>60</v>
      </c>
      <c r="B1" s="5" t="s">
        <v>10</v>
      </c>
      <c r="C1" s="5" t="s">
        <v>11</v>
      </c>
      <c r="D1" s="5" t="s">
        <v>12</v>
      </c>
      <c r="E1" s="5" t="s">
        <v>13</v>
      </c>
      <c r="F1" s="5" t="s">
        <v>14</v>
      </c>
      <c r="G1" s="5" t="s">
        <v>52</v>
      </c>
      <c r="H1" s="5" t="s">
        <v>53</v>
      </c>
      <c r="J1" s="264" t="str">
        <f>"AVL="&amp;AVL!B5</f>
        <v>AVL=34</v>
      </c>
      <c r="K1" s="6">
        <v>34</v>
      </c>
      <c r="L1" s="7" t="s">
        <v>60</v>
      </c>
      <c r="M1" s="265" t="s">
        <v>10</v>
      </c>
      <c r="N1" s="265" t="s">
        <v>11</v>
      </c>
      <c r="O1" s="265" t="s">
        <v>12</v>
      </c>
      <c r="P1" s="265" t="s">
        <v>13</v>
      </c>
      <c r="Q1" s="265" t="s">
        <v>14</v>
      </c>
      <c r="R1" s="265" t="s">
        <v>52</v>
      </c>
      <c r="S1" s="265" t="s">
        <v>53</v>
      </c>
    </row>
    <row r="2" spans="1:19">
      <c r="A2" s="161" t="s">
        <v>147</v>
      </c>
      <c r="B2" s="6">
        <f>'US-syvbt-frgt'!B$5*SUMIFS('% by state 2019'!$AA:$AA,'% by state 2019'!$Z:$Z,$A2)</f>
        <v>0</v>
      </c>
      <c r="C2" s="6">
        <f>'US-syvbt-frgt'!C$5*SUMIFS('% by state 2019'!$AA:$AA,'% by state 2019'!$Z:$Z,$A2)</f>
        <v>0</v>
      </c>
      <c r="D2" s="6">
        <f>'US-syvbt-frgt'!D$5*SUMIFS('% by state 2019'!$AA:$AA,'% by state 2019'!$Z:$Z,$A2)</f>
        <v>0</v>
      </c>
      <c r="E2" s="6">
        <f>'US-syvbt-frgt'!E$5*SUMIFS('% by state 2019'!$AA:$AA,'% by state 2019'!$Z:$Z,$A2)</f>
        <v>376.68683982616136</v>
      </c>
      <c r="F2" s="6">
        <f>'US-syvbt-frgt'!F$5*SUMIFS('% by state 2019'!$AA:$AA,'% by state 2019'!$Z:$Z,$A2)</f>
        <v>0</v>
      </c>
      <c r="G2" s="6">
        <f>'US-syvbt-frgt'!G$5*SUMIFS('% by state 2019'!$AA:$AA,'% by state 2019'!$Z:$Z,$A2)</f>
        <v>0</v>
      </c>
      <c r="H2" s="6">
        <f>'US-syvbt-frgt'!H$5*SUMIFS('% by state 2019'!$AA:$AA,'% by state 2019'!$Z:$Z,$A2)</f>
        <v>0</v>
      </c>
      <c r="J2" s="9"/>
      <c r="L2" s="161" t="s">
        <v>147</v>
      </c>
      <c r="M2" s="273">
        <f>IF(B2=0,0,IF(SUM($B2:$H2)&lt;$K$1,B2*($K$1/SUM($B2:$H2)),B2))</f>
        <v>0</v>
      </c>
      <c r="N2" s="273">
        <f t="shared" ref="N2:S2" si="0">IF(C2=0,0,IF(SUM($B2:$H2)&lt;$K$1,C2*($K$1/SUM($B2:$H2)),C2))</f>
        <v>0</v>
      </c>
      <c r="O2" s="273">
        <f t="shared" si="0"/>
        <v>0</v>
      </c>
      <c r="P2" s="273">
        <f t="shared" si="0"/>
        <v>376.68683982616136</v>
      </c>
      <c r="Q2" s="273">
        <f t="shared" si="0"/>
        <v>0</v>
      </c>
      <c r="R2" s="273">
        <f t="shared" si="0"/>
        <v>0</v>
      </c>
      <c r="S2" s="273">
        <f t="shared" si="0"/>
        <v>0</v>
      </c>
    </row>
    <row r="3" spans="1:19">
      <c r="A3" s="161" t="s">
        <v>149</v>
      </c>
      <c r="B3" s="6">
        <f>'US-syvbt-frgt'!B$5*SUMIFS('% by state 2019'!$AA:$AA,'% by state 2019'!$Z:$Z,$A3)</f>
        <v>0</v>
      </c>
      <c r="C3" s="6">
        <f>'US-syvbt-frgt'!C$5*SUMIFS('% by state 2019'!$AA:$AA,'% by state 2019'!$Z:$Z,$A3)</f>
        <v>0</v>
      </c>
      <c r="D3" s="6">
        <f>'US-syvbt-frgt'!D$5*SUMIFS('% by state 2019'!$AA:$AA,'% by state 2019'!$Z:$Z,$A3)</f>
        <v>0</v>
      </c>
      <c r="E3" s="6">
        <f>'US-syvbt-frgt'!E$5*SUMIFS('% by state 2019'!$AA:$AA,'% by state 2019'!$Z:$Z,$A3)</f>
        <v>0</v>
      </c>
      <c r="F3" s="6">
        <f>'US-syvbt-frgt'!F$5*SUMIFS('% by state 2019'!$AA:$AA,'% by state 2019'!$Z:$Z,$A3)</f>
        <v>0</v>
      </c>
      <c r="G3" s="6">
        <f>'US-syvbt-frgt'!G$5*SUMIFS('% by state 2019'!$AA:$AA,'% by state 2019'!$Z:$Z,$A3)</f>
        <v>0</v>
      </c>
      <c r="H3" s="6">
        <f>'US-syvbt-frgt'!H$5*SUMIFS('% by state 2019'!$AA:$AA,'% by state 2019'!$Z:$Z,$A3)</f>
        <v>0</v>
      </c>
      <c r="J3" s="9"/>
      <c r="L3" s="161" t="s">
        <v>149</v>
      </c>
      <c r="M3" s="273">
        <f t="shared" ref="M3:M51" si="1">IF(B3=0,0,IF(SUM($B3:$H3)&lt;$K$1,B3*($K$1/SUM($B3:$H3)),B3))</f>
        <v>0</v>
      </c>
      <c r="N3" s="273">
        <f t="shared" ref="N3:N51" si="2">IF(C3=0,0,IF(SUM($B3:$H3)&lt;$K$1,C3*($K$1/SUM($B3:$H3)),C3))</f>
        <v>0</v>
      </c>
      <c r="O3" s="273">
        <f t="shared" ref="O3:O51" si="3">IF(D3=0,0,IF(SUM($B3:$H3)&lt;$K$1,D3*($K$1/SUM($B3:$H3)),D3))</f>
        <v>0</v>
      </c>
      <c r="P3" s="273">
        <f t="shared" ref="P3:P51" si="4">IF(E3=0,0,IF(SUM($B3:$H3)&lt;$K$1,E3*($K$1/SUM($B3:$H3)),E3))</f>
        <v>0</v>
      </c>
      <c r="Q3" s="273">
        <f t="shared" ref="Q3:Q51" si="5">IF(F3=0,0,IF(SUM($B3:$H3)&lt;$K$1,F3*($K$1/SUM($B3:$H3)),F3))</f>
        <v>0</v>
      </c>
      <c r="R3" s="273">
        <f t="shared" ref="R3:R51" si="6">IF(G3=0,0,IF(SUM($B3:$H3)&lt;$K$1,G3*($K$1/SUM($B3:$H3)),G3))</f>
        <v>0</v>
      </c>
      <c r="S3" s="273">
        <f t="shared" ref="S3:S51" si="7">IF(H3=0,0,IF(SUM($B3:$H3)&lt;$K$1,H3*($K$1/SUM($B3:$H3)),H3))</f>
        <v>0</v>
      </c>
    </row>
    <row r="4" spans="1:19">
      <c r="A4" s="161" t="s">
        <v>150</v>
      </c>
      <c r="B4" s="6">
        <f>'US-syvbt-frgt'!B$5*SUMIFS('% by state 2019'!$AA:$AA,'% by state 2019'!$Z:$Z,$A4)</f>
        <v>0</v>
      </c>
      <c r="C4" s="6">
        <f>'US-syvbt-frgt'!C$5*SUMIFS('% by state 2019'!$AA:$AA,'% by state 2019'!$Z:$Z,$A4)</f>
        <v>0</v>
      </c>
      <c r="D4" s="6">
        <f>'US-syvbt-frgt'!D$5*SUMIFS('% by state 2019'!$AA:$AA,'% by state 2019'!$Z:$Z,$A4)</f>
        <v>0</v>
      </c>
      <c r="E4" s="6">
        <f>'US-syvbt-frgt'!E$5*SUMIFS('% by state 2019'!$AA:$AA,'% by state 2019'!$Z:$Z,$A4)</f>
        <v>193.55045680576274</v>
      </c>
      <c r="F4" s="6">
        <f>'US-syvbt-frgt'!F$5*SUMIFS('% by state 2019'!$AA:$AA,'% by state 2019'!$Z:$Z,$A4)</f>
        <v>0</v>
      </c>
      <c r="G4" s="6">
        <f>'US-syvbt-frgt'!G$5*SUMIFS('% by state 2019'!$AA:$AA,'% by state 2019'!$Z:$Z,$A4)</f>
        <v>0</v>
      </c>
      <c r="H4" s="6">
        <f>'US-syvbt-frgt'!H$5*SUMIFS('% by state 2019'!$AA:$AA,'% by state 2019'!$Z:$Z,$A4)</f>
        <v>0</v>
      </c>
      <c r="J4" s="9"/>
      <c r="L4" s="161" t="s">
        <v>150</v>
      </c>
      <c r="M4" s="273">
        <f t="shared" si="1"/>
        <v>0</v>
      </c>
      <c r="N4" s="273">
        <f t="shared" si="2"/>
        <v>0</v>
      </c>
      <c r="O4" s="273">
        <f t="shared" si="3"/>
        <v>0</v>
      </c>
      <c r="P4" s="273">
        <f t="shared" si="4"/>
        <v>193.55045680576274</v>
      </c>
      <c r="Q4" s="273">
        <f t="shared" si="5"/>
        <v>0</v>
      </c>
      <c r="R4" s="273">
        <f t="shared" si="6"/>
        <v>0</v>
      </c>
      <c r="S4" s="273">
        <f t="shared" si="7"/>
        <v>0</v>
      </c>
    </row>
    <row r="5" spans="1:19">
      <c r="A5" s="161" t="s">
        <v>151</v>
      </c>
      <c r="B5" s="6">
        <f>'US-syvbt-frgt'!B$5*SUMIFS('% by state 2019'!$AA:$AA,'% by state 2019'!$Z:$Z,$A5)</f>
        <v>0</v>
      </c>
      <c r="C5" s="6">
        <f>'US-syvbt-frgt'!C$5*SUMIFS('% by state 2019'!$AA:$AA,'% by state 2019'!$Z:$Z,$A5)</f>
        <v>0</v>
      </c>
      <c r="D5" s="6">
        <f>'US-syvbt-frgt'!D$5*SUMIFS('% by state 2019'!$AA:$AA,'% by state 2019'!$Z:$Z,$A5)</f>
        <v>0</v>
      </c>
      <c r="E5" s="6">
        <f>'US-syvbt-frgt'!E$5*SUMIFS('% by state 2019'!$AA:$AA,'% by state 2019'!$Z:$Z,$A5)</f>
        <v>274.23727634792135</v>
      </c>
      <c r="F5" s="6">
        <f>'US-syvbt-frgt'!F$5*SUMIFS('% by state 2019'!$AA:$AA,'% by state 2019'!$Z:$Z,$A5)</f>
        <v>0</v>
      </c>
      <c r="G5" s="6">
        <f>'US-syvbt-frgt'!G$5*SUMIFS('% by state 2019'!$AA:$AA,'% by state 2019'!$Z:$Z,$A5)</f>
        <v>0</v>
      </c>
      <c r="H5" s="6">
        <f>'US-syvbt-frgt'!H$5*SUMIFS('% by state 2019'!$AA:$AA,'% by state 2019'!$Z:$Z,$A5)</f>
        <v>0</v>
      </c>
      <c r="J5" s="9"/>
      <c r="L5" s="161" t="s">
        <v>151</v>
      </c>
      <c r="M5" s="273">
        <f t="shared" si="1"/>
        <v>0</v>
      </c>
      <c r="N5" s="273">
        <f t="shared" si="2"/>
        <v>0</v>
      </c>
      <c r="O5" s="273">
        <f t="shared" si="3"/>
        <v>0</v>
      </c>
      <c r="P5" s="273">
        <f t="shared" si="4"/>
        <v>274.23727634792135</v>
      </c>
      <c r="Q5" s="273">
        <f t="shared" si="5"/>
        <v>0</v>
      </c>
      <c r="R5" s="273">
        <f t="shared" si="6"/>
        <v>0</v>
      </c>
      <c r="S5" s="273">
        <f t="shared" si="7"/>
        <v>0</v>
      </c>
    </row>
    <row r="6" spans="1:19">
      <c r="A6" s="161" t="s">
        <v>153</v>
      </c>
      <c r="B6" s="6">
        <f>'US-syvbt-frgt'!B$5*SUMIFS('% by state 2019'!$AA:$AA,'% by state 2019'!$Z:$Z,$A6)</f>
        <v>0</v>
      </c>
      <c r="C6" s="6">
        <f>'US-syvbt-frgt'!C$5*SUMIFS('% by state 2019'!$AA:$AA,'% by state 2019'!$Z:$Z,$A6)</f>
        <v>0</v>
      </c>
      <c r="D6" s="6">
        <f>'US-syvbt-frgt'!D$5*SUMIFS('% by state 2019'!$AA:$AA,'% by state 2019'!$Z:$Z,$A6)</f>
        <v>0</v>
      </c>
      <c r="E6" s="6">
        <f>'US-syvbt-frgt'!E$5*SUMIFS('% by state 2019'!$AA:$AA,'% by state 2019'!$Z:$Z,$A6)</f>
        <v>3159.1582378379094</v>
      </c>
      <c r="F6" s="6">
        <f>'US-syvbt-frgt'!F$5*SUMIFS('% by state 2019'!$AA:$AA,'% by state 2019'!$Z:$Z,$A6)</f>
        <v>0</v>
      </c>
      <c r="G6" s="6">
        <f>'US-syvbt-frgt'!G$5*SUMIFS('% by state 2019'!$AA:$AA,'% by state 2019'!$Z:$Z,$A6)</f>
        <v>0</v>
      </c>
      <c r="H6" s="6">
        <f>'US-syvbt-frgt'!H$5*SUMIFS('% by state 2019'!$AA:$AA,'% by state 2019'!$Z:$Z,$A6)</f>
        <v>0</v>
      </c>
      <c r="J6" s="9"/>
      <c r="L6" s="161" t="s">
        <v>153</v>
      </c>
      <c r="M6" s="273">
        <f t="shared" si="1"/>
        <v>0</v>
      </c>
      <c r="N6" s="273">
        <f t="shared" si="2"/>
        <v>0</v>
      </c>
      <c r="O6" s="273">
        <f t="shared" si="3"/>
        <v>0</v>
      </c>
      <c r="P6" s="273">
        <f t="shared" si="4"/>
        <v>3159.1582378379094</v>
      </c>
      <c r="Q6" s="273">
        <f t="shared" si="5"/>
        <v>0</v>
      </c>
      <c r="R6" s="273">
        <f t="shared" si="6"/>
        <v>0</v>
      </c>
      <c r="S6" s="273">
        <f t="shared" si="7"/>
        <v>0</v>
      </c>
    </row>
    <row r="7" spans="1:19">
      <c r="A7" s="161" t="s">
        <v>155</v>
      </c>
      <c r="B7" s="6">
        <f>'US-syvbt-frgt'!B$5*SUMIFS('% by state 2019'!$AA:$AA,'% by state 2019'!$Z:$Z,$A7)</f>
        <v>0</v>
      </c>
      <c r="C7" s="6">
        <f>'US-syvbt-frgt'!C$5*SUMIFS('% by state 2019'!$AA:$AA,'% by state 2019'!$Z:$Z,$A7)</f>
        <v>0</v>
      </c>
      <c r="D7" s="6">
        <f>'US-syvbt-frgt'!D$5*SUMIFS('% by state 2019'!$AA:$AA,'% by state 2019'!$Z:$Z,$A7)</f>
        <v>0</v>
      </c>
      <c r="E7" s="6">
        <f>'US-syvbt-frgt'!E$5*SUMIFS('% by state 2019'!$AA:$AA,'% by state 2019'!$Z:$Z,$A7)</f>
        <v>294.48686426390714</v>
      </c>
      <c r="F7" s="6">
        <f>'US-syvbt-frgt'!F$5*SUMIFS('% by state 2019'!$AA:$AA,'% by state 2019'!$Z:$Z,$A7)</f>
        <v>0</v>
      </c>
      <c r="G7" s="6">
        <f>'US-syvbt-frgt'!G$5*SUMIFS('% by state 2019'!$AA:$AA,'% by state 2019'!$Z:$Z,$A7)</f>
        <v>0</v>
      </c>
      <c r="H7" s="6">
        <f>'US-syvbt-frgt'!H$5*SUMIFS('% by state 2019'!$AA:$AA,'% by state 2019'!$Z:$Z,$A7)</f>
        <v>0</v>
      </c>
      <c r="J7" s="9"/>
      <c r="L7" s="161" t="s">
        <v>155</v>
      </c>
      <c r="M7" s="273">
        <f t="shared" si="1"/>
        <v>0</v>
      </c>
      <c r="N7" s="273">
        <f t="shared" si="2"/>
        <v>0</v>
      </c>
      <c r="O7" s="273">
        <f t="shared" si="3"/>
        <v>0</v>
      </c>
      <c r="P7" s="273">
        <f t="shared" si="4"/>
        <v>294.48686426390714</v>
      </c>
      <c r="Q7" s="273">
        <f t="shared" si="5"/>
        <v>0</v>
      </c>
      <c r="R7" s="273">
        <f t="shared" si="6"/>
        <v>0</v>
      </c>
      <c r="S7" s="273">
        <f t="shared" si="7"/>
        <v>0</v>
      </c>
    </row>
    <row r="8" spans="1:19">
      <c r="A8" s="161" t="s">
        <v>157</v>
      </c>
      <c r="B8" s="6">
        <f>'US-syvbt-frgt'!B$5*SUMIFS('% by state 2019'!$AA:$AA,'% by state 2019'!$Z:$Z,$A8)</f>
        <v>0</v>
      </c>
      <c r="C8" s="6">
        <f>'US-syvbt-frgt'!C$5*SUMIFS('% by state 2019'!$AA:$AA,'% by state 2019'!$Z:$Z,$A8)</f>
        <v>0</v>
      </c>
      <c r="D8" s="6">
        <f>'US-syvbt-frgt'!D$5*SUMIFS('% by state 2019'!$AA:$AA,'% by state 2019'!$Z:$Z,$A8)</f>
        <v>0</v>
      </c>
      <c r="E8" s="6">
        <f>'US-syvbt-frgt'!E$5*SUMIFS('% by state 2019'!$AA:$AA,'% by state 2019'!$Z:$Z,$A8)</f>
        <v>13.128853703770984</v>
      </c>
      <c r="F8" s="6">
        <f>'US-syvbt-frgt'!F$5*SUMIFS('% by state 2019'!$AA:$AA,'% by state 2019'!$Z:$Z,$A8)</f>
        <v>0</v>
      </c>
      <c r="G8" s="6">
        <f>'US-syvbt-frgt'!G$5*SUMIFS('% by state 2019'!$AA:$AA,'% by state 2019'!$Z:$Z,$A8)</f>
        <v>0</v>
      </c>
      <c r="H8" s="6">
        <f>'US-syvbt-frgt'!H$5*SUMIFS('% by state 2019'!$AA:$AA,'% by state 2019'!$Z:$Z,$A8)</f>
        <v>0</v>
      </c>
      <c r="L8" s="161" t="s">
        <v>157</v>
      </c>
      <c r="M8" s="273">
        <f t="shared" si="1"/>
        <v>0</v>
      </c>
      <c r="N8" s="273">
        <f t="shared" si="2"/>
        <v>0</v>
      </c>
      <c r="O8" s="273">
        <f t="shared" si="3"/>
        <v>0</v>
      </c>
      <c r="P8" s="273">
        <f t="shared" si="4"/>
        <v>34</v>
      </c>
      <c r="Q8" s="273">
        <f t="shared" si="5"/>
        <v>0</v>
      </c>
      <c r="R8" s="273">
        <f t="shared" si="6"/>
        <v>0</v>
      </c>
      <c r="S8" s="273">
        <f t="shared" si="7"/>
        <v>0</v>
      </c>
    </row>
    <row r="9" spans="1:19">
      <c r="A9" s="161" t="s">
        <v>159</v>
      </c>
      <c r="B9" s="6">
        <f>'US-syvbt-frgt'!B$5*SUMIFS('% by state 2019'!$AA:$AA,'% by state 2019'!$Z:$Z,$A9)</f>
        <v>0</v>
      </c>
      <c r="C9" s="6">
        <f>'US-syvbt-frgt'!C$5*SUMIFS('% by state 2019'!$AA:$AA,'% by state 2019'!$Z:$Z,$A9)</f>
        <v>0</v>
      </c>
      <c r="D9" s="6">
        <f>'US-syvbt-frgt'!D$5*SUMIFS('% by state 2019'!$AA:$AA,'% by state 2019'!$Z:$Z,$A9)</f>
        <v>0</v>
      </c>
      <c r="E9" s="6">
        <f>'US-syvbt-frgt'!E$5*SUMIFS('% by state 2019'!$AA:$AA,'% by state 2019'!$Z:$Z,$A9)</f>
        <v>19.893551205375015</v>
      </c>
      <c r="F9" s="6">
        <f>'US-syvbt-frgt'!F$5*SUMIFS('% by state 2019'!$AA:$AA,'% by state 2019'!$Z:$Z,$A9)</f>
        <v>0</v>
      </c>
      <c r="G9" s="6">
        <f>'US-syvbt-frgt'!G$5*SUMIFS('% by state 2019'!$AA:$AA,'% by state 2019'!$Z:$Z,$A9)</f>
        <v>0</v>
      </c>
      <c r="H9" s="6">
        <f>'US-syvbt-frgt'!H$5*SUMIFS('% by state 2019'!$AA:$AA,'% by state 2019'!$Z:$Z,$A9)</f>
        <v>0</v>
      </c>
      <c r="L9" s="161" t="s">
        <v>159</v>
      </c>
      <c r="M9" s="273">
        <f t="shared" si="1"/>
        <v>0</v>
      </c>
      <c r="N9" s="273">
        <f t="shared" si="2"/>
        <v>0</v>
      </c>
      <c r="O9" s="273">
        <f t="shared" si="3"/>
        <v>0</v>
      </c>
      <c r="P9" s="273">
        <f t="shared" si="4"/>
        <v>34</v>
      </c>
      <c r="Q9" s="273">
        <f t="shared" si="5"/>
        <v>0</v>
      </c>
      <c r="R9" s="273">
        <f t="shared" si="6"/>
        <v>0</v>
      </c>
      <c r="S9" s="273">
        <f t="shared" si="7"/>
        <v>0</v>
      </c>
    </row>
    <row r="10" spans="1:19">
      <c r="A10" s="161" t="s">
        <v>161</v>
      </c>
      <c r="B10" s="6">
        <f>'US-syvbt-frgt'!B$5*SUMIFS('% by state 2019'!$AA:$AA,'% by state 2019'!$Z:$Z,$A10)</f>
        <v>0</v>
      </c>
      <c r="C10" s="6">
        <f>'US-syvbt-frgt'!C$5*SUMIFS('% by state 2019'!$AA:$AA,'% by state 2019'!$Z:$Z,$A10)</f>
        <v>0</v>
      </c>
      <c r="D10" s="6">
        <f>'US-syvbt-frgt'!D$5*SUMIFS('% by state 2019'!$AA:$AA,'% by state 2019'!$Z:$Z,$A10)</f>
        <v>0</v>
      </c>
      <c r="E10" s="6">
        <f>'US-syvbt-frgt'!E$5*SUMIFS('% by state 2019'!$AA:$AA,'% by state 2019'!$Z:$Z,$A10)</f>
        <v>725.33578869172709</v>
      </c>
      <c r="F10" s="6">
        <f>'US-syvbt-frgt'!F$5*SUMIFS('% by state 2019'!$AA:$AA,'% by state 2019'!$Z:$Z,$A10)</f>
        <v>0</v>
      </c>
      <c r="G10" s="6">
        <f>'US-syvbt-frgt'!G$5*SUMIFS('% by state 2019'!$AA:$AA,'% by state 2019'!$Z:$Z,$A10)</f>
        <v>0</v>
      </c>
      <c r="H10" s="6">
        <f>'US-syvbt-frgt'!H$5*SUMIFS('% by state 2019'!$AA:$AA,'% by state 2019'!$Z:$Z,$A10)</f>
        <v>0</v>
      </c>
      <c r="L10" s="161" t="s">
        <v>161</v>
      </c>
      <c r="M10" s="273">
        <f t="shared" si="1"/>
        <v>0</v>
      </c>
      <c r="N10" s="273">
        <f t="shared" si="2"/>
        <v>0</v>
      </c>
      <c r="O10" s="273">
        <f t="shared" si="3"/>
        <v>0</v>
      </c>
      <c r="P10" s="273">
        <f t="shared" si="4"/>
        <v>725.33578869172709</v>
      </c>
      <c r="Q10" s="273">
        <f t="shared" si="5"/>
        <v>0</v>
      </c>
      <c r="R10" s="273">
        <f t="shared" si="6"/>
        <v>0</v>
      </c>
      <c r="S10" s="273">
        <f t="shared" si="7"/>
        <v>0</v>
      </c>
    </row>
    <row r="11" spans="1:19">
      <c r="A11" s="161" t="s">
        <v>163</v>
      </c>
      <c r="B11" s="6">
        <f>'US-syvbt-frgt'!B$5*SUMIFS('% by state 2019'!$AA:$AA,'% by state 2019'!$Z:$Z,$A11)</f>
        <v>0</v>
      </c>
      <c r="C11" s="6">
        <f>'US-syvbt-frgt'!C$5*SUMIFS('% by state 2019'!$AA:$AA,'% by state 2019'!$Z:$Z,$A11)</f>
        <v>0</v>
      </c>
      <c r="D11" s="6">
        <f>'US-syvbt-frgt'!D$5*SUMIFS('% by state 2019'!$AA:$AA,'% by state 2019'!$Z:$Z,$A11)</f>
        <v>0</v>
      </c>
      <c r="E11" s="6">
        <f>'US-syvbt-frgt'!E$5*SUMIFS('% by state 2019'!$AA:$AA,'% by state 2019'!$Z:$Z,$A11)</f>
        <v>1089.1608023470753</v>
      </c>
      <c r="F11" s="6">
        <f>'US-syvbt-frgt'!F$5*SUMIFS('% by state 2019'!$AA:$AA,'% by state 2019'!$Z:$Z,$A11)</f>
        <v>0</v>
      </c>
      <c r="G11" s="6">
        <f>'US-syvbt-frgt'!G$5*SUMIFS('% by state 2019'!$AA:$AA,'% by state 2019'!$Z:$Z,$A11)</f>
        <v>0</v>
      </c>
      <c r="H11" s="6">
        <f>'US-syvbt-frgt'!H$5*SUMIFS('% by state 2019'!$AA:$AA,'% by state 2019'!$Z:$Z,$A11)</f>
        <v>0</v>
      </c>
      <c r="L11" s="161" t="s">
        <v>163</v>
      </c>
      <c r="M11" s="273">
        <f t="shared" si="1"/>
        <v>0</v>
      </c>
      <c r="N11" s="273">
        <f t="shared" si="2"/>
        <v>0</v>
      </c>
      <c r="O11" s="273">
        <f t="shared" si="3"/>
        <v>0</v>
      </c>
      <c r="P11" s="273">
        <f t="shared" si="4"/>
        <v>1089.1608023470753</v>
      </c>
      <c r="Q11" s="273">
        <f t="shared" si="5"/>
        <v>0</v>
      </c>
      <c r="R11" s="273">
        <f t="shared" si="6"/>
        <v>0</v>
      </c>
      <c r="S11" s="273">
        <f t="shared" si="7"/>
        <v>0</v>
      </c>
    </row>
    <row r="12" spans="1:19">
      <c r="A12" s="161" t="s">
        <v>164</v>
      </c>
      <c r="B12" s="6">
        <f>'US-syvbt-frgt'!B$5*SUMIFS('% by state 2019'!$AA:$AA,'% by state 2019'!$Z:$Z,$A12)</f>
        <v>0</v>
      </c>
      <c r="C12" s="6">
        <f>'US-syvbt-frgt'!C$5*SUMIFS('% by state 2019'!$AA:$AA,'% by state 2019'!$Z:$Z,$A12)</f>
        <v>0</v>
      </c>
      <c r="D12" s="6">
        <f>'US-syvbt-frgt'!D$5*SUMIFS('% by state 2019'!$AA:$AA,'% by state 2019'!$Z:$Z,$A12)</f>
        <v>0</v>
      </c>
      <c r="E12" s="6">
        <f>'US-syvbt-frgt'!E$5*SUMIFS('% by state 2019'!$AA:$AA,'% by state 2019'!$Z:$Z,$A12)</f>
        <v>0</v>
      </c>
      <c r="F12" s="6">
        <f>'US-syvbt-frgt'!F$5*SUMIFS('% by state 2019'!$AA:$AA,'% by state 2019'!$Z:$Z,$A12)</f>
        <v>0</v>
      </c>
      <c r="G12" s="6">
        <f>'US-syvbt-frgt'!G$5*SUMIFS('% by state 2019'!$AA:$AA,'% by state 2019'!$Z:$Z,$A12)</f>
        <v>0</v>
      </c>
      <c r="H12" s="6">
        <f>'US-syvbt-frgt'!H$5*SUMIFS('% by state 2019'!$AA:$AA,'% by state 2019'!$Z:$Z,$A12)</f>
        <v>0</v>
      </c>
      <c r="L12" s="161" t="s">
        <v>164</v>
      </c>
      <c r="M12" s="273">
        <f t="shared" si="1"/>
        <v>0</v>
      </c>
      <c r="N12" s="273">
        <f t="shared" si="2"/>
        <v>0</v>
      </c>
      <c r="O12" s="273">
        <f t="shared" si="3"/>
        <v>0</v>
      </c>
      <c r="P12" s="273">
        <f t="shared" si="4"/>
        <v>0</v>
      </c>
      <c r="Q12" s="273">
        <f t="shared" si="5"/>
        <v>0</v>
      </c>
      <c r="R12" s="273">
        <f t="shared" si="6"/>
        <v>0</v>
      </c>
      <c r="S12" s="273">
        <f t="shared" si="7"/>
        <v>0</v>
      </c>
    </row>
    <row r="13" spans="1:19">
      <c r="A13" s="161" t="s">
        <v>165</v>
      </c>
      <c r="B13" s="6">
        <f>'US-syvbt-frgt'!B$5*SUMIFS('% by state 2019'!$AA:$AA,'% by state 2019'!$Z:$Z,$A13)</f>
        <v>0</v>
      </c>
      <c r="C13" s="6">
        <f>'US-syvbt-frgt'!C$5*SUMIFS('% by state 2019'!$AA:$AA,'% by state 2019'!$Z:$Z,$A13)</f>
        <v>0</v>
      </c>
      <c r="D13" s="6">
        <f>'US-syvbt-frgt'!D$5*SUMIFS('% by state 2019'!$AA:$AA,'% by state 2019'!$Z:$Z,$A13)</f>
        <v>0</v>
      </c>
      <c r="E13" s="6">
        <f>'US-syvbt-frgt'!E$5*SUMIFS('% by state 2019'!$AA:$AA,'% by state 2019'!$Z:$Z,$A13)</f>
        <v>86.961966566672885</v>
      </c>
      <c r="F13" s="6">
        <f>'US-syvbt-frgt'!F$5*SUMIFS('% by state 2019'!$AA:$AA,'% by state 2019'!$Z:$Z,$A13)</f>
        <v>0</v>
      </c>
      <c r="G13" s="6">
        <f>'US-syvbt-frgt'!G$5*SUMIFS('% by state 2019'!$AA:$AA,'% by state 2019'!$Z:$Z,$A13)</f>
        <v>0</v>
      </c>
      <c r="H13" s="6">
        <f>'US-syvbt-frgt'!H$5*SUMIFS('% by state 2019'!$AA:$AA,'% by state 2019'!$Z:$Z,$A13)</f>
        <v>0</v>
      </c>
      <c r="L13" s="161" t="s">
        <v>165</v>
      </c>
      <c r="M13" s="273">
        <f t="shared" si="1"/>
        <v>0</v>
      </c>
      <c r="N13" s="273">
        <f t="shared" si="2"/>
        <v>0</v>
      </c>
      <c r="O13" s="273">
        <f t="shared" si="3"/>
        <v>0</v>
      </c>
      <c r="P13" s="273">
        <f t="shared" si="4"/>
        <v>86.961966566672885</v>
      </c>
      <c r="Q13" s="273">
        <f t="shared" si="5"/>
        <v>0</v>
      </c>
      <c r="R13" s="273">
        <f t="shared" si="6"/>
        <v>0</v>
      </c>
      <c r="S13" s="273">
        <f t="shared" si="7"/>
        <v>0</v>
      </c>
    </row>
    <row r="14" spans="1:19">
      <c r="A14" s="161" t="s">
        <v>167</v>
      </c>
      <c r="B14" s="6">
        <f>'US-syvbt-frgt'!B$5*SUMIFS('% by state 2019'!$AA:$AA,'% by state 2019'!$Z:$Z,$A14)</f>
        <v>0</v>
      </c>
      <c r="C14" s="6">
        <f>'US-syvbt-frgt'!C$5*SUMIFS('% by state 2019'!$AA:$AA,'% by state 2019'!$Z:$Z,$A14)</f>
        <v>0</v>
      </c>
      <c r="D14" s="6">
        <f>'US-syvbt-frgt'!D$5*SUMIFS('% by state 2019'!$AA:$AA,'% by state 2019'!$Z:$Z,$A14)</f>
        <v>0</v>
      </c>
      <c r="E14" s="6">
        <f>'US-syvbt-frgt'!E$5*SUMIFS('% by state 2019'!$AA:$AA,'% by state 2019'!$Z:$Z,$A14)</f>
        <v>3490.3168832947226</v>
      </c>
      <c r="F14" s="6">
        <f>'US-syvbt-frgt'!F$5*SUMIFS('% by state 2019'!$AA:$AA,'% by state 2019'!$Z:$Z,$A14)</f>
        <v>0</v>
      </c>
      <c r="G14" s="6">
        <f>'US-syvbt-frgt'!G$5*SUMIFS('% by state 2019'!$AA:$AA,'% by state 2019'!$Z:$Z,$A14)</f>
        <v>0</v>
      </c>
      <c r="H14" s="6">
        <f>'US-syvbt-frgt'!H$5*SUMIFS('% by state 2019'!$AA:$AA,'% by state 2019'!$Z:$Z,$A14)</f>
        <v>0</v>
      </c>
      <c r="L14" s="161" t="s">
        <v>167</v>
      </c>
      <c r="M14" s="273">
        <f t="shared" si="1"/>
        <v>0</v>
      </c>
      <c r="N14" s="273">
        <f t="shared" si="2"/>
        <v>0</v>
      </c>
      <c r="O14" s="273">
        <f t="shared" si="3"/>
        <v>0</v>
      </c>
      <c r="P14" s="273">
        <f t="shared" si="4"/>
        <v>3490.3168832947226</v>
      </c>
      <c r="Q14" s="273">
        <f t="shared" si="5"/>
        <v>0</v>
      </c>
      <c r="R14" s="273">
        <f t="shared" si="6"/>
        <v>0</v>
      </c>
      <c r="S14" s="273">
        <f t="shared" si="7"/>
        <v>0</v>
      </c>
    </row>
    <row r="15" spans="1:19">
      <c r="A15" s="161" t="s">
        <v>169</v>
      </c>
      <c r="B15" s="6">
        <f>'US-syvbt-frgt'!B$5*SUMIFS('% by state 2019'!$AA:$AA,'% by state 2019'!$Z:$Z,$A15)</f>
        <v>0</v>
      </c>
      <c r="C15" s="6">
        <f>'US-syvbt-frgt'!C$5*SUMIFS('% by state 2019'!$AA:$AA,'% by state 2019'!$Z:$Z,$A15)</f>
        <v>0</v>
      </c>
      <c r="D15" s="6">
        <f>'US-syvbt-frgt'!D$5*SUMIFS('% by state 2019'!$AA:$AA,'% by state 2019'!$Z:$Z,$A15)</f>
        <v>0</v>
      </c>
      <c r="E15" s="6">
        <f>'US-syvbt-frgt'!E$5*SUMIFS('% by state 2019'!$AA:$AA,'% by state 2019'!$Z:$Z,$A15)</f>
        <v>546.16031407687285</v>
      </c>
      <c r="F15" s="6">
        <f>'US-syvbt-frgt'!F$5*SUMIFS('% by state 2019'!$AA:$AA,'% by state 2019'!$Z:$Z,$A15)</f>
        <v>0</v>
      </c>
      <c r="G15" s="6">
        <f>'US-syvbt-frgt'!G$5*SUMIFS('% by state 2019'!$AA:$AA,'% by state 2019'!$Z:$Z,$A15)</f>
        <v>0</v>
      </c>
      <c r="H15" s="6">
        <f>'US-syvbt-frgt'!H$5*SUMIFS('% by state 2019'!$AA:$AA,'% by state 2019'!$Z:$Z,$A15)</f>
        <v>0</v>
      </c>
      <c r="L15" s="161" t="s">
        <v>169</v>
      </c>
      <c r="M15" s="273">
        <f t="shared" si="1"/>
        <v>0</v>
      </c>
      <c r="N15" s="273">
        <f t="shared" si="2"/>
        <v>0</v>
      </c>
      <c r="O15" s="273">
        <f t="shared" si="3"/>
        <v>0</v>
      </c>
      <c r="P15" s="273">
        <f t="shared" si="4"/>
        <v>546.16031407687285</v>
      </c>
      <c r="Q15" s="273">
        <f t="shared" si="5"/>
        <v>0</v>
      </c>
      <c r="R15" s="273">
        <f t="shared" si="6"/>
        <v>0</v>
      </c>
      <c r="S15" s="273">
        <f t="shared" si="7"/>
        <v>0</v>
      </c>
    </row>
    <row r="16" spans="1:19">
      <c r="A16" s="161" t="s">
        <v>171</v>
      </c>
      <c r="B16" s="6">
        <f>'US-syvbt-frgt'!B$5*SUMIFS('% by state 2019'!$AA:$AA,'% by state 2019'!$Z:$Z,$A16)</f>
        <v>0</v>
      </c>
      <c r="C16" s="6">
        <f>'US-syvbt-frgt'!C$5*SUMIFS('% by state 2019'!$AA:$AA,'% by state 2019'!$Z:$Z,$A16)</f>
        <v>0</v>
      </c>
      <c r="D16" s="6">
        <f>'US-syvbt-frgt'!D$5*SUMIFS('% by state 2019'!$AA:$AA,'% by state 2019'!$Z:$Z,$A16)</f>
        <v>0</v>
      </c>
      <c r="E16" s="6">
        <f>'US-syvbt-frgt'!E$5*SUMIFS('% by state 2019'!$AA:$AA,'% by state 2019'!$Z:$Z,$A16)</f>
        <v>344.6435358711949</v>
      </c>
      <c r="F16" s="6">
        <f>'US-syvbt-frgt'!F$5*SUMIFS('% by state 2019'!$AA:$AA,'% by state 2019'!$Z:$Z,$A16)</f>
        <v>0</v>
      </c>
      <c r="G16" s="6">
        <f>'US-syvbt-frgt'!G$5*SUMIFS('% by state 2019'!$AA:$AA,'% by state 2019'!$Z:$Z,$A16)</f>
        <v>0</v>
      </c>
      <c r="H16" s="6">
        <f>'US-syvbt-frgt'!H$5*SUMIFS('% by state 2019'!$AA:$AA,'% by state 2019'!$Z:$Z,$A16)</f>
        <v>0</v>
      </c>
      <c r="L16" s="161" t="s">
        <v>171</v>
      </c>
      <c r="M16" s="273">
        <f t="shared" si="1"/>
        <v>0</v>
      </c>
      <c r="N16" s="273">
        <f t="shared" si="2"/>
        <v>0</v>
      </c>
      <c r="O16" s="273">
        <f t="shared" si="3"/>
        <v>0</v>
      </c>
      <c r="P16" s="273">
        <f t="shared" si="4"/>
        <v>344.6435358711949</v>
      </c>
      <c r="Q16" s="273">
        <f t="shared" si="5"/>
        <v>0</v>
      </c>
      <c r="R16" s="273">
        <f t="shared" si="6"/>
        <v>0</v>
      </c>
      <c r="S16" s="273">
        <f t="shared" si="7"/>
        <v>0</v>
      </c>
    </row>
    <row r="17" spans="1:19">
      <c r="A17" s="161" t="s">
        <v>173</v>
      </c>
      <c r="B17" s="6">
        <f>'US-syvbt-frgt'!B$5*SUMIFS('% by state 2019'!$AA:$AA,'% by state 2019'!$Z:$Z,$A17)</f>
        <v>0</v>
      </c>
      <c r="C17" s="6">
        <f>'US-syvbt-frgt'!C$5*SUMIFS('% by state 2019'!$AA:$AA,'% by state 2019'!$Z:$Z,$A17)</f>
        <v>0</v>
      </c>
      <c r="D17" s="6">
        <f>'US-syvbt-frgt'!D$5*SUMIFS('% by state 2019'!$AA:$AA,'% by state 2019'!$Z:$Z,$A17)</f>
        <v>0</v>
      </c>
      <c r="E17" s="6">
        <f>'US-syvbt-frgt'!E$5*SUMIFS('% by state 2019'!$AA:$AA,'% by state 2019'!$Z:$Z,$A17)</f>
        <v>368.09745418267732</v>
      </c>
      <c r="F17" s="6">
        <f>'US-syvbt-frgt'!F$5*SUMIFS('% by state 2019'!$AA:$AA,'% by state 2019'!$Z:$Z,$A17)</f>
        <v>0</v>
      </c>
      <c r="G17" s="6">
        <f>'US-syvbt-frgt'!G$5*SUMIFS('% by state 2019'!$AA:$AA,'% by state 2019'!$Z:$Z,$A17)</f>
        <v>0</v>
      </c>
      <c r="H17" s="6">
        <f>'US-syvbt-frgt'!H$5*SUMIFS('% by state 2019'!$AA:$AA,'% by state 2019'!$Z:$Z,$A17)</f>
        <v>0</v>
      </c>
      <c r="L17" s="161" t="s">
        <v>173</v>
      </c>
      <c r="M17" s="273">
        <f t="shared" si="1"/>
        <v>0</v>
      </c>
      <c r="N17" s="273">
        <f t="shared" si="2"/>
        <v>0</v>
      </c>
      <c r="O17" s="273">
        <f t="shared" si="3"/>
        <v>0</v>
      </c>
      <c r="P17" s="273">
        <f t="shared" si="4"/>
        <v>368.09745418267732</v>
      </c>
      <c r="Q17" s="273">
        <f t="shared" si="5"/>
        <v>0</v>
      </c>
      <c r="R17" s="273">
        <f t="shared" si="6"/>
        <v>0</v>
      </c>
      <c r="S17" s="273">
        <f t="shared" si="7"/>
        <v>0</v>
      </c>
    </row>
    <row r="18" spans="1:19">
      <c r="A18" s="161" t="s">
        <v>174</v>
      </c>
      <c r="B18" s="6">
        <f>'US-syvbt-frgt'!B$5*SUMIFS('% by state 2019'!$AA:$AA,'% by state 2019'!$Z:$Z,$A18)</f>
        <v>0</v>
      </c>
      <c r="C18" s="6">
        <f>'US-syvbt-frgt'!C$5*SUMIFS('% by state 2019'!$AA:$AA,'% by state 2019'!$Z:$Z,$A18)</f>
        <v>0</v>
      </c>
      <c r="D18" s="6">
        <f>'US-syvbt-frgt'!D$5*SUMIFS('% by state 2019'!$AA:$AA,'% by state 2019'!$Z:$Z,$A18)</f>
        <v>0</v>
      </c>
      <c r="E18" s="6">
        <f>'US-syvbt-frgt'!E$5*SUMIFS('% by state 2019'!$AA:$AA,'% by state 2019'!$Z:$Z,$A18)</f>
        <v>282.96017575788443</v>
      </c>
      <c r="F18" s="6">
        <f>'US-syvbt-frgt'!F$5*SUMIFS('% by state 2019'!$AA:$AA,'% by state 2019'!$Z:$Z,$A18)</f>
        <v>0</v>
      </c>
      <c r="G18" s="6">
        <f>'US-syvbt-frgt'!G$5*SUMIFS('% by state 2019'!$AA:$AA,'% by state 2019'!$Z:$Z,$A18)</f>
        <v>0</v>
      </c>
      <c r="H18" s="6">
        <f>'US-syvbt-frgt'!H$5*SUMIFS('% by state 2019'!$AA:$AA,'% by state 2019'!$Z:$Z,$A18)</f>
        <v>0</v>
      </c>
      <c r="L18" s="161" t="s">
        <v>174</v>
      </c>
      <c r="M18" s="273">
        <f t="shared" si="1"/>
        <v>0</v>
      </c>
      <c r="N18" s="273">
        <f t="shared" si="2"/>
        <v>0</v>
      </c>
      <c r="O18" s="273">
        <f t="shared" si="3"/>
        <v>0</v>
      </c>
      <c r="P18" s="273">
        <f t="shared" si="4"/>
        <v>282.96017575788443</v>
      </c>
      <c r="Q18" s="273">
        <f t="shared" si="5"/>
        <v>0</v>
      </c>
      <c r="R18" s="273">
        <f t="shared" si="6"/>
        <v>0</v>
      </c>
      <c r="S18" s="273">
        <f t="shared" si="7"/>
        <v>0</v>
      </c>
    </row>
    <row r="19" spans="1:19">
      <c r="A19" s="161" t="s">
        <v>175</v>
      </c>
      <c r="B19" s="6">
        <f>'US-syvbt-frgt'!B$5*SUMIFS('% by state 2019'!$AA:$AA,'% by state 2019'!$Z:$Z,$A19)</f>
        <v>0</v>
      </c>
      <c r="C19" s="6">
        <f>'US-syvbt-frgt'!C$5*SUMIFS('% by state 2019'!$AA:$AA,'% by state 2019'!$Z:$Z,$A19)</f>
        <v>0</v>
      </c>
      <c r="D19" s="6">
        <f>'US-syvbt-frgt'!D$5*SUMIFS('% by state 2019'!$AA:$AA,'% by state 2019'!$Z:$Z,$A19)</f>
        <v>0</v>
      </c>
      <c r="E19" s="6">
        <f>'US-syvbt-frgt'!E$5*SUMIFS('% by state 2019'!$AA:$AA,'% by state 2019'!$Z:$Z,$A19)</f>
        <v>386.07730806851959</v>
      </c>
      <c r="F19" s="6">
        <f>'US-syvbt-frgt'!F$5*SUMIFS('% by state 2019'!$AA:$AA,'% by state 2019'!$Z:$Z,$A19)</f>
        <v>0</v>
      </c>
      <c r="G19" s="6">
        <f>'US-syvbt-frgt'!G$5*SUMIFS('% by state 2019'!$AA:$AA,'% by state 2019'!$Z:$Z,$A19)</f>
        <v>0</v>
      </c>
      <c r="H19" s="6">
        <f>'US-syvbt-frgt'!H$5*SUMIFS('% by state 2019'!$AA:$AA,'% by state 2019'!$Z:$Z,$A19)</f>
        <v>0</v>
      </c>
      <c r="L19" s="161" t="s">
        <v>175</v>
      </c>
      <c r="M19" s="273">
        <f t="shared" si="1"/>
        <v>0</v>
      </c>
      <c r="N19" s="273">
        <f t="shared" si="2"/>
        <v>0</v>
      </c>
      <c r="O19" s="273">
        <f t="shared" si="3"/>
        <v>0</v>
      </c>
      <c r="P19" s="273">
        <f t="shared" si="4"/>
        <v>386.07730806851959</v>
      </c>
      <c r="Q19" s="273">
        <f t="shared" si="5"/>
        <v>0</v>
      </c>
      <c r="R19" s="273">
        <f t="shared" si="6"/>
        <v>0</v>
      </c>
      <c r="S19" s="273">
        <f t="shared" si="7"/>
        <v>0</v>
      </c>
    </row>
    <row r="20" spans="1:19">
      <c r="A20" s="161" t="s">
        <v>177</v>
      </c>
      <c r="B20" s="6">
        <f>'US-syvbt-frgt'!B$5*SUMIFS('% by state 2019'!$AA:$AA,'% by state 2019'!$Z:$Z,$A20)</f>
        <v>0</v>
      </c>
      <c r="C20" s="6">
        <f>'US-syvbt-frgt'!C$5*SUMIFS('% by state 2019'!$AA:$AA,'% by state 2019'!$Z:$Z,$A20)</f>
        <v>0</v>
      </c>
      <c r="D20" s="6">
        <f>'US-syvbt-frgt'!D$5*SUMIFS('% by state 2019'!$AA:$AA,'% by state 2019'!$Z:$Z,$A20)</f>
        <v>0</v>
      </c>
      <c r="E20" s="6">
        <f>'US-syvbt-frgt'!E$5*SUMIFS('% by state 2019'!$AA:$AA,'% by state 2019'!$Z:$Z,$A20)</f>
        <v>20.427606271291122</v>
      </c>
      <c r="F20" s="6">
        <f>'US-syvbt-frgt'!F$5*SUMIFS('% by state 2019'!$AA:$AA,'% by state 2019'!$Z:$Z,$A20)</f>
        <v>0</v>
      </c>
      <c r="G20" s="6">
        <f>'US-syvbt-frgt'!G$5*SUMIFS('% by state 2019'!$AA:$AA,'% by state 2019'!$Z:$Z,$A20)</f>
        <v>0</v>
      </c>
      <c r="H20" s="6">
        <f>'US-syvbt-frgt'!H$5*SUMIFS('% by state 2019'!$AA:$AA,'% by state 2019'!$Z:$Z,$A20)</f>
        <v>0</v>
      </c>
      <c r="L20" s="161" t="s">
        <v>177</v>
      </c>
      <c r="M20" s="273">
        <f t="shared" si="1"/>
        <v>0</v>
      </c>
      <c r="N20" s="273">
        <f t="shared" si="2"/>
        <v>0</v>
      </c>
      <c r="O20" s="273">
        <f t="shared" si="3"/>
        <v>0</v>
      </c>
      <c r="P20" s="273">
        <f t="shared" si="4"/>
        <v>34</v>
      </c>
      <c r="Q20" s="273">
        <f t="shared" si="5"/>
        <v>0</v>
      </c>
      <c r="R20" s="273">
        <f t="shared" si="6"/>
        <v>0</v>
      </c>
      <c r="S20" s="273">
        <f t="shared" si="7"/>
        <v>0</v>
      </c>
    </row>
    <row r="21" spans="1:19">
      <c r="A21" s="161" t="s">
        <v>178</v>
      </c>
      <c r="B21" s="6">
        <f>'US-syvbt-frgt'!B$5*SUMIFS('% by state 2019'!$AA:$AA,'% by state 2019'!$Z:$Z,$A21)</f>
        <v>0</v>
      </c>
      <c r="C21" s="6">
        <f>'US-syvbt-frgt'!C$5*SUMIFS('% by state 2019'!$AA:$AA,'% by state 2019'!$Z:$Z,$A21)</f>
        <v>0</v>
      </c>
      <c r="D21" s="6">
        <f>'US-syvbt-frgt'!D$5*SUMIFS('% by state 2019'!$AA:$AA,'% by state 2019'!$Z:$Z,$A21)</f>
        <v>0</v>
      </c>
      <c r="E21" s="6">
        <f>'US-syvbt-frgt'!E$5*SUMIFS('% by state 2019'!$AA:$AA,'% by state 2019'!$Z:$Z,$A21)</f>
        <v>187.23080519242211</v>
      </c>
      <c r="F21" s="6">
        <f>'US-syvbt-frgt'!F$5*SUMIFS('% by state 2019'!$AA:$AA,'% by state 2019'!$Z:$Z,$A21)</f>
        <v>0</v>
      </c>
      <c r="G21" s="6">
        <f>'US-syvbt-frgt'!G$5*SUMIFS('% by state 2019'!$AA:$AA,'% by state 2019'!$Z:$Z,$A21)</f>
        <v>0</v>
      </c>
      <c r="H21" s="6">
        <f>'US-syvbt-frgt'!H$5*SUMIFS('% by state 2019'!$AA:$AA,'% by state 2019'!$Z:$Z,$A21)</f>
        <v>0</v>
      </c>
      <c r="L21" s="161" t="s">
        <v>178</v>
      </c>
      <c r="M21" s="273">
        <f t="shared" si="1"/>
        <v>0</v>
      </c>
      <c r="N21" s="273">
        <f t="shared" si="2"/>
        <v>0</v>
      </c>
      <c r="O21" s="273">
        <f t="shared" si="3"/>
        <v>0</v>
      </c>
      <c r="P21" s="273">
        <f t="shared" si="4"/>
        <v>187.23080519242211</v>
      </c>
      <c r="Q21" s="273">
        <f t="shared" si="5"/>
        <v>0</v>
      </c>
      <c r="R21" s="273">
        <f t="shared" si="6"/>
        <v>0</v>
      </c>
      <c r="S21" s="273">
        <f t="shared" si="7"/>
        <v>0</v>
      </c>
    </row>
    <row r="22" spans="1:19">
      <c r="A22" s="161" t="s">
        <v>180</v>
      </c>
      <c r="B22" s="6">
        <f>'US-syvbt-frgt'!B$5*SUMIFS('% by state 2019'!$AA:$AA,'% by state 2019'!$Z:$Z,$A22)</f>
        <v>0</v>
      </c>
      <c r="C22" s="6">
        <f>'US-syvbt-frgt'!C$5*SUMIFS('% by state 2019'!$AA:$AA,'% by state 2019'!$Z:$Z,$A22)</f>
        <v>0</v>
      </c>
      <c r="D22" s="6">
        <f>'US-syvbt-frgt'!D$5*SUMIFS('% by state 2019'!$AA:$AA,'% by state 2019'!$Z:$Z,$A22)</f>
        <v>0</v>
      </c>
      <c r="E22" s="6">
        <f>'US-syvbt-frgt'!E$5*SUMIFS('% by state 2019'!$AA:$AA,'% by state 2019'!$Z:$Z,$A22)</f>
        <v>157.14570314581474</v>
      </c>
      <c r="F22" s="6">
        <f>'US-syvbt-frgt'!F$5*SUMIFS('% by state 2019'!$AA:$AA,'% by state 2019'!$Z:$Z,$A22)</f>
        <v>0</v>
      </c>
      <c r="G22" s="6">
        <f>'US-syvbt-frgt'!G$5*SUMIFS('% by state 2019'!$AA:$AA,'% by state 2019'!$Z:$Z,$A22)</f>
        <v>0</v>
      </c>
      <c r="H22" s="6">
        <f>'US-syvbt-frgt'!H$5*SUMIFS('% by state 2019'!$AA:$AA,'% by state 2019'!$Z:$Z,$A22)</f>
        <v>0</v>
      </c>
      <c r="L22" s="161" t="s">
        <v>180</v>
      </c>
      <c r="M22" s="273">
        <f t="shared" si="1"/>
        <v>0</v>
      </c>
      <c r="N22" s="273">
        <f t="shared" si="2"/>
        <v>0</v>
      </c>
      <c r="O22" s="273">
        <f t="shared" si="3"/>
        <v>0</v>
      </c>
      <c r="P22" s="273">
        <f t="shared" si="4"/>
        <v>157.14570314581474</v>
      </c>
      <c r="Q22" s="273">
        <f t="shared" si="5"/>
        <v>0</v>
      </c>
      <c r="R22" s="273">
        <f t="shared" si="6"/>
        <v>0</v>
      </c>
      <c r="S22" s="273">
        <f t="shared" si="7"/>
        <v>0</v>
      </c>
    </row>
    <row r="23" spans="1:19">
      <c r="A23" s="161" t="s">
        <v>182</v>
      </c>
      <c r="B23" s="6">
        <f>'US-syvbt-frgt'!B$5*SUMIFS('% by state 2019'!$AA:$AA,'% by state 2019'!$Z:$Z,$A23)</f>
        <v>0</v>
      </c>
      <c r="C23" s="6">
        <f>'US-syvbt-frgt'!C$5*SUMIFS('% by state 2019'!$AA:$AA,'% by state 2019'!$Z:$Z,$A23)</f>
        <v>0</v>
      </c>
      <c r="D23" s="6">
        <f>'US-syvbt-frgt'!D$5*SUMIFS('% by state 2019'!$AA:$AA,'% by state 2019'!$Z:$Z,$A23)</f>
        <v>0</v>
      </c>
      <c r="E23" s="6">
        <f>'US-syvbt-frgt'!E$5*SUMIFS('% by state 2019'!$AA:$AA,'% by state 2019'!$Z:$Z,$A23)</f>
        <v>457.72969607893071</v>
      </c>
      <c r="F23" s="6">
        <f>'US-syvbt-frgt'!F$5*SUMIFS('% by state 2019'!$AA:$AA,'% by state 2019'!$Z:$Z,$A23)</f>
        <v>0</v>
      </c>
      <c r="G23" s="6">
        <f>'US-syvbt-frgt'!G$5*SUMIFS('% by state 2019'!$AA:$AA,'% by state 2019'!$Z:$Z,$A23)</f>
        <v>0</v>
      </c>
      <c r="H23" s="6">
        <f>'US-syvbt-frgt'!H$5*SUMIFS('% by state 2019'!$AA:$AA,'% by state 2019'!$Z:$Z,$A23)</f>
        <v>0</v>
      </c>
      <c r="L23" s="161" t="s">
        <v>182</v>
      </c>
      <c r="M23" s="273">
        <f t="shared" si="1"/>
        <v>0</v>
      </c>
      <c r="N23" s="273">
        <f t="shared" si="2"/>
        <v>0</v>
      </c>
      <c r="O23" s="273">
        <f t="shared" si="3"/>
        <v>0</v>
      </c>
      <c r="P23" s="273">
        <f t="shared" si="4"/>
        <v>457.72969607893071</v>
      </c>
      <c r="Q23" s="273">
        <f t="shared" si="5"/>
        <v>0</v>
      </c>
      <c r="R23" s="273">
        <f t="shared" si="6"/>
        <v>0</v>
      </c>
      <c r="S23" s="273">
        <f t="shared" si="7"/>
        <v>0</v>
      </c>
    </row>
    <row r="24" spans="1:19">
      <c r="A24" s="161" t="s">
        <v>184</v>
      </c>
      <c r="B24" s="6">
        <f>'US-syvbt-frgt'!B$5*SUMIFS('% by state 2019'!$AA:$AA,'% by state 2019'!$Z:$Z,$A24)</f>
        <v>0</v>
      </c>
      <c r="C24" s="6">
        <f>'US-syvbt-frgt'!C$5*SUMIFS('% by state 2019'!$AA:$AA,'% by state 2019'!$Z:$Z,$A24)</f>
        <v>0</v>
      </c>
      <c r="D24" s="6">
        <f>'US-syvbt-frgt'!D$5*SUMIFS('% by state 2019'!$AA:$AA,'% by state 2019'!$Z:$Z,$A24)</f>
        <v>0</v>
      </c>
      <c r="E24" s="6">
        <f>'US-syvbt-frgt'!E$5*SUMIFS('% by state 2019'!$AA:$AA,'% by state 2019'!$Z:$Z,$A24)</f>
        <v>952.93225594964167</v>
      </c>
      <c r="F24" s="6">
        <f>'US-syvbt-frgt'!F$5*SUMIFS('% by state 2019'!$AA:$AA,'% by state 2019'!$Z:$Z,$A24)</f>
        <v>0</v>
      </c>
      <c r="G24" s="6">
        <f>'US-syvbt-frgt'!G$5*SUMIFS('% by state 2019'!$AA:$AA,'% by state 2019'!$Z:$Z,$A24)</f>
        <v>0</v>
      </c>
      <c r="H24" s="6">
        <f>'US-syvbt-frgt'!H$5*SUMIFS('% by state 2019'!$AA:$AA,'% by state 2019'!$Z:$Z,$A24)</f>
        <v>0</v>
      </c>
      <c r="L24" s="161" t="s">
        <v>184</v>
      </c>
      <c r="M24" s="273">
        <f t="shared" si="1"/>
        <v>0</v>
      </c>
      <c r="N24" s="273">
        <f t="shared" si="2"/>
        <v>0</v>
      </c>
      <c r="O24" s="273">
        <f t="shared" si="3"/>
        <v>0</v>
      </c>
      <c r="P24" s="273">
        <f t="shared" si="4"/>
        <v>952.93225594964167</v>
      </c>
      <c r="Q24" s="273">
        <f t="shared" si="5"/>
        <v>0</v>
      </c>
      <c r="R24" s="273">
        <f t="shared" si="6"/>
        <v>0</v>
      </c>
      <c r="S24" s="273">
        <f t="shared" si="7"/>
        <v>0</v>
      </c>
    </row>
    <row r="25" spans="1:19">
      <c r="A25" s="161" t="s">
        <v>186</v>
      </c>
      <c r="B25" s="6">
        <f>'US-syvbt-frgt'!B$5*SUMIFS('% by state 2019'!$AA:$AA,'% by state 2019'!$Z:$Z,$A25)</f>
        <v>0</v>
      </c>
      <c r="C25" s="6">
        <f>'US-syvbt-frgt'!C$5*SUMIFS('% by state 2019'!$AA:$AA,'% by state 2019'!$Z:$Z,$A25)</f>
        <v>0</v>
      </c>
      <c r="D25" s="6">
        <f>'US-syvbt-frgt'!D$5*SUMIFS('% by state 2019'!$AA:$AA,'% by state 2019'!$Z:$Z,$A25)</f>
        <v>0</v>
      </c>
      <c r="E25" s="6">
        <f>'US-syvbt-frgt'!E$5*SUMIFS('% by state 2019'!$AA:$AA,'% by state 2019'!$Z:$Z,$A25)</f>
        <v>118.20418792276519</v>
      </c>
      <c r="F25" s="6">
        <f>'US-syvbt-frgt'!F$5*SUMIFS('% by state 2019'!$AA:$AA,'% by state 2019'!$Z:$Z,$A25)</f>
        <v>0</v>
      </c>
      <c r="G25" s="6">
        <f>'US-syvbt-frgt'!G$5*SUMIFS('% by state 2019'!$AA:$AA,'% by state 2019'!$Z:$Z,$A25)</f>
        <v>0</v>
      </c>
      <c r="H25" s="6">
        <f>'US-syvbt-frgt'!H$5*SUMIFS('% by state 2019'!$AA:$AA,'% by state 2019'!$Z:$Z,$A25)</f>
        <v>0</v>
      </c>
      <c r="L25" s="161" t="s">
        <v>186</v>
      </c>
      <c r="M25" s="273">
        <f t="shared" si="1"/>
        <v>0</v>
      </c>
      <c r="N25" s="273">
        <f t="shared" si="2"/>
        <v>0</v>
      </c>
      <c r="O25" s="273">
        <f t="shared" si="3"/>
        <v>0</v>
      </c>
      <c r="P25" s="273">
        <f t="shared" si="4"/>
        <v>118.20418792276519</v>
      </c>
      <c r="Q25" s="273">
        <f t="shared" si="5"/>
        <v>0</v>
      </c>
      <c r="R25" s="273">
        <f t="shared" si="6"/>
        <v>0</v>
      </c>
      <c r="S25" s="273">
        <f t="shared" si="7"/>
        <v>0</v>
      </c>
    </row>
    <row r="26" spans="1:19">
      <c r="A26" s="161" t="s">
        <v>188</v>
      </c>
      <c r="B26" s="6">
        <f>'US-syvbt-frgt'!B$5*SUMIFS('% by state 2019'!$AA:$AA,'% by state 2019'!$Z:$Z,$A26)</f>
        <v>0</v>
      </c>
      <c r="C26" s="6">
        <f>'US-syvbt-frgt'!C$5*SUMIFS('% by state 2019'!$AA:$AA,'% by state 2019'!$Z:$Z,$A26)</f>
        <v>0</v>
      </c>
      <c r="D26" s="6">
        <f>'US-syvbt-frgt'!D$5*SUMIFS('% by state 2019'!$AA:$AA,'% by state 2019'!$Z:$Z,$A26)</f>
        <v>0</v>
      </c>
      <c r="E26" s="6">
        <f>'US-syvbt-frgt'!E$5*SUMIFS('% by state 2019'!$AA:$AA,'% by state 2019'!$Z:$Z,$A26)</f>
        <v>491.77570653108262</v>
      </c>
      <c r="F26" s="6">
        <f>'US-syvbt-frgt'!F$5*SUMIFS('% by state 2019'!$AA:$AA,'% by state 2019'!$Z:$Z,$A26)</f>
        <v>0</v>
      </c>
      <c r="G26" s="6">
        <f>'US-syvbt-frgt'!G$5*SUMIFS('% by state 2019'!$AA:$AA,'% by state 2019'!$Z:$Z,$A26)</f>
        <v>0</v>
      </c>
      <c r="H26" s="6">
        <f>'US-syvbt-frgt'!H$5*SUMIFS('% by state 2019'!$AA:$AA,'% by state 2019'!$Z:$Z,$A26)</f>
        <v>0</v>
      </c>
      <c r="L26" s="161" t="s">
        <v>188</v>
      </c>
      <c r="M26" s="273">
        <f t="shared" si="1"/>
        <v>0</v>
      </c>
      <c r="N26" s="273">
        <f t="shared" si="2"/>
        <v>0</v>
      </c>
      <c r="O26" s="273">
        <f t="shared" si="3"/>
        <v>0</v>
      </c>
      <c r="P26" s="273">
        <f t="shared" si="4"/>
        <v>491.77570653108262</v>
      </c>
      <c r="Q26" s="273">
        <f t="shared" si="5"/>
        <v>0</v>
      </c>
      <c r="R26" s="273">
        <f t="shared" si="6"/>
        <v>0</v>
      </c>
      <c r="S26" s="273">
        <f t="shared" si="7"/>
        <v>0</v>
      </c>
    </row>
    <row r="27" spans="1:19">
      <c r="A27" s="161" t="s">
        <v>190</v>
      </c>
      <c r="B27" s="6">
        <f>'US-syvbt-frgt'!B$5*SUMIFS('% by state 2019'!$AA:$AA,'% by state 2019'!$Z:$Z,$A27)</f>
        <v>0</v>
      </c>
      <c r="C27" s="6">
        <f>'US-syvbt-frgt'!C$5*SUMIFS('% by state 2019'!$AA:$AA,'% by state 2019'!$Z:$Z,$A27)</f>
        <v>0</v>
      </c>
      <c r="D27" s="6">
        <f>'US-syvbt-frgt'!D$5*SUMIFS('% by state 2019'!$AA:$AA,'% by state 2019'!$Z:$Z,$A27)</f>
        <v>0</v>
      </c>
      <c r="E27" s="6">
        <f>'US-syvbt-frgt'!E$5*SUMIFS('% by state 2019'!$AA:$AA,'% by state 2019'!$Z:$Z,$A27)</f>
        <v>154.51993240506053</v>
      </c>
      <c r="F27" s="6">
        <f>'US-syvbt-frgt'!F$5*SUMIFS('% by state 2019'!$AA:$AA,'% by state 2019'!$Z:$Z,$A27)</f>
        <v>0</v>
      </c>
      <c r="G27" s="6">
        <f>'US-syvbt-frgt'!G$5*SUMIFS('% by state 2019'!$AA:$AA,'% by state 2019'!$Z:$Z,$A27)</f>
        <v>0</v>
      </c>
      <c r="H27" s="6">
        <f>'US-syvbt-frgt'!H$5*SUMIFS('% by state 2019'!$AA:$AA,'% by state 2019'!$Z:$Z,$A27)</f>
        <v>0</v>
      </c>
      <c r="L27" s="161" t="s">
        <v>190</v>
      </c>
      <c r="M27" s="273">
        <f t="shared" si="1"/>
        <v>0</v>
      </c>
      <c r="N27" s="273">
        <f t="shared" si="2"/>
        <v>0</v>
      </c>
      <c r="O27" s="273">
        <f t="shared" si="3"/>
        <v>0</v>
      </c>
      <c r="P27" s="273">
        <f t="shared" si="4"/>
        <v>154.51993240506053</v>
      </c>
      <c r="Q27" s="273">
        <f t="shared" si="5"/>
        <v>0</v>
      </c>
      <c r="R27" s="273">
        <f t="shared" si="6"/>
        <v>0</v>
      </c>
      <c r="S27" s="273">
        <f t="shared" si="7"/>
        <v>0</v>
      </c>
    </row>
    <row r="28" spans="1:19">
      <c r="A28" s="161" t="s">
        <v>191</v>
      </c>
      <c r="B28" s="6">
        <f>'US-syvbt-frgt'!B$5*SUMIFS('% by state 2019'!$AA:$AA,'% by state 2019'!$Z:$Z,$A28)</f>
        <v>0</v>
      </c>
      <c r="C28" s="6">
        <f>'US-syvbt-frgt'!C$5*SUMIFS('% by state 2019'!$AA:$AA,'% by state 2019'!$Z:$Z,$A28)</f>
        <v>0</v>
      </c>
      <c r="D28" s="6">
        <f>'US-syvbt-frgt'!D$5*SUMIFS('% by state 2019'!$AA:$AA,'% by state 2019'!$Z:$Z,$A28)</f>
        <v>0</v>
      </c>
      <c r="E28" s="6">
        <f>'US-syvbt-frgt'!E$5*SUMIFS('% by state 2019'!$AA:$AA,'% by state 2019'!$Z:$Z,$A28)</f>
        <v>264.53527598377872</v>
      </c>
      <c r="F28" s="6">
        <f>'US-syvbt-frgt'!F$5*SUMIFS('% by state 2019'!$AA:$AA,'% by state 2019'!$Z:$Z,$A28)</f>
        <v>0</v>
      </c>
      <c r="G28" s="6">
        <f>'US-syvbt-frgt'!G$5*SUMIFS('% by state 2019'!$AA:$AA,'% by state 2019'!$Z:$Z,$A28)</f>
        <v>0</v>
      </c>
      <c r="H28" s="6">
        <f>'US-syvbt-frgt'!H$5*SUMIFS('% by state 2019'!$AA:$AA,'% by state 2019'!$Z:$Z,$A28)</f>
        <v>0</v>
      </c>
      <c r="L28" s="161" t="s">
        <v>191</v>
      </c>
      <c r="M28" s="273">
        <f t="shared" si="1"/>
        <v>0</v>
      </c>
      <c r="N28" s="273">
        <f t="shared" si="2"/>
        <v>0</v>
      </c>
      <c r="O28" s="273">
        <f t="shared" si="3"/>
        <v>0</v>
      </c>
      <c r="P28" s="273">
        <f t="shared" si="4"/>
        <v>264.53527598377872</v>
      </c>
      <c r="Q28" s="273">
        <f t="shared" si="5"/>
        <v>0</v>
      </c>
      <c r="R28" s="273">
        <f t="shared" si="6"/>
        <v>0</v>
      </c>
      <c r="S28" s="273">
        <f t="shared" si="7"/>
        <v>0</v>
      </c>
    </row>
    <row r="29" spans="1:19">
      <c r="A29" s="161" t="s">
        <v>193</v>
      </c>
      <c r="B29" s="6">
        <f>'US-syvbt-frgt'!B$5*SUMIFS('% by state 2019'!$AA:$AA,'% by state 2019'!$Z:$Z,$A29)</f>
        <v>0</v>
      </c>
      <c r="C29" s="6">
        <f>'US-syvbt-frgt'!C$5*SUMIFS('% by state 2019'!$AA:$AA,'% by state 2019'!$Z:$Z,$A29)</f>
        <v>0</v>
      </c>
      <c r="D29" s="6">
        <f>'US-syvbt-frgt'!D$5*SUMIFS('% by state 2019'!$AA:$AA,'% by state 2019'!$Z:$Z,$A29)</f>
        <v>0</v>
      </c>
      <c r="E29" s="6">
        <f>'US-syvbt-frgt'!E$5*SUMIFS('% by state 2019'!$AA:$AA,'% by state 2019'!$Z:$Z,$A29)</f>
        <v>52.426405637431245</v>
      </c>
      <c r="F29" s="6">
        <f>'US-syvbt-frgt'!F$5*SUMIFS('% by state 2019'!$AA:$AA,'% by state 2019'!$Z:$Z,$A29)</f>
        <v>0</v>
      </c>
      <c r="G29" s="6">
        <f>'US-syvbt-frgt'!G$5*SUMIFS('% by state 2019'!$AA:$AA,'% by state 2019'!$Z:$Z,$A29)</f>
        <v>0</v>
      </c>
      <c r="H29" s="6">
        <f>'US-syvbt-frgt'!H$5*SUMIFS('% by state 2019'!$AA:$AA,'% by state 2019'!$Z:$Z,$A29)</f>
        <v>0</v>
      </c>
      <c r="L29" s="161" t="s">
        <v>193</v>
      </c>
      <c r="M29" s="273">
        <f t="shared" si="1"/>
        <v>0</v>
      </c>
      <c r="N29" s="273">
        <f t="shared" si="2"/>
        <v>0</v>
      </c>
      <c r="O29" s="273">
        <f t="shared" si="3"/>
        <v>0</v>
      </c>
      <c r="P29" s="273">
        <f t="shared" si="4"/>
        <v>52.426405637431245</v>
      </c>
      <c r="Q29" s="273">
        <f t="shared" si="5"/>
        <v>0</v>
      </c>
      <c r="R29" s="273">
        <f t="shared" si="6"/>
        <v>0</v>
      </c>
      <c r="S29" s="273">
        <f t="shared" si="7"/>
        <v>0</v>
      </c>
    </row>
    <row r="30" spans="1:19">
      <c r="A30" s="161" t="s">
        <v>194</v>
      </c>
      <c r="B30" s="6">
        <f>'US-syvbt-frgt'!B$5*SUMIFS('% by state 2019'!$AA:$AA,'% by state 2019'!$Z:$Z,$A30)</f>
        <v>0</v>
      </c>
      <c r="C30" s="6">
        <f>'US-syvbt-frgt'!C$5*SUMIFS('% by state 2019'!$AA:$AA,'% by state 2019'!$Z:$Z,$A30)</f>
        <v>0</v>
      </c>
      <c r="D30" s="6">
        <f>'US-syvbt-frgt'!D$5*SUMIFS('% by state 2019'!$AA:$AA,'% by state 2019'!$Z:$Z,$A30)</f>
        <v>0</v>
      </c>
      <c r="E30" s="6">
        <f>'US-syvbt-frgt'!E$5*SUMIFS('% by state 2019'!$AA:$AA,'% by state 2019'!$Z:$Z,$A30)</f>
        <v>3.8852506045396837</v>
      </c>
      <c r="F30" s="6">
        <f>'US-syvbt-frgt'!F$5*SUMIFS('% by state 2019'!$AA:$AA,'% by state 2019'!$Z:$Z,$A30)</f>
        <v>0</v>
      </c>
      <c r="G30" s="6">
        <f>'US-syvbt-frgt'!G$5*SUMIFS('% by state 2019'!$AA:$AA,'% by state 2019'!$Z:$Z,$A30)</f>
        <v>0</v>
      </c>
      <c r="H30" s="6">
        <f>'US-syvbt-frgt'!H$5*SUMIFS('% by state 2019'!$AA:$AA,'% by state 2019'!$Z:$Z,$A30)</f>
        <v>0</v>
      </c>
      <c r="L30" s="161" t="s">
        <v>194</v>
      </c>
      <c r="M30" s="273">
        <f t="shared" si="1"/>
        <v>0</v>
      </c>
      <c r="N30" s="273">
        <f t="shared" si="2"/>
        <v>0</v>
      </c>
      <c r="O30" s="273">
        <f t="shared" si="3"/>
        <v>0</v>
      </c>
      <c r="P30" s="273">
        <f t="shared" si="4"/>
        <v>34</v>
      </c>
      <c r="Q30" s="273">
        <f t="shared" si="5"/>
        <v>0</v>
      </c>
      <c r="R30" s="273">
        <f t="shared" si="6"/>
        <v>0</v>
      </c>
      <c r="S30" s="273">
        <f t="shared" si="7"/>
        <v>0</v>
      </c>
    </row>
    <row r="31" spans="1:19">
      <c r="A31" s="161" t="s">
        <v>196</v>
      </c>
      <c r="B31" s="6">
        <f>'US-syvbt-frgt'!B$5*SUMIFS('% by state 2019'!$AA:$AA,'% by state 2019'!$Z:$Z,$A31)</f>
        <v>0</v>
      </c>
      <c r="C31" s="6">
        <f>'US-syvbt-frgt'!C$5*SUMIFS('% by state 2019'!$AA:$AA,'% by state 2019'!$Z:$Z,$A31)</f>
        <v>0</v>
      </c>
      <c r="D31" s="6">
        <f>'US-syvbt-frgt'!D$5*SUMIFS('% by state 2019'!$AA:$AA,'% by state 2019'!$Z:$Z,$A31)</f>
        <v>0</v>
      </c>
      <c r="E31" s="6">
        <f>'US-syvbt-frgt'!E$5*SUMIFS('% by state 2019'!$AA:$AA,'% by state 2019'!$Z:$Z,$A31)</f>
        <v>659.11296051812974</v>
      </c>
      <c r="F31" s="6">
        <f>'US-syvbt-frgt'!F$5*SUMIFS('% by state 2019'!$AA:$AA,'% by state 2019'!$Z:$Z,$A31)</f>
        <v>0</v>
      </c>
      <c r="G31" s="6">
        <f>'US-syvbt-frgt'!G$5*SUMIFS('% by state 2019'!$AA:$AA,'% by state 2019'!$Z:$Z,$A31)</f>
        <v>0</v>
      </c>
      <c r="H31" s="6">
        <f>'US-syvbt-frgt'!H$5*SUMIFS('% by state 2019'!$AA:$AA,'% by state 2019'!$Z:$Z,$A31)</f>
        <v>0</v>
      </c>
      <c r="L31" s="161" t="s">
        <v>196</v>
      </c>
      <c r="M31" s="273">
        <f t="shared" si="1"/>
        <v>0</v>
      </c>
      <c r="N31" s="273">
        <f t="shared" si="2"/>
        <v>0</v>
      </c>
      <c r="O31" s="273">
        <f t="shared" si="3"/>
        <v>0</v>
      </c>
      <c r="P31" s="273">
        <f t="shared" si="4"/>
        <v>659.11296051812974</v>
      </c>
      <c r="Q31" s="273">
        <f t="shared" si="5"/>
        <v>0</v>
      </c>
      <c r="R31" s="273">
        <f t="shared" si="6"/>
        <v>0</v>
      </c>
      <c r="S31" s="273">
        <f t="shared" si="7"/>
        <v>0</v>
      </c>
    </row>
    <row r="32" spans="1:19">
      <c r="A32" s="161" t="s">
        <v>197</v>
      </c>
      <c r="B32" s="6">
        <f>'US-syvbt-frgt'!B$5*SUMIFS('% by state 2019'!$AA:$AA,'% by state 2019'!$Z:$Z,$A32)</f>
        <v>0</v>
      </c>
      <c r="C32" s="6">
        <f>'US-syvbt-frgt'!C$5*SUMIFS('% by state 2019'!$AA:$AA,'% by state 2019'!$Z:$Z,$A32)</f>
        <v>0</v>
      </c>
      <c r="D32" s="6">
        <f>'US-syvbt-frgt'!D$5*SUMIFS('% by state 2019'!$AA:$AA,'% by state 2019'!$Z:$Z,$A32)</f>
        <v>0</v>
      </c>
      <c r="E32" s="6">
        <f>'US-syvbt-frgt'!E$5*SUMIFS('% by state 2019'!$AA:$AA,'% by state 2019'!$Z:$Z,$A32)</f>
        <v>101.73749005701853</v>
      </c>
      <c r="F32" s="6">
        <f>'US-syvbt-frgt'!F$5*SUMIFS('% by state 2019'!$AA:$AA,'% by state 2019'!$Z:$Z,$A32)</f>
        <v>0</v>
      </c>
      <c r="G32" s="6">
        <f>'US-syvbt-frgt'!G$5*SUMIFS('% by state 2019'!$AA:$AA,'% by state 2019'!$Z:$Z,$A32)</f>
        <v>0</v>
      </c>
      <c r="H32" s="6">
        <f>'US-syvbt-frgt'!H$5*SUMIFS('% by state 2019'!$AA:$AA,'% by state 2019'!$Z:$Z,$A32)</f>
        <v>0</v>
      </c>
      <c r="L32" s="161" t="s">
        <v>197</v>
      </c>
      <c r="M32" s="273">
        <f t="shared" si="1"/>
        <v>0</v>
      </c>
      <c r="N32" s="273">
        <f t="shared" si="2"/>
        <v>0</v>
      </c>
      <c r="O32" s="273">
        <f t="shared" si="3"/>
        <v>0</v>
      </c>
      <c r="P32" s="273">
        <f t="shared" si="4"/>
        <v>101.73749005701853</v>
      </c>
      <c r="Q32" s="273">
        <f t="shared" si="5"/>
        <v>0</v>
      </c>
      <c r="R32" s="273">
        <f t="shared" si="6"/>
        <v>0</v>
      </c>
      <c r="S32" s="273">
        <f t="shared" si="7"/>
        <v>0</v>
      </c>
    </row>
    <row r="33" spans="1:19">
      <c r="A33" s="161" t="s">
        <v>199</v>
      </c>
      <c r="B33" s="6">
        <f>'US-syvbt-frgt'!B$5*SUMIFS('% by state 2019'!$AA:$AA,'% by state 2019'!$Z:$Z,$A33)</f>
        <v>0</v>
      </c>
      <c r="C33" s="6">
        <f>'US-syvbt-frgt'!C$5*SUMIFS('% by state 2019'!$AA:$AA,'% by state 2019'!$Z:$Z,$A33)</f>
        <v>0</v>
      </c>
      <c r="D33" s="6">
        <f>'US-syvbt-frgt'!D$5*SUMIFS('% by state 2019'!$AA:$AA,'% by state 2019'!$Z:$Z,$A33)</f>
        <v>0</v>
      </c>
      <c r="E33" s="6">
        <f>'US-syvbt-frgt'!E$5*SUMIFS('% by state 2019'!$AA:$AA,'% by state 2019'!$Z:$Z,$A33)</f>
        <v>217.04887970607149</v>
      </c>
      <c r="F33" s="6">
        <f>'US-syvbt-frgt'!F$5*SUMIFS('% by state 2019'!$AA:$AA,'% by state 2019'!$Z:$Z,$A33)</f>
        <v>0</v>
      </c>
      <c r="G33" s="6">
        <f>'US-syvbt-frgt'!G$5*SUMIFS('% by state 2019'!$AA:$AA,'% by state 2019'!$Z:$Z,$A33)</f>
        <v>0</v>
      </c>
      <c r="H33" s="6">
        <f>'US-syvbt-frgt'!H$5*SUMIFS('% by state 2019'!$AA:$AA,'% by state 2019'!$Z:$Z,$A33)</f>
        <v>0</v>
      </c>
      <c r="L33" s="161" t="s">
        <v>199</v>
      </c>
      <c r="M33" s="273">
        <f t="shared" si="1"/>
        <v>0</v>
      </c>
      <c r="N33" s="273">
        <f t="shared" si="2"/>
        <v>0</v>
      </c>
      <c r="O33" s="273">
        <f t="shared" si="3"/>
        <v>0</v>
      </c>
      <c r="P33" s="273">
        <f t="shared" si="4"/>
        <v>217.04887970607149</v>
      </c>
      <c r="Q33" s="273">
        <f t="shared" si="5"/>
        <v>0</v>
      </c>
      <c r="R33" s="273">
        <f t="shared" si="6"/>
        <v>0</v>
      </c>
      <c r="S33" s="273">
        <f t="shared" si="7"/>
        <v>0</v>
      </c>
    </row>
    <row r="34" spans="1:19">
      <c r="A34" s="161" t="s">
        <v>200</v>
      </c>
      <c r="B34" s="6">
        <f>'US-syvbt-frgt'!B$5*SUMIFS('% by state 2019'!$AA:$AA,'% by state 2019'!$Z:$Z,$A34)</f>
        <v>0</v>
      </c>
      <c r="C34" s="6">
        <f>'US-syvbt-frgt'!C$5*SUMIFS('% by state 2019'!$AA:$AA,'% by state 2019'!$Z:$Z,$A34)</f>
        <v>0</v>
      </c>
      <c r="D34" s="6">
        <f>'US-syvbt-frgt'!D$5*SUMIFS('% by state 2019'!$AA:$AA,'% by state 2019'!$Z:$Z,$A34)</f>
        <v>0</v>
      </c>
      <c r="E34" s="6">
        <f>'US-syvbt-frgt'!E$5*SUMIFS('% by state 2019'!$AA:$AA,'% by state 2019'!$Z:$Z,$A34)</f>
        <v>374.77314250662863</v>
      </c>
      <c r="F34" s="6">
        <f>'US-syvbt-frgt'!F$5*SUMIFS('% by state 2019'!$AA:$AA,'% by state 2019'!$Z:$Z,$A34)</f>
        <v>0</v>
      </c>
      <c r="G34" s="6">
        <f>'US-syvbt-frgt'!G$5*SUMIFS('% by state 2019'!$AA:$AA,'% by state 2019'!$Z:$Z,$A34)</f>
        <v>0</v>
      </c>
      <c r="H34" s="6">
        <f>'US-syvbt-frgt'!H$5*SUMIFS('% by state 2019'!$AA:$AA,'% by state 2019'!$Z:$Z,$A34)</f>
        <v>0</v>
      </c>
      <c r="L34" s="161" t="s">
        <v>200</v>
      </c>
      <c r="M34" s="273">
        <f t="shared" si="1"/>
        <v>0</v>
      </c>
      <c r="N34" s="273">
        <f t="shared" si="2"/>
        <v>0</v>
      </c>
      <c r="O34" s="273">
        <f t="shared" si="3"/>
        <v>0</v>
      </c>
      <c r="P34" s="273">
        <f t="shared" si="4"/>
        <v>374.77314250662863</v>
      </c>
      <c r="Q34" s="273">
        <f t="shared" si="5"/>
        <v>0</v>
      </c>
      <c r="R34" s="273">
        <f t="shared" si="6"/>
        <v>0</v>
      </c>
      <c r="S34" s="273">
        <f t="shared" si="7"/>
        <v>0</v>
      </c>
    </row>
    <row r="35" spans="1:19">
      <c r="A35" s="161" t="s">
        <v>201</v>
      </c>
      <c r="B35" s="6">
        <f>'US-syvbt-frgt'!B$5*SUMIFS('% by state 2019'!$AA:$AA,'% by state 2019'!$Z:$Z,$A35)</f>
        <v>0</v>
      </c>
      <c r="C35" s="6">
        <f>'US-syvbt-frgt'!C$5*SUMIFS('% by state 2019'!$AA:$AA,'% by state 2019'!$Z:$Z,$A35)</f>
        <v>0</v>
      </c>
      <c r="D35" s="6">
        <f>'US-syvbt-frgt'!D$5*SUMIFS('% by state 2019'!$AA:$AA,'% by state 2019'!$Z:$Z,$A35)</f>
        <v>0</v>
      </c>
      <c r="E35" s="6">
        <f>'US-syvbt-frgt'!E$5*SUMIFS('% by state 2019'!$AA:$AA,'% by state 2019'!$Z:$Z,$A35)</f>
        <v>224.0361001518072</v>
      </c>
      <c r="F35" s="6">
        <f>'US-syvbt-frgt'!F$5*SUMIFS('% by state 2019'!$AA:$AA,'% by state 2019'!$Z:$Z,$A35)</f>
        <v>0</v>
      </c>
      <c r="G35" s="6">
        <f>'US-syvbt-frgt'!G$5*SUMIFS('% by state 2019'!$AA:$AA,'% by state 2019'!$Z:$Z,$A35)</f>
        <v>0</v>
      </c>
      <c r="H35" s="6">
        <f>'US-syvbt-frgt'!H$5*SUMIFS('% by state 2019'!$AA:$AA,'% by state 2019'!$Z:$Z,$A35)</f>
        <v>0</v>
      </c>
      <c r="L35" s="161" t="s">
        <v>201</v>
      </c>
      <c r="M35" s="273">
        <f t="shared" si="1"/>
        <v>0</v>
      </c>
      <c r="N35" s="273">
        <f t="shared" si="2"/>
        <v>0</v>
      </c>
      <c r="O35" s="273">
        <f t="shared" si="3"/>
        <v>0</v>
      </c>
      <c r="P35" s="273">
        <f t="shared" si="4"/>
        <v>224.0361001518072</v>
      </c>
      <c r="Q35" s="273">
        <f t="shared" si="5"/>
        <v>0</v>
      </c>
      <c r="R35" s="273">
        <f t="shared" si="6"/>
        <v>0</v>
      </c>
      <c r="S35" s="273">
        <f t="shared" si="7"/>
        <v>0</v>
      </c>
    </row>
    <row r="36" spans="1:19">
      <c r="A36" s="161" t="s">
        <v>202</v>
      </c>
      <c r="B36" s="6">
        <f>'US-syvbt-frgt'!B$5*SUMIFS('% by state 2019'!$AA:$AA,'% by state 2019'!$Z:$Z,$A36)</f>
        <v>0</v>
      </c>
      <c r="C36" s="6">
        <f>'US-syvbt-frgt'!C$5*SUMIFS('% by state 2019'!$AA:$AA,'% by state 2019'!$Z:$Z,$A36)</f>
        <v>0</v>
      </c>
      <c r="D36" s="6">
        <f>'US-syvbt-frgt'!D$5*SUMIFS('% by state 2019'!$AA:$AA,'% by state 2019'!$Z:$Z,$A36)</f>
        <v>0</v>
      </c>
      <c r="E36" s="6">
        <f>'US-syvbt-frgt'!E$5*SUMIFS('% by state 2019'!$AA:$AA,'% by state 2019'!$Z:$Z,$A36)</f>
        <v>957.20469647697041</v>
      </c>
      <c r="F36" s="6">
        <f>'US-syvbt-frgt'!F$5*SUMIFS('% by state 2019'!$AA:$AA,'% by state 2019'!$Z:$Z,$A36)</f>
        <v>0</v>
      </c>
      <c r="G36" s="6">
        <f>'US-syvbt-frgt'!G$5*SUMIFS('% by state 2019'!$AA:$AA,'% by state 2019'!$Z:$Z,$A36)</f>
        <v>0</v>
      </c>
      <c r="H36" s="6">
        <f>'US-syvbt-frgt'!H$5*SUMIFS('% by state 2019'!$AA:$AA,'% by state 2019'!$Z:$Z,$A36)</f>
        <v>0</v>
      </c>
      <c r="L36" s="161" t="s">
        <v>202</v>
      </c>
      <c r="M36" s="273">
        <f t="shared" si="1"/>
        <v>0</v>
      </c>
      <c r="N36" s="273">
        <f t="shared" si="2"/>
        <v>0</v>
      </c>
      <c r="O36" s="273">
        <f t="shared" si="3"/>
        <v>0</v>
      </c>
      <c r="P36" s="273">
        <f t="shared" si="4"/>
        <v>957.20469647697041</v>
      </c>
      <c r="Q36" s="273">
        <f t="shared" si="5"/>
        <v>0</v>
      </c>
      <c r="R36" s="273">
        <f t="shared" si="6"/>
        <v>0</v>
      </c>
      <c r="S36" s="273">
        <f t="shared" si="7"/>
        <v>0</v>
      </c>
    </row>
    <row r="37" spans="1:19">
      <c r="A37" s="161" t="s">
        <v>204</v>
      </c>
      <c r="B37" s="6">
        <f>'US-syvbt-frgt'!B$5*SUMIFS('% by state 2019'!$AA:$AA,'% by state 2019'!$Z:$Z,$A37)</f>
        <v>0</v>
      </c>
      <c r="C37" s="6">
        <f>'US-syvbt-frgt'!C$5*SUMIFS('% by state 2019'!$AA:$AA,'% by state 2019'!$Z:$Z,$A37)</f>
        <v>0</v>
      </c>
      <c r="D37" s="6">
        <f>'US-syvbt-frgt'!D$5*SUMIFS('% by state 2019'!$AA:$AA,'% by state 2019'!$Z:$Z,$A37)</f>
        <v>0</v>
      </c>
      <c r="E37" s="6">
        <f>'US-syvbt-frgt'!E$5*SUMIFS('% by state 2019'!$AA:$AA,'% by state 2019'!$Z:$Z,$A37)</f>
        <v>177.30628188414778</v>
      </c>
      <c r="F37" s="6">
        <f>'US-syvbt-frgt'!F$5*SUMIFS('% by state 2019'!$AA:$AA,'% by state 2019'!$Z:$Z,$A37)</f>
        <v>0</v>
      </c>
      <c r="G37" s="6">
        <f>'US-syvbt-frgt'!G$5*SUMIFS('% by state 2019'!$AA:$AA,'% by state 2019'!$Z:$Z,$A37)</f>
        <v>0</v>
      </c>
      <c r="H37" s="6">
        <f>'US-syvbt-frgt'!H$5*SUMIFS('% by state 2019'!$AA:$AA,'% by state 2019'!$Z:$Z,$A37)</f>
        <v>0</v>
      </c>
      <c r="L37" s="161" t="s">
        <v>204</v>
      </c>
      <c r="M37" s="273">
        <f t="shared" si="1"/>
        <v>0</v>
      </c>
      <c r="N37" s="273">
        <f t="shared" si="2"/>
        <v>0</v>
      </c>
      <c r="O37" s="273">
        <f t="shared" si="3"/>
        <v>0</v>
      </c>
      <c r="P37" s="273">
        <f t="shared" si="4"/>
        <v>177.30628188414778</v>
      </c>
      <c r="Q37" s="273">
        <f t="shared" si="5"/>
        <v>0</v>
      </c>
      <c r="R37" s="273">
        <f t="shared" si="6"/>
        <v>0</v>
      </c>
      <c r="S37" s="273">
        <f t="shared" si="7"/>
        <v>0</v>
      </c>
    </row>
    <row r="38" spans="1:19">
      <c r="A38" s="161" t="s">
        <v>206</v>
      </c>
      <c r="B38" s="6">
        <f>'US-syvbt-frgt'!B$5*SUMIFS('% by state 2019'!$AA:$AA,'% by state 2019'!$Z:$Z,$A38)</f>
        <v>0</v>
      </c>
      <c r="C38" s="6">
        <f>'US-syvbt-frgt'!C$5*SUMIFS('% by state 2019'!$AA:$AA,'% by state 2019'!$Z:$Z,$A38)</f>
        <v>0</v>
      </c>
      <c r="D38" s="6">
        <f>'US-syvbt-frgt'!D$5*SUMIFS('% by state 2019'!$AA:$AA,'% by state 2019'!$Z:$Z,$A38)</f>
        <v>0</v>
      </c>
      <c r="E38" s="6">
        <f>'US-syvbt-frgt'!E$5*SUMIFS('% by state 2019'!$AA:$AA,'% by state 2019'!$Z:$Z,$A38)</f>
        <v>323.01430570159255</v>
      </c>
      <c r="F38" s="6">
        <f>'US-syvbt-frgt'!F$5*SUMIFS('% by state 2019'!$AA:$AA,'% by state 2019'!$Z:$Z,$A38)</f>
        <v>0</v>
      </c>
      <c r="G38" s="6">
        <f>'US-syvbt-frgt'!G$5*SUMIFS('% by state 2019'!$AA:$AA,'% by state 2019'!$Z:$Z,$A38)</f>
        <v>0</v>
      </c>
      <c r="H38" s="6">
        <f>'US-syvbt-frgt'!H$5*SUMIFS('% by state 2019'!$AA:$AA,'% by state 2019'!$Z:$Z,$A38)</f>
        <v>0</v>
      </c>
      <c r="L38" s="161" t="s">
        <v>206</v>
      </c>
      <c r="M38" s="273">
        <f t="shared" si="1"/>
        <v>0</v>
      </c>
      <c r="N38" s="273">
        <f t="shared" si="2"/>
        <v>0</v>
      </c>
      <c r="O38" s="273">
        <f t="shared" si="3"/>
        <v>0</v>
      </c>
      <c r="P38" s="273">
        <f t="shared" si="4"/>
        <v>323.01430570159255</v>
      </c>
      <c r="Q38" s="273">
        <f t="shared" si="5"/>
        <v>0</v>
      </c>
      <c r="R38" s="273">
        <f t="shared" si="6"/>
        <v>0</v>
      </c>
      <c r="S38" s="273">
        <f t="shared" si="7"/>
        <v>0</v>
      </c>
    </row>
    <row r="39" spans="1:19">
      <c r="A39" s="161" t="s">
        <v>207</v>
      </c>
      <c r="B39" s="6">
        <f>'US-syvbt-frgt'!B$5*SUMIFS('% by state 2019'!$AA:$AA,'% by state 2019'!$Z:$Z,$A39)</f>
        <v>0</v>
      </c>
      <c r="C39" s="6">
        <f>'US-syvbt-frgt'!C$5*SUMIFS('% by state 2019'!$AA:$AA,'% by state 2019'!$Z:$Z,$A39)</f>
        <v>0</v>
      </c>
      <c r="D39" s="6">
        <f>'US-syvbt-frgt'!D$5*SUMIFS('% by state 2019'!$AA:$AA,'% by state 2019'!$Z:$Z,$A39)</f>
        <v>0</v>
      </c>
      <c r="E39" s="6">
        <f>'US-syvbt-frgt'!E$5*SUMIFS('% by state 2019'!$AA:$AA,'% by state 2019'!$Z:$Z,$A39)</f>
        <v>905.71288720489247</v>
      </c>
      <c r="F39" s="6">
        <f>'US-syvbt-frgt'!F$5*SUMIFS('% by state 2019'!$AA:$AA,'% by state 2019'!$Z:$Z,$A39)</f>
        <v>0</v>
      </c>
      <c r="G39" s="6">
        <f>'US-syvbt-frgt'!G$5*SUMIFS('% by state 2019'!$AA:$AA,'% by state 2019'!$Z:$Z,$A39)</f>
        <v>0</v>
      </c>
      <c r="H39" s="6">
        <f>'US-syvbt-frgt'!H$5*SUMIFS('% by state 2019'!$AA:$AA,'% by state 2019'!$Z:$Z,$A39)</f>
        <v>0</v>
      </c>
      <c r="L39" s="161" t="s">
        <v>207</v>
      </c>
      <c r="M39" s="273">
        <f t="shared" si="1"/>
        <v>0</v>
      </c>
      <c r="N39" s="273">
        <f t="shared" si="2"/>
        <v>0</v>
      </c>
      <c r="O39" s="273">
        <f t="shared" si="3"/>
        <v>0</v>
      </c>
      <c r="P39" s="273">
        <f t="shared" si="4"/>
        <v>905.71288720489247</v>
      </c>
      <c r="Q39" s="273">
        <f t="shared" si="5"/>
        <v>0</v>
      </c>
      <c r="R39" s="273">
        <f t="shared" si="6"/>
        <v>0</v>
      </c>
      <c r="S39" s="273">
        <f t="shared" si="7"/>
        <v>0</v>
      </c>
    </row>
    <row r="40" spans="1:19">
      <c r="A40" s="161" t="s">
        <v>209</v>
      </c>
      <c r="B40" s="6">
        <f>'US-syvbt-frgt'!B$5*SUMIFS('% by state 2019'!$AA:$AA,'% by state 2019'!$Z:$Z,$A40)</f>
        <v>0</v>
      </c>
      <c r="C40" s="6">
        <f>'US-syvbt-frgt'!C$5*SUMIFS('% by state 2019'!$AA:$AA,'% by state 2019'!$Z:$Z,$A40)</f>
        <v>0</v>
      </c>
      <c r="D40" s="6">
        <f>'US-syvbt-frgt'!D$5*SUMIFS('% by state 2019'!$AA:$AA,'% by state 2019'!$Z:$Z,$A40)</f>
        <v>0</v>
      </c>
      <c r="E40" s="6">
        <f>'US-syvbt-frgt'!E$5*SUMIFS('% by state 2019'!$AA:$AA,'% by state 2019'!$Z:$Z,$A40)</f>
        <v>3.1153212178439618</v>
      </c>
      <c r="F40" s="6">
        <f>'US-syvbt-frgt'!F$5*SUMIFS('% by state 2019'!$AA:$AA,'% by state 2019'!$Z:$Z,$A40)</f>
        <v>0</v>
      </c>
      <c r="G40" s="6">
        <f>'US-syvbt-frgt'!G$5*SUMIFS('% by state 2019'!$AA:$AA,'% by state 2019'!$Z:$Z,$A40)</f>
        <v>0</v>
      </c>
      <c r="H40" s="6">
        <f>'US-syvbt-frgt'!H$5*SUMIFS('% by state 2019'!$AA:$AA,'% by state 2019'!$Z:$Z,$A40)</f>
        <v>0</v>
      </c>
      <c r="L40" s="161" t="s">
        <v>209</v>
      </c>
      <c r="M40" s="273">
        <f t="shared" si="1"/>
        <v>0</v>
      </c>
      <c r="N40" s="273">
        <f t="shared" si="2"/>
        <v>0</v>
      </c>
      <c r="O40" s="273">
        <f t="shared" si="3"/>
        <v>0</v>
      </c>
      <c r="P40" s="273">
        <f t="shared" si="4"/>
        <v>34</v>
      </c>
      <c r="Q40" s="273">
        <f t="shared" si="5"/>
        <v>0</v>
      </c>
      <c r="R40" s="273">
        <f t="shared" si="6"/>
        <v>0</v>
      </c>
      <c r="S40" s="273">
        <f t="shared" si="7"/>
        <v>0</v>
      </c>
    </row>
    <row r="41" spans="1:19">
      <c r="A41" s="161" t="s">
        <v>210</v>
      </c>
      <c r="B41" s="6">
        <f>'US-syvbt-frgt'!B$5*SUMIFS('% by state 2019'!$AA:$AA,'% by state 2019'!$Z:$Z,$A41)</f>
        <v>0</v>
      </c>
      <c r="C41" s="6">
        <f>'US-syvbt-frgt'!C$5*SUMIFS('% by state 2019'!$AA:$AA,'% by state 2019'!$Z:$Z,$A41)</f>
        <v>0</v>
      </c>
      <c r="D41" s="6">
        <f>'US-syvbt-frgt'!D$5*SUMIFS('% by state 2019'!$AA:$AA,'% by state 2019'!$Z:$Z,$A41)</f>
        <v>0</v>
      </c>
      <c r="E41" s="6">
        <f>'US-syvbt-frgt'!E$5*SUMIFS('% by state 2019'!$AA:$AA,'% by state 2019'!$Z:$Z,$A41)</f>
        <v>392.66398721481829</v>
      </c>
      <c r="F41" s="6">
        <f>'US-syvbt-frgt'!F$5*SUMIFS('% by state 2019'!$AA:$AA,'% by state 2019'!$Z:$Z,$A41)</f>
        <v>0</v>
      </c>
      <c r="G41" s="6">
        <f>'US-syvbt-frgt'!G$5*SUMIFS('% by state 2019'!$AA:$AA,'% by state 2019'!$Z:$Z,$A41)</f>
        <v>0</v>
      </c>
      <c r="H41" s="6">
        <f>'US-syvbt-frgt'!H$5*SUMIFS('% by state 2019'!$AA:$AA,'% by state 2019'!$Z:$Z,$A41)</f>
        <v>0</v>
      </c>
      <c r="L41" s="161" t="s">
        <v>210</v>
      </c>
      <c r="M41" s="273">
        <f t="shared" si="1"/>
        <v>0</v>
      </c>
      <c r="N41" s="273">
        <f t="shared" si="2"/>
        <v>0</v>
      </c>
      <c r="O41" s="273">
        <f t="shared" si="3"/>
        <v>0</v>
      </c>
      <c r="P41" s="273">
        <f t="shared" si="4"/>
        <v>392.66398721481829</v>
      </c>
      <c r="Q41" s="273">
        <f t="shared" si="5"/>
        <v>0</v>
      </c>
      <c r="R41" s="273">
        <f t="shared" si="6"/>
        <v>0</v>
      </c>
      <c r="S41" s="273">
        <f t="shared" si="7"/>
        <v>0</v>
      </c>
    </row>
    <row r="42" spans="1:19">
      <c r="A42" s="161" t="s">
        <v>212</v>
      </c>
      <c r="B42" s="6">
        <f>'US-syvbt-frgt'!B$5*SUMIFS('% by state 2019'!$AA:$AA,'% by state 2019'!$Z:$Z,$A42)</f>
        <v>0</v>
      </c>
      <c r="C42" s="6">
        <f>'US-syvbt-frgt'!C$5*SUMIFS('% by state 2019'!$AA:$AA,'% by state 2019'!$Z:$Z,$A42)</f>
        <v>0</v>
      </c>
      <c r="D42" s="6">
        <f>'US-syvbt-frgt'!D$5*SUMIFS('% by state 2019'!$AA:$AA,'% by state 2019'!$Z:$Z,$A42)</f>
        <v>0</v>
      </c>
      <c r="E42" s="6">
        <f>'US-syvbt-frgt'!E$5*SUMIFS('% by state 2019'!$AA:$AA,'% by state 2019'!$Z:$Z,$A42)</f>
        <v>90.388819906301251</v>
      </c>
      <c r="F42" s="6">
        <f>'US-syvbt-frgt'!F$5*SUMIFS('% by state 2019'!$AA:$AA,'% by state 2019'!$Z:$Z,$A42)</f>
        <v>0</v>
      </c>
      <c r="G42" s="6">
        <f>'US-syvbt-frgt'!G$5*SUMIFS('% by state 2019'!$AA:$AA,'% by state 2019'!$Z:$Z,$A42)</f>
        <v>0</v>
      </c>
      <c r="H42" s="6">
        <f>'US-syvbt-frgt'!H$5*SUMIFS('% by state 2019'!$AA:$AA,'% by state 2019'!$Z:$Z,$A42)</f>
        <v>0</v>
      </c>
      <c r="L42" s="161" t="s">
        <v>212</v>
      </c>
      <c r="M42" s="273">
        <f t="shared" si="1"/>
        <v>0</v>
      </c>
      <c r="N42" s="273">
        <f t="shared" si="2"/>
        <v>0</v>
      </c>
      <c r="O42" s="273">
        <f t="shared" si="3"/>
        <v>0</v>
      </c>
      <c r="P42" s="273">
        <f t="shared" si="4"/>
        <v>90.388819906301251</v>
      </c>
      <c r="Q42" s="273">
        <f t="shared" si="5"/>
        <v>0</v>
      </c>
      <c r="R42" s="273">
        <f t="shared" si="6"/>
        <v>0</v>
      </c>
      <c r="S42" s="273">
        <f t="shared" si="7"/>
        <v>0</v>
      </c>
    </row>
    <row r="43" spans="1:19">
      <c r="A43" s="161" t="s">
        <v>214</v>
      </c>
      <c r="B43" s="6">
        <f>'US-syvbt-frgt'!B$5*SUMIFS('% by state 2019'!$AA:$AA,'% by state 2019'!$Z:$Z,$A43)</f>
        <v>0</v>
      </c>
      <c r="C43" s="6">
        <f>'US-syvbt-frgt'!C$5*SUMIFS('% by state 2019'!$AA:$AA,'% by state 2019'!$Z:$Z,$A43)</f>
        <v>0</v>
      </c>
      <c r="D43" s="6">
        <f>'US-syvbt-frgt'!D$5*SUMIFS('% by state 2019'!$AA:$AA,'% by state 2019'!$Z:$Z,$A43)</f>
        <v>0</v>
      </c>
      <c r="E43" s="6">
        <f>'US-syvbt-frgt'!E$5*SUMIFS('% by state 2019'!$AA:$AA,'% by state 2019'!$Z:$Z,$A43)</f>
        <v>519.5020653698939</v>
      </c>
      <c r="F43" s="6">
        <f>'US-syvbt-frgt'!F$5*SUMIFS('% by state 2019'!$AA:$AA,'% by state 2019'!$Z:$Z,$A43)</f>
        <v>0</v>
      </c>
      <c r="G43" s="6">
        <f>'US-syvbt-frgt'!G$5*SUMIFS('% by state 2019'!$AA:$AA,'% by state 2019'!$Z:$Z,$A43)</f>
        <v>0</v>
      </c>
      <c r="H43" s="6">
        <f>'US-syvbt-frgt'!H$5*SUMIFS('% by state 2019'!$AA:$AA,'% by state 2019'!$Z:$Z,$A43)</f>
        <v>0</v>
      </c>
      <c r="L43" s="161" t="s">
        <v>214</v>
      </c>
      <c r="M43" s="273">
        <f t="shared" si="1"/>
        <v>0</v>
      </c>
      <c r="N43" s="273">
        <f t="shared" si="2"/>
        <v>0</v>
      </c>
      <c r="O43" s="273">
        <f t="shared" si="3"/>
        <v>0</v>
      </c>
      <c r="P43" s="273">
        <f t="shared" si="4"/>
        <v>519.5020653698939</v>
      </c>
      <c r="Q43" s="273">
        <f t="shared" si="5"/>
        <v>0</v>
      </c>
      <c r="R43" s="273">
        <f t="shared" si="6"/>
        <v>0</v>
      </c>
      <c r="S43" s="273">
        <f t="shared" si="7"/>
        <v>0</v>
      </c>
    </row>
    <row r="44" spans="1:19">
      <c r="A44" s="161" t="s">
        <v>216</v>
      </c>
      <c r="B44" s="6">
        <f>'US-syvbt-frgt'!B$5*SUMIFS('% by state 2019'!$AA:$AA,'% by state 2019'!$Z:$Z,$A44)</f>
        <v>0</v>
      </c>
      <c r="C44" s="6">
        <f>'US-syvbt-frgt'!C$5*SUMIFS('% by state 2019'!$AA:$AA,'% by state 2019'!$Z:$Z,$A44)</f>
        <v>0</v>
      </c>
      <c r="D44" s="6">
        <f>'US-syvbt-frgt'!D$5*SUMIFS('% by state 2019'!$AA:$AA,'% by state 2019'!$Z:$Z,$A44)</f>
        <v>0</v>
      </c>
      <c r="E44" s="6">
        <f>'US-syvbt-frgt'!E$5*SUMIFS('% by state 2019'!$AA:$AA,'% by state 2019'!$Z:$Z,$A44)</f>
        <v>2241.785148360515</v>
      </c>
      <c r="F44" s="6">
        <f>'US-syvbt-frgt'!F$5*SUMIFS('% by state 2019'!$AA:$AA,'% by state 2019'!$Z:$Z,$A44)</f>
        <v>0</v>
      </c>
      <c r="G44" s="6">
        <f>'US-syvbt-frgt'!G$5*SUMIFS('% by state 2019'!$AA:$AA,'% by state 2019'!$Z:$Z,$A44)</f>
        <v>0</v>
      </c>
      <c r="H44" s="6">
        <f>'US-syvbt-frgt'!H$5*SUMIFS('% by state 2019'!$AA:$AA,'% by state 2019'!$Z:$Z,$A44)</f>
        <v>0</v>
      </c>
      <c r="L44" s="161" t="s">
        <v>216</v>
      </c>
      <c r="M44" s="273">
        <f t="shared" si="1"/>
        <v>0</v>
      </c>
      <c r="N44" s="273">
        <f t="shared" si="2"/>
        <v>0</v>
      </c>
      <c r="O44" s="273">
        <f t="shared" si="3"/>
        <v>0</v>
      </c>
      <c r="P44" s="273">
        <f t="shared" si="4"/>
        <v>2241.785148360515</v>
      </c>
      <c r="Q44" s="273">
        <f t="shared" si="5"/>
        <v>0</v>
      </c>
      <c r="R44" s="273">
        <f t="shared" si="6"/>
        <v>0</v>
      </c>
      <c r="S44" s="273">
        <f t="shared" si="7"/>
        <v>0</v>
      </c>
    </row>
    <row r="45" spans="1:19">
      <c r="A45" s="161" t="s">
        <v>217</v>
      </c>
      <c r="B45" s="6">
        <f>'US-syvbt-frgt'!B$5*SUMIFS('% by state 2019'!$AA:$AA,'% by state 2019'!$Z:$Z,$A45)</f>
        <v>0</v>
      </c>
      <c r="C45" s="6">
        <f>'US-syvbt-frgt'!C$5*SUMIFS('% by state 2019'!$AA:$AA,'% by state 2019'!$Z:$Z,$A45)</f>
        <v>0</v>
      </c>
      <c r="D45" s="6">
        <f>'US-syvbt-frgt'!D$5*SUMIFS('% by state 2019'!$AA:$AA,'% by state 2019'!$Z:$Z,$A45)</f>
        <v>0</v>
      </c>
      <c r="E45" s="6">
        <f>'US-syvbt-frgt'!E$5*SUMIFS('% by state 2019'!$AA:$AA,'% by state 2019'!$Z:$Z,$A45)</f>
        <v>222.43393495405888</v>
      </c>
      <c r="F45" s="6">
        <f>'US-syvbt-frgt'!F$5*SUMIFS('% by state 2019'!$AA:$AA,'% by state 2019'!$Z:$Z,$A45)</f>
        <v>0</v>
      </c>
      <c r="G45" s="6">
        <f>'US-syvbt-frgt'!G$5*SUMIFS('% by state 2019'!$AA:$AA,'% by state 2019'!$Z:$Z,$A45)</f>
        <v>0</v>
      </c>
      <c r="H45" s="6">
        <f>'US-syvbt-frgt'!H$5*SUMIFS('% by state 2019'!$AA:$AA,'% by state 2019'!$Z:$Z,$A45)</f>
        <v>0</v>
      </c>
      <c r="L45" s="161" t="s">
        <v>217</v>
      </c>
      <c r="M45" s="273">
        <f t="shared" si="1"/>
        <v>0</v>
      </c>
      <c r="N45" s="273">
        <f t="shared" si="2"/>
        <v>0</v>
      </c>
      <c r="O45" s="273">
        <f t="shared" si="3"/>
        <v>0</v>
      </c>
      <c r="P45" s="273">
        <f t="shared" si="4"/>
        <v>222.43393495405888</v>
      </c>
      <c r="Q45" s="273">
        <f t="shared" si="5"/>
        <v>0</v>
      </c>
      <c r="R45" s="273">
        <f t="shared" si="6"/>
        <v>0</v>
      </c>
      <c r="S45" s="273">
        <f t="shared" si="7"/>
        <v>0</v>
      </c>
    </row>
    <row r="46" spans="1:19">
      <c r="A46" s="161" t="s">
        <v>219</v>
      </c>
      <c r="B46" s="6">
        <f>'US-syvbt-frgt'!B$5*SUMIFS('% by state 2019'!$AA:$AA,'% by state 2019'!$Z:$Z,$A46)</f>
        <v>0</v>
      </c>
      <c r="C46" s="6">
        <f>'US-syvbt-frgt'!C$5*SUMIFS('% by state 2019'!$AA:$AA,'% by state 2019'!$Z:$Z,$A46)</f>
        <v>0</v>
      </c>
      <c r="D46" s="6">
        <f>'US-syvbt-frgt'!D$5*SUMIFS('% by state 2019'!$AA:$AA,'% by state 2019'!$Z:$Z,$A46)</f>
        <v>0</v>
      </c>
      <c r="E46" s="6">
        <f>'US-syvbt-frgt'!E$5*SUMIFS('% by state 2019'!$AA:$AA,'% by state 2019'!$Z:$Z,$A46)</f>
        <v>8.5448810546577256</v>
      </c>
      <c r="F46" s="6">
        <f>'US-syvbt-frgt'!F$5*SUMIFS('% by state 2019'!$AA:$AA,'% by state 2019'!$Z:$Z,$A46)</f>
        <v>0</v>
      </c>
      <c r="G46" s="6">
        <f>'US-syvbt-frgt'!G$5*SUMIFS('% by state 2019'!$AA:$AA,'% by state 2019'!$Z:$Z,$A46)</f>
        <v>0</v>
      </c>
      <c r="H46" s="6">
        <f>'US-syvbt-frgt'!H$5*SUMIFS('% by state 2019'!$AA:$AA,'% by state 2019'!$Z:$Z,$A46)</f>
        <v>0</v>
      </c>
      <c r="L46" s="161" t="s">
        <v>219</v>
      </c>
      <c r="M46" s="273">
        <f t="shared" si="1"/>
        <v>0</v>
      </c>
      <c r="N46" s="273">
        <f t="shared" si="2"/>
        <v>0</v>
      </c>
      <c r="O46" s="273">
        <f t="shared" si="3"/>
        <v>0</v>
      </c>
      <c r="P46" s="273">
        <f t="shared" si="4"/>
        <v>34</v>
      </c>
      <c r="Q46" s="273">
        <f t="shared" si="5"/>
        <v>0</v>
      </c>
      <c r="R46" s="273">
        <f t="shared" si="6"/>
        <v>0</v>
      </c>
      <c r="S46" s="273">
        <f t="shared" si="7"/>
        <v>0</v>
      </c>
    </row>
    <row r="47" spans="1:19">
      <c r="A47" s="161" t="s">
        <v>220</v>
      </c>
      <c r="B47" s="6">
        <f>'US-syvbt-frgt'!B$5*SUMIFS('% by state 2019'!$AA:$AA,'% by state 2019'!$Z:$Z,$A47)</f>
        <v>0</v>
      </c>
      <c r="C47" s="6">
        <f>'US-syvbt-frgt'!C$5*SUMIFS('% by state 2019'!$AA:$AA,'% by state 2019'!$Z:$Z,$A47)</f>
        <v>0</v>
      </c>
      <c r="D47" s="6">
        <f>'US-syvbt-frgt'!D$5*SUMIFS('% by state 2019'!$AA:$AA,'% by state 2019'!$Z:$Z,$A47)</f>
        <v>0</v>
      </c>
      <c r="E47" s="6">
        <f>'US-syvbt-frgt'!E$5*SUMIFS('% by state 2019'!$AA:$AA,'% by state 2019'!$Z:$Z,$A47)</f>
        <v>627.73722539555843</v>
      </c>
      <c r="F47" s="6">
        <f>'US-syvbt-frgt'!F$5*SUMIFS('% by state 2019'!$AA:$AA,'% by state 2019'!$Z:$Z,$A47)</f>
        <v>0</v>
      </c>
      <c r="G47" s="6">
        <f>'US-syvbt-frgt'!G$5*SUMIFS('% by state 2019'!$AA:$AA,'% by state 2019'!$Z:$Z,$A47)</f>
        <v>0</v>
      </c>
      <c r="H47" s="6">
        <f>'US-syvbt-frgt'!H$5*SUMIFS('% by state 2019'!$AA:$AA,'% by state 2019'!$Z:$Z,$A47)</f>
        <v>0</v>
      </c>
      <c r="L47" s="161" t="s">
        <v>220</v>
      </c>
      <c r="M47" s="273">
        <f t="shared" si="1"/>
        <v>0</v>
      </c>
      <c r="N47" s="273">
        <f t="shared" si="2"/>
        <v>0</v>
      </c>
      <c r="O47" s="273">
        <f t="shared" si="3"/>
        <v>0</v>
      </c>
      <c r="P47" s="273">
        <f t="shared" si="4"/>
        <v>627.73722539555843</v>
      </c>
      <c r="Q47" s="273">
        <f t="shared" si="5"/>
        <v>0</v>
      </c>
      <c r="R47" s="273">
        <f t="shared" si="6"/>
        <v>0</v>
      </c>
      <c r="S47" s="273">
        <f t="shared" si="7"/>
        <v>0</v>
      </c>
    </row>
    <row r="48" spans="1:19">
      <c r="A48" s="161" t="s">
        <v>222</v>
      </c>
      <c r="B48" s="6">
        <f>'US-syvbt-frgt'!B$5*SUMIFS('% by state 2019'!$AA:$AA,'% by state 2019'!$Z:$Z,$A48)</f>
        <v>0</v>
      </c>
      <c r="C48" s="6">
        <f>'US-syvbt-frgt'!C$5*SUMIFS('% by state 2019'!$AA:$AA,'% by state 2019'!$Z:$Z,$A48)</f>
        <v>0</v>
      </c>
      <c r="D48" s="6">
        <f>'US-syvbt-frgt'!D$5*SUMIFS('% by state 2019'!$AA:$AA,'% by state 2019'!$Z:$Z,$A48)</f>
        <v>0</v>
      </c>
      <c r="E48" s="6">
        <f>'US-syvbt-frgt'!E$5*SUMIFS('% by state 2019'!$AA:$AA,'% by state 2019'!$Z:$Z,$A48)</f>
        <v>893.6076390441275</v>
      </c>
      <c r="F48" s="6">
        <f>'US-syvbt-frgt'!F$5*SUMIFS('% by state 2019'!$AA:$AA,'% by state 2019'!$Z:$Z,$A48)</f>
        <v>0</v>
      </c>
      <c r="G48" s="6">
        <f>'US-syvbt-frgt'!G$5*SUMIFS('% by state 2019'!$AA:$AA,'% by state 2019'!$Z:$Z,$A48)</f>
        <v>0</v>
      </c>
      <c r="H48" s="6">
        <f>'US-syvbt-frgt'!H$5*SUMIFS('% by state 2019'!$AA:$AA,'% by state 2019'!$Z:$Z,$A48)</f>
        <v>0</v>
      </c>
      <c r="L48" s="161" t="s">
        <v>222</v>
      </c>
      <c r="M48" s="273">
        <f t="shared" si="1"/>
        <v>0</v>
      </c>
      <c r="N48" s="273">
        <f t="shared" si="2"/>
        <v>0</v>
      </c>
      <c r="O48" s="273">
        <f t="shared" si="3"/>
        <v>0</v>
      </c>
      <c r="P48" s="273">
        <f t="shared" si="4"/>
        <v>893.6076390441275</v>
      </c>
      <c r="Q48" s="273">
        <f t="shared" si="5"/>
        <v>0</v>
      </c>
      <c r="R48" s="273">
        <f t="shared" si="6"/>
        <v>0</v>
      </c>
      <c r="S48" s="273">
        <f t="shared" si="7"/>
        <v>0</v>
      </c>
    </row>
    <row r="49" spans="1:19">
      <c r="A49" s="161" t="s">
        <v>224</v>
      </c>
      <c r="B49" s="6">
        <f>'US-syvbt-frgt'!B$5*SUMIFS('% by state 2019'!$AA:$AA,'% by state 2019'!$Z:$Z,$A49)</f>
        <v>0</v>
      </c>
      <c r="C49" s="6">
        <f>'US-syvbt-frgt'!C$5*SUMIFS('% by state 2019'!$AA:$AA,'% by state 2019'!$Z:$Z,$A49)</f>
        <v>0</v>
      </c>
      <c r="D49" s="6">
        <f>'US-syvbt-frgt'!D$5*SUMIFS('% by state 2019'!$AA:$AA,'% by state 2019'!$Z:$Z,$A49)</f>
        <v>0</v>
      </c>
      <c r="E49" s="6">
        <f>'US-syvbt-frgt'!E$5*SUMIFS('% by state 2019'!$AA:$AA,'% by state 2019'!$Z:$Z,$A49)</f>
        <v>242.72802745887097</v>
      </c>
      <c r="F49" s="6">
        <f>'US-syvbt-frgt'!F$5*SUMIFS('% by state 2019'!$AA:$AA,'% by state 2019'!$Z:$Z,$A49)</f>
        <v>0</v>
      </c>
      <c r="G49" s="6">
        <f>'US-syvbt-frgt'!G$5*SUMIFS('% by state 2019'!$AA:$AA,'% by state 2019'!$Z:$Z,$A49)</f>
        <v>0</v>
      </c>
      <c r="H49" s="6">
        <f>'US-syvbt-frgt'!H$5*SUMIFS('% by state 2019'!$AA:$AA,'% by state 2019'!$Z:$Z,$A49)</f>
        <v>0</v>
      </c>
      <c r="L49" s="161" t="s">
        <v>224</v>
      </c>
      <c r="M49" s="273">
        <f t="shared" si="1"/>
        <v>0</v>
      </c>
      <c r="N49" s="273">
        <f t="shared" si="2"/>
        <v>0</v>
      </c>
      <c r="O49" s="273">
        <f t="shared" si="3"/>
        <v>0</v>
      </c>
      <c r="P49" s="273">
        <f t="shared" si="4"/>
        <v>242.72802745887097</v>
      </c>
      <c r="Q49" s="273">
        <f t="shared" si="5"/>
        <v>0</v>
      </c>
      <c r="R49" s="273">
        <f t="shared" si="6"/>
        <v>0</v>
      </c>
      <c r="S49" s="273">
        <f t="shared" si="7"/>
        <v>0</v>
      </c>
    </row>
    <row r="50" spans="1:19">
      <c r="A50" s="161" t="s">
        <v>226</v>
      </c>
      <c r="B50" s="6">
        <f>'US-syvbt-frgt'!B$5*SUMIFS('% by state 2019'!$AA:$AA,'% by state 2019'!$Z:$Z,$A50)</f>
        <v>0</v>
      </c>
      <c r="C50" s="6">
        <f>'US-syvbt-frgt'!C$5*SUMIFS('% by state 2019'!$AA:$AA,'% by state 2019'!$Z:$Z,$A50)</f>
        <v>0</v>
      </c>
      <c r="D50" s="6">
        <f>'US-syvbt-frgt'!D$5*SUMIFS('% by state 2019'!$AA:$AA,'% by state 2019'!$Z:$Z,$A50)</f>
        <v>0</v>
      </c>
      <c r="E50" s="6">
        <f>'US-syvbt-frgt'!E$5*SUMIFS('% by state 2019'!$AA:$AA,'% by state 2019'!$Z:$Z,$A50)</f>
        <v>297.9582221923618</v>
      </c>
      <c r="F50" s="6">
        <f>'US-syvbt-frgt'!F$5*SUMIFS('% by state 2019'!$AA:$AA,'% by state 2019'!$Z:$Z,$A50)</f>
        <v>0</v>
      </c>
      <c r="G50" s="6">
        <f>'US-syvbt-frgt'!G$5*SUMIFS('% by state 2019'!$AA:$AA,'% by state 2019'!$Z:$Z,$A50)</f>
        <v>0</v>
      </c>
      <c r="H50" s="6">
        <f>'US-syvbt-frgt'!H$5*SUMIFS('% by state 2019'!$AA:$AA,'% by state 2019'!$Z:$Z,$A50)</f>
        <v>0</v>
      </c>
      <c r="L50" s="161" t="s">
        <v>226</v>
      </c>
      <c r="M50" s="273">
        <f t="shared" si="1"/>
        <v>0</v>
      </c>
      <c r="N50" s="273">
        <f t="shared" si="2"/>
        <v>0</v>
      </c>
      <c r="O50" s="273">
        <f t="shared" si="3"/>
        <v>0</v>
      </c>
      <c r="P50" s="273">
        <f t="shared" si="4"/>
        <v>297.9582221923618</v>
      </c>
      <c r="Q50" s="273">
        <f t="shared" si="5"/>
        <v>0</v>
      </c>
      <c r="R50" s="273">
        <f t="shared" si="6"/>
        <v>0</v>
      </c>
      <c r="S50" s="273">
        <f t="shared" si="7"/>
        <v>0</v>
      </c>
    </row>
    <row r="51" spans="1:19">
      <c r="A51" s="161" t="s">
        <v>228</v>
      </c>
      <c r="B51" s="6">
        <f>'US-syvbt-frgt'!B$5*SUMIFS('% by state 2019'!$AA:$AA,'% by state 2019'!$Z:$Z,$A51)</f>
        <v>0</v>
      </c>
      <c r="C51" s="6">
        <f>'US-syvbt-frgt'!C$5*SUMIFS('% by state 2019'!$AA:$AA,'% by state 2019'!$Z:$Z,$A51)</f>
        <v>0</v>
      </c>
      <c r="D51" s="6">
        <f>'US-syvbt-frgt'!D$5*SUMIFS('% by state 2019'!$AA:$AA,'% by state 2019'!$Z:$Z,$A51)</f>
        <v>0</v>
      </c>
      <c r="E51" s="6">
        <f>'US-syvbt-frgt'!E$5*SUMIFS('% by state 2019'!$AA:$AA,'% by state 2019'!$Z:$Z,$A51)</f>
        <v>943.40827394080452</v>
      </c>
      <c r="F51" s="6">
        <f>'US-syvbt-frgt'!F$5*SUMIFS('% by state 2019'!$AA:$AA,'% by state 2019'!$Z:$Z,$A51)</f>
        <v>0</v>
      </c>
      <c r="G51" s="6">
        <f>'US-syvbt-frgt'!G$5*SUMIFS('% by state 2019'!$AA:$AA,'% by state 2019'!$Z:$Z,$A51)</f>
        <v>0</v>
      </c>
      <c r="H51" s="6">
        <f>'US-syvbt-frgt'!H$5*SUMIFS('% by state 2019'!$AA:$AA,'% by state 2019'!$Z:$Z,$A51)</f>
        <v>0</v>
      </c>
      <c r="L51" s="161" t="s">
        <v>228</v>
      </c>
      <c r="M51" s="273">
        <f t="shared" si="1"/>
        <v>0</v>
      </c>
      <c r="N51" s="273">
        <f t="shared" si="2"/>
        <v>0</v>
      </c>
      <c r="O51" s="273">
        <f t="shared" si="3"/>
        <v>0</v>
      </c>
      <c r="P51" s="273">
        <f t="shared" si="4"/>
        <v>943.40827394080452</v>
      </c>
      <c r="Q51" s="273">
        <f t="shared" si="5"/>
        <v>0</v>
      </c>
      <c r="R51" s="273">
        <f t="shared" si="6"/>
        <v>0</v>
      </c>
      <c r="S51" s="273">
        <f t="shared" si="7"/>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2D73-48A4-4C68-9103-4935B37FF295}">
  <sheetPr>
    <tabColor theme="0" tint="-0.34998626667073579"/>
  </sheetPr>
  <dimension ref="A1:J51"/>
  <sheetViews>
    <sheetView workbookViewId="0"/>
  </sheetViews>
  <sheetFormatPr defaultRowHeight="15"/>
  <cols>
    <col min="1" max="1" width="16.85546875" customWidth="1"/>
    <col min="2" max="8" width="9.140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264" t="str">
        <f>"AVL="&amp;AVL!B6</f>
        <v>AVL=33</v>
      </c>
    </row>
    <row r="2" spans="1:10">
      <c r="A2" s="161" t="s">
        <v>147</v>
      </c>
      <c r="B2" s="6">
        <f>'US-syvbt-frgt'!B$6*SUMIFS('% by state 2019'!$AI:$AI,'% by state 2019'!$AH:$AH,$A2)</f>
        <v>0</v>
      </c>
      <c r="C2" s="6">
        <f>'US-syvbt-frgt'!C$6*SUMIFS('% by state 2019'!$AI:$AI,'% by state 2019'!$AH:$AH,$A2)</f>
        <v>0</v>
      </c>
      <c r="D2" s="6">
        <f>'US-syvbt-frgt'!D$6*SUMIFS('% by state 2019'!$AI:$AI,'% by state 2019'!$AH:$AH,$A2)</f>
        <v>0</v>
      </c>
      <c r="E2" s="6">
        <f>'US-syvbt-frgt'!E$6*SUMIFS('% by state 2019'!$AI:$AI,'% by state 2019'!$AH:$AH,$A2)</f>
        <v>258.59478107139535</v>
      </c>
      <c r="F2" s="6">
        <f>'US-syvbt-frgt'!F$6*SUMIFS('% by state 2019'!$AI:$AI,'% by state 2019'!$AH:$AH,$A2)</f>
        <v>0</v>
      </c>
      <c r="G2" s="6">
        <f>'US-syvbt-frgt'!G$6*SUMIFS('% by state 2019'!$AI:$AI,'% by state 2019'!$AH:$AH,$A2)</f>
        <v>0</v>
      </c>
      <c r="H2" s="6">
        <f>'US-syvbt-frgt'!H$6*SUMIFS('% by state 2019'!$AI:$AI,'% by state 2019'!$AH:$AH,$A2)</f>
        <v>0</v>
      </c>
      <c r="J2" s="9"/>
    </row>
    <row r="3" spans="1:10">
      <c r="A3" s="161" t="s">
        <v>149</v>
      </c>
      <c r="B3" s="6">
        <f>'US-syvbt-frgt'!B$6*SUMIFS('% by state 2019'!$AI:$AI,'% by state 2019'!$AH:$AH,$A3)</f>
        <v>0</v>
      </c>
      <c r="C3" s="6">
        <f>'US-syvbt-frgt'!C$6*SUMIFS('% by state 2019'!$AI:$AI,'% by state 2019'!$AH:$AH,$A3)</f>
        <v>0</v>
      </c>
      <c r="D3" s="6">
        <f>'US-syvbt-frgt'!D$6*SUMIFS('% by state 2019'!$AI:$AI,'% by state 2019'!$AH:$AH,$A3)</f>
        <v>0</v>
      </c>
      <c r="E3" s="6">
        <f>'US-syvbt-frgt'!E$6*SUMIFS('% by state 2019'!$AI:$AI,'% by state 2019'!$AH:$AH,$A3)</f>
        <v>122.05544486215486</v>
      </c>
      <c r="F3" s="6">
        <f>'US-syvbt-frgt'!F$6*SUMIFS('% by state 2019'!$AI:$AI,'% by state 2019'!$AH:$AH,$A3)</f>
        <v>0</v>
      </c>
      <c r="G3" s="6">
        <f>'US-syvbt-frgt'!G$6*SUMIFS('% by state 2019'!$AI:$AI,'% by state 2019'!$AH:$AH,$A3)</f>
        <v>0</v>
      </c>
      <c r="H3" s="6">
        <f>'US-syvbt-frgt'!H$6*SUMIFS('% by state 2019'!$AI:$AI,'% by state 2019'!$AH:$AH,$A3)</f>
        <v>0</v>
      </c>
      <c r="J3" s="9"/>
    </row>
    <row r="4" spans="1:10">
      <c r="A4" s="161" t="s">
        <v>150</v>
      </c>
      <c r="B4" s="6">
        <f>'US-syvbt-frgt'!B$6*SUMIFS('% by state 2019'!$AI:$AI,'% by state 2019'!$AH:$AH,$A4)</f>
        <v>0</v>
      </c>
      <c r="C4" s="6">
        <f>'US-syvbt-frgt'!C$6*SUMIFS('% by state 2019'!$AI:$AI,'% by state 2019'!$AH:$AH,$A4)</f>
        <v>0</v>
      </c>
      <c r="D4" s="6">
        <f>'US-syvbt-frgt'!D$6*SUMIFS('% by state 2019'!$AI:$AI,'% by state 2019'!$AH:$AH,$A4)</f>
        <v>0</v>
      </c>
      <c r="E4" s="6">
        <f>'US-syvbt-frgt'!E$6*SUMIFS('% by state 2019'!$AI:$AI,'% by state 2019'!$AH:$AH,$A4)</f>
        <v>0</v>
      </c>
      <c r="F4" s="6">
        <f>'US-syvbt-frgt'!F$6*SUMIFS('% by state 2019'!$AI:$AI,'% by state 2019'!$AH:$AH,$A4)</f>
        <v>0</v>
      </c>
      <c r="G4" s="6">
        <f>'US-syvbt-frgt'!G$6*SUMIFS('% by state 2019'!$AI:$AI,'% by state 2019'!$AH:$AH,$A4)</f>
        <v>0</v>
      </c>
      <c r="H4" s="6">
        <f>'US-syvbt-frgt'!H$6*SUMIFS('% by state 2019'!$AI:$AI,'% by state 2019'!$AH:$AH,$A4)</f>
        <v>0</v>
      </c>
      <c r="J4" s="9"/>
    </row>
    <row r="5" spans="1:10">
      <c r="A5" s="161" t="s">
        <v>151</v>
      </c>
      <c r="B5" s="6">
        <f>'US-syvbt-frgt'!B$6*SUMIFS('% by state 2019'!$AI:$AI,'% by state 2019'!$AH:$AH,$A5)</f>
        <v>0</v>
      </c>
      <c r="C5" s="6">
        <f>'US-syvbt-frgt'!C$6*SUMIFS('% by state 2019'!$AI:$AI,'% by state 2019'!$AH:$AH,$A5)</f>
        <v>0</v>
      </c>
      <c r="D5" s="6">
        <f>'US-syvbt-frgt'!D$6*SUMIFS('% by state 2019'!$AI:$AI,'% by state 2019'!$AH:$AH,$A5)</f>
        <v>0</v>
      </c>
      <c r="E5" s="6">
        <f>'US-syvbt-frgt'!E$6*SUMIFS('% by state 2019'!$AI:$AI,'% by state 2019'!$AH:$AH,$A5)</f>
        <v>0</v>
      </c>
      <c r="F5" s="6">
        <f>'US-syvbt-frgt'!F$6*SUMIFS('% by state 2019'!$AI:$AI,'% by state 2019'!$AH:$AH,$A5)</f>
        <v>0</v>
      </c>
      <c r="G5" s="6">
        <f>'US-syvbt-frgt'!G$6*SUMIFS('% by state 2019'!$AI:$AI,'% by state 2019'!$AH:$AH,$A5)</f>
        <v>0</v>
      </c>
      <c r="H5" s="6">
        <f>'US-syvbt-frgt'!H$6*SUMIFS('% by state 2019'!$AI:$AI,'% by state 2019'!$AH:$AH,$A5)</f>
        <v>0</v>
      </c>
      <c r="J5" s="9"/>
    </row>
    <row r="6" spans="1:10">
      <c r="A6" s="161" t="s">
        <v>153</v>
      </c>
      <c r="B6" s="6">
        <f>'US-syvbt-frgt'!B$6*SUMIFS('% by state 2019'!$AI:$AI,'% by state 2019'!$AH:$AH,$A6)</f>
        <v>0</v>
      </c>
      <c r="C6" s="6">
        <f>'US-syvbt-frgt'!C$6*SUMIFS('% by state 2019'!$AI:$AI,'% by state 2019'!$AH:$AH,$A6)</f>
        <v>0</v>
      </c>
      <c r="D6" s="6">
        <f>'US-syvbt-frgt'!D$6*SUMIFS('% by state 2019'!$AI:$AI,'% by state 2019'!$AH:$AH,$A6)</f>
        <v>0</v>
      </c>
      <c r="E6" s="6">
        <f>'US-syvbt-frgt'!E$6*SUMIFS('% by state 2019'!$AI:$AI,'% by state 2019'!$AH:$AH,$A6)</f>
        <v>870.56341982154663</v>
      </c>
      <c r="F6" s="6">
        <f>'US-syvbt-frgt'!F$6*SUMIFS('% by state 2019'!$AI:$AI,'% by state 2019'!$AH:$AH,$A6)</f>
        <v>0</v>
      </c>
      <c r="G6" s="6">
        <f>'US-syvbt-frgt'!G$6*SUMIFS('% by state 2019'!$AI:$AI,'% by state 2019'!$AH:$AH,$A6)</f>
        <v>0</v>
      </c>
      <c r="H6" s="6">
        <f>'US-syvbt-frgt'!H$6*SUMIFS('% by state 2019'!$AI:$AI,'% by state 2019'!$AH:$AH,$A6)</f>
        <v>0</v>
      </c>
      <c r="J6" s="9"/>
    </row>
    <row r="7" spans="1:10">
      <c r="A7" s="161" t="s">
        <v>155</v>
      </c>
      <c r="B7" s="6">
        <f>'US-syvbt-frgt'!B$6*SUMIFS('% by state 2019'!$AI:$AI,'% by state 2019'!$AH:$AH,$A7)</f>
        <v>0</v>
      </c>
      <c r="C7" s="6">
        <f>'US-syvbt-frgt'!C$6*SUMIFS('% by state 2019'!$AI:$AI,'% by state 2019'!$AH:$AH,$A7)</f>
        <v>0</v>
      </c>
      <c r="D7" s="6">
        <f>'US-syvbt-frgt'!D$6*SUMIFS('% by state 2019'!$AI:$AI,'% by state 2019'!$AH:$AH,$A7)</f>
        <v>0</v>
      </c>
      <c r="E7" s="6">
        <f>'US-syvbt-frgt'!E$6*SUMIFS('% by state 2019'!$AI:$AI,'% by state 2019'!$AH:$AH,$A7)</f>
        <v>0</v>
      </c>
      <c r="F7" s="6">
        <f>'US-syvbt-frgt'!F$6*SUMIFS('% by state 2019'!$AI:$AI,'% by state 2019'!$AH:$AH,$A7)</f>
        <v>0</v>
      </c>
      <c r="G7" s="6">
        <f>'US-syvbt-frgt'!G$6*SUMIFS('% by state 2019'!$AI:$AI,'% by state 2019'!$AH:$AH,$A7)</f>
        <v>0</v>
      </c>
      <c r="H7" s="6">
        <f>'US-syvbt-frgt'!H$6*SUMIFS('% by state 2019'!$AI:$AI,'% by state 2019'!$AH:$AH,$A7)</f>
        <v>0</v>
      </c>
      <c r="J7" s="9"/>
    </row>
    <row r="8" spans="1:10">
      <c r="A8" s="161" t="s">
        <v>157</v>
      </c>
      <c r="B8" s="6">
        <f>'US-syvbt-frgt'!B$6*SUMIFS('% by state 2019'!$AI:$AI,'% by state 2019'!$AH:$AH,$A8)</f>
        <v>0</v>
      </c>
      <c r="C8" s="6">
        <f>'US-syvbt-frgt'!C$6*SUMIFS('% by state 2019'!$AI:$AI,'% by state 2019'!$AH:$AH,$A8)</f>
        <v>0</v>
      </c>
      <c r="D8" s="6">
        <f>'US-syvbt-frgt'!D$6*SUMIFS('% by state 2019'!$AI:$AI,'% by state 2019'!$AH:$AH,$A8)</f>
        <v>0</v>
      </c>
      <c r="E8" s="6">
        <f>'US-syvbt-frgt'!E$6*SUMIFS('% by state 2019'!$AI:$AI,'% by state 2019'!$AH:$AH,$A8)</f>
        <v>0</v>
      </c>
      <c r="F8" s="6">
        <f>'US-syvbt-frgt'!F$6*SUMIFS('% by state 2019'!$AI:$AI,'% by state 2019'!$AH:$AH,$A8)</f>
        <v>0</v>
      </c>
      <c r="G8" s="6">
        <f>'US-syvbt-frgt'!G$6*SUMIFS('% by state 2019'!$AI:$AI,'% by state 2019'!$AH:$AH,$A8)</f>
        <v>0</v>
      </c>
      <c r="H8" s="6">
        <f>'US-syvbt-frgt'!H$6*SUMIFS('% by state 2019'!$AI:$AI,'% by state 2019'!$AH:$AH,$A8)</f>
        <v>0</v>
      </c>
    </row>
    <row r="9" spans="1:10">
      <c r="A9" s="161" t="s">
        <v>159</v>
      </c>
      <c r="B9" s="6">
        <f>'US-syvbt-frgt'!B$6*SUMIFS('% by state 2019'!$AI:$AI,'% by state 2019'!$AH:$AH,$A9)</f>
        <v>0</v>
      </c>
      <c r="C9" s="6">
        <f>'US-syvbt-frgt'!C$6*SUMIFS('% by state 2019'!$AI:$AI,'% by state 2019'!$AH:$AH,$A9)</f>
        <v>0</v>
      </c>
      <c r="D9" s="6">
        <f>'US-syvbt-frgt'!D$6*SUMIFS('% by state 2019'!$AI:$AI,'% by state 2019'!$AH:$AH,$A9)</f>
        <v>0</v>
      </c>
      <c r="E9" s="6">
        <f>'US-syvbt-frgt'!E$6*SUMIFS('% by state 2019'!$AI:$AI,'% by state 2019'!$AH:$AH,$A9)</f>
        <v>0</v>
      </c>
      <c r="F9" s="6">
        <f>'US-syvbt-frgt'!F$6*SUMIFS('% by state 2019'!$AI:$AI,'% by state 2019'!$AH:$AH,$A9)</f>
        <v>0</v>
      </c>
      <c r="G9" s="6">
        <f>'US-syvbt-frgt'!G$6*SUMIFS('% by state 2019'!$AI:$AI,'% by state 2019'!$AH:$AH,$A9)</f>
        <v>0</v>
      </c>
      <c r="H9" s="6">
        <f>'US-syvbt-frgt'!H$6*SUMIFS('% by state 2019'!$AI:$AI,'% by state 2019'!$AH:$AH,$A9)</f>
        <v>0</v>
      </c>
    </row>
    <row r="10" spans="1:10">
      <c r="A10" s="161" t="s">
        <v>161</v>
      </c>
      <c r="B10" s="6">
        <f>'US-syvbt-frgt'!B$6*SUMIFS('% by state 2019'!$AI:$AI,'% by state 2019'!$AH:$AH,$A10)</f>
        <v>0</v>
      </c>
      <c r="C10" s="6">
        <f>'US-syvbt-frgt'!C$6*SUMIFS('% by state 2019'!$AI:$AI,'% by state 2019'!$AH:$AH,$A10)</f>
        <v>0</v>
      </c>
      <c r="D10" s="6">
        <f>'US-syvbt-frgt'!D$6*SUMIFS('% by state 2019'!$AI:$AI,'% by state 2019'!$AH:$AH,$A10)</f>
        <v>0</v>
      </c>
      <c r="E10" s="6">
        <f>'US-syvbt-frgt'!E$6*SUMIFS('% by state 2019'!$AI:$AI,'% by state 2019'!$AH:$AH,$A10)</f>
        <v>319.09043987660488</v>
      </c>
      <c r="F10" s="6">
        <f>'US-syvbt-frgt'!F$6*SUMIFS('% by state 2019'!$AI:$AI,'% by state 2019'!$AH:$AH,$A10)</f>
        <v>0</v>
      </c>
      <c r="G10" s="6">
        <f>'US-syvbt-frgt'!G$6*SUMIFS('% by state 2019'!$AI:$AI,'% by state 2019'!$AH:$AH,$A10)</f>
        <v>0</v>
      </c>
      <c r="H10" s="6">
        <f>'US-syvbt-frgt'!H$6*SUMIFS('% by state 2019'!$AI:$AI,'% by state 2019'!$AH:$AH,$A10)</f>
        <v>0</v>
      </c>
    </row>
    <row r="11" spans="1:10">
      <c r="A11" s="161" t="s">
        <v>163</v>
      </c>
      <c r="B11" s="6">
        <f>'US-syvbt-frgt'!B$6*SUMIFS('% by state 2019'!$AI:$AI,'% by state 2019'!$AH:$AH,$A11)</f>
        <v>0</v>
      </c>
      <c r="C11" s="6">
        <f>'US-syvbt-frgt'!C$6*SUMIFS('% by state 2019'!$AI:$AI,'% by state 2019'!$AH:$AH,$A11)</f>
        <v>0</v>
      </c>
      <c r="D11" s="6">
        <f>'US-syvbt-frgt'!D$6*SUMIFS('% by state 2019'!$AI:$AI,'% by state 2019'!$AH:$AH,$A11)</f>
        <v>0</v>
      </c>
      <c r="E11" s="6">
        <f>'US-syvbt-frgt'!E$6*SUMIFS('% by state 2019'!$AI:$AI,'% by state 2019'!$AH:$AH,$A11)</f>
        <v>211.19069131466156</v>
      </c>
      <c r="F11" s="6">
        <f>'US-syvbt-frgt'!F$6*SUMIFS('% by state 2019'!$AI:$AI,'% by state 2019'!$AH:$AH,$A11)</f>
        <v>0</v>
      </c>
      <c r="G11" s="6">
        <f>'US-syvbt-frgt'!G$6*SUMIFS('% by state 2019'!$AI:$AI,'% by state 2019'!$AH:$AH,$A11)</f>
        <v>0</v>
      </c>
      <c r="H11" s="6">
        <f>'US-syvbt-frgt'!H$6*SUMIFS('% by state 2019'!$AI:$AI,'% by state 2019'!$AH:$AH,$A11)</f>
        <v>0</v>
      </c>
    </row>
    <row r="12" spans="1:10">
      <c r="A12" s="161" t="s">
        <v>164</v>
      </c>
      <c r="B12" s="6">
        <f>'US-syvbt-frgt'!B$6*SUMIFS('% by state 2019'!$AI:$AI,'% by state 2019'!$AH:$AH,$A12)</f>
        <v>0</v>
      </c>
      <c r="C12" s="6">
        <f>'US-syvbt-frgt'!C$6*SUMIFS('% by state 2019'!$AI:$AI,'% by state 2019'!$AH:$AH,$A12)</f>
        <v>0</v>
      </c>
      <c r="D12" s="6">
        <f>'US-syvbt-frgt'!D$6*SUMIFS('% by state 2019'!$AI:$AI,'% by state 2019'!$AH:$AH,$A12)</f>
        <v>0</v>
      </c>
      <c r="E12" s="6">
        <f>'US-syvbt-frgt'!E$6*SUMIFS('% by state 2019'!$AI:$AI,'% by state 2019'!$AH:$AH,$A12)</f>
        <v>59.593429834256732</v>
      </c>
      <c r="F12" s="6">
        <f>'US-syvbt-frgt'!F$6*SUMIFS('% by state 2019'!$AI:$AI,'% by state 2019'!$AH:$AH,$A12)</f>
        <v>0</v>
      </c>
      <c r="G12" s="6">
        <f>'US-syvbt-frgt'!G$6*SUMIFS('% by state 2019'!$AI:$AI,'% by state 2019'!$AH:$AH,$A12)</f>
        <v>0</v>
      </c>
      <c r="H12" s="6">
        <f>'US-syvbt-frgt'!H$6*SUMIFS('% by state 2019'!$AI:$AI,'% by state 2019'!$AH:$AH,$A12)</f>
        <v>0</v>
      </c>
    </row>
    <row r="13" spans="1:10">
      <c r="A13" s="161" t="s">
        <v>165</v>
      </c>
      <c r="B13" s="6">
        <f>'US-syvbt-frgt'!B$6*SUMIFS('% by state 2019'!$AI:$AI,'% by state 2019'!$AH:$AH,$A13)</f>
        <v>0</v>
      </c>
      <c r="C13" s="6">
        <f>'US-syvbt-frgt'!C$6*SUMIFS('% by state 2019'!$AI:$AI,'% by state 2019'!$AH:$AH,$A13)</f>
        <v>0</v>
      </c>
      <c r="D13" s="6">
        <f>'US-syvbt-frgt'!D$6*SUMIFS('% by state 2019'!$AI:$AI,'% by state 2019'!$AH:$AH,$A13)</f>
        <v>0</v>
      </c>
      <c r="E13" s="6">
        <f>'US-syvbt-frgt'!E$6*SUMIFS('% by state 2019'!$AI:$AI,'% by state 2019'!$AH:$AH,$A13)</f>
        <v>0</v>
      </c>
      <c r="F13" s="6">
        <f>'US-syvbt-frgt'!F$6*SUMIFS('% by state 2019'!$AI:$AI,'% by state 2019'!$AH:$AH,$A13)</f>
        <v>0</v>
      </c>
      <c r="G13" s="6">
        <f>'US-syvbt-frgt'!G$6*SUMIFS('% by state 2019'!$AI:$AI,'% by state 2019'!$AH:$AH,$A13)</f>
        <v>0</v>
      </c>
      <c r="H13" s="6">
        <f>'US-syvbt-frgt'!H$6*SUMIFS('% by state 2019'!$AI:$AI,'% by state 2019'!$AH:$AH,$A13)</f>
        <v>0</v>
      </c>
    </row>
    <row r="14" spans="1:10">
      <c r="A14" s="161" t="s">
        <v>167</v>
      </c>
      <c r="B14" s="6">
        <f>'US-syvbt-frgt'!B$6*SUMIFS('% by state 2019'!$AI:$AI,'% by state 2019'!$AH:$AH,$A14)</f>
        <v>0</v>
      </c>
      <c r="C14" s="6">
        <f>'US-syvbt-frgt'!C$6*SUMIFS('% by state 2019'!$AI:$AI,'% by state 2019'!$AH:$AH,$A14)</f>
        <v>0</v>
      </c>
      <c r="D14" s="6">
        <f>'US-syvbt-frgt'!D$6*SUMIFS('% by state 2019'!$AI:$AI,'% by state 2019'!$AH:$AH,$A14)</f>
        <v>0</v>
      </c>
      <c r="E14" s="6">
        <f>'US-syvbt-frgt'!E$6*SUMIFS('% by state 2019'!$AI:$AI,'% by state 2019'!$AH:$AH,$A14)</f>
        <v>219.40069986274295</v>
      </c>
      <c r="F14" s="6">
        <f>'US-syvbt-frgt'!F$6*SUMIFS('% by state 2019'!$AI:$AI,'% by state 2019'!$AH:$AH,$A14)</f>
        <v>0</v>
      </c>
      <c r="G14" s="6">
        <f>'US-syvbt-frgt'!G$6*SUMIFS('% by state 2019'!$AI:$AI,'% by state 2019'!$AH:$AH,$A14)</f>
        <v>0</v>
      </c>
      <c r="H14" s="6">
        <f>'US-syvbt-frgt'!H$6*SUMIFS('% by state 2019'!$AI:$AI,'% by state 2019'!$AH:$AH,$A14)</f>
        <v>0</v>
      </c>
    </row>
    <row r="15" spans="1:10">
      <c r="A15" s="161" t="s">
        <v>169</v>
      </c>
      <c r="B15" s="6">
        <f>'US-syvbt-frgt'!B$6*SUMIFS('% by state 2019'!$AI:$AI,'% by state 2019'!$AH:$AH,$A15)</f>
        <v>0</v>
      </c>
      <c r="C15" s="6">
        <f>'US-syvbt-frgt'!C$6*SUMIFS('% by state 2019'!$AI:$AI,'% by state 2019'!$AH:$AH,$A15)</f>
        <v>0</v>
      </c>
      <c r="D15" s="6">
        <f>'US-syvbt-frgt'!D$6*SUMIFS('% by state 2019'!$AI:$AI,'% by state 2019'!$AH:$AH,$A15)</f>
        <v>0</v>
      </c>
      <c r="E15" s="6">
        <f>'US-syvbt-frgt'!E$6*SUMIFS('% by state 2019'!$AI:$AI,'% by state 2019'!$AH:$AH,$A15)</f>
        <v>119.96958592481079</v>
      </c>
      <c r="F15" s="6">
        <f>'US-syvbt-frgt'!F$6*SUMIFS('% by state 2019'!$AI:$AI,'% by state 2019'!$AH:$AH,$A15)</f>
        <v>0</v>
      </c>
      <c r="G15" s="6">
        <f>'US-syvbt-frgt'!G$6*SUMIFS('% by state 2019'!$AI:$AI,'% by state 2019'!$AH:$AH,$A15)</f>
        <v>0</v>
      </c>
      <c r="H15" s="6">
        <f>'US-syvbt-frgt'!H$6*SUMIFS('% by state 2019'!$AI:$AI,'% by state 2019'!$AH:$AH,$A15)</f>
        <v>0</v>
      </c>
    </row>
    <row r="16" spans="1:10">
      <c r="A16" s="161" t="s">
        <v>171</v>
      </c>
      <c r="B16" s="6">
        <f>'US-syvbt-frgt'!B$6*SUMIFS('% by state 2019'!$AI:$AI,'% by state 2019'!$AH:$AH,$A16)</f>
        <v>0</v>
      </c>
      <c r="C16" s="6">
        <f>'US-syvbt-frgt'!C$6*SUMIFS('% by state 2019'!$AI:$AI,'% by state 2019'!$AH:$AH,$A16)</f>
        <v>0</v>
      </c>
      <c r="D16" s="6">
        <f>'US-syvbt-frgt'!D$6*SUMIFS('% by state 2019'!$AI:$AI,'% by state 2019'!$AH:$AH,$A16)</f>
        <v>0</v>
      </c>
      <c r="E16" s="6">
        <f>'US-syvbt-frgt'!E$6*SUMIFS('% by state 2019'!$AI:$AI,'% by state 2019'!$AH:$AH,$A16)</f>
        <v>0</v>
      </c>
      <c r="F16" s="6">
        <f>'US-syvbt-frgt'!F$6*SUMIFS('% by state 2019'!$AI:$AI,'% by state 2019'!$AH:$AH,$A16)</f>
        <v>0</v>
      </c>
      <c r="G16" s="6">
        <f>'US-syvbt-frgt'!G$6*SUMIFS('% by state 2019'!$AI:$AI,'% by state 2019'!$AH:$AH,$A16)</f>
        <v>0</v>
      </c>
      <c r="H16" s="6">
        <f>'US-syvbt-frgt'!H$6*SUMIFS('% by state 2019'!$AI:$AI,'% by state 2019'!$AH:$AH,$A16)</f>
        <v>0</v>
      </c>
    </row>
    <row r="17" spans="1:8">
      <c r="A17" s="161" t="s">
        <v>173</v>
      </c>
      <c r="B17" s="6">
        <f>'US-syvbt-frgt'!B$6*SUMIFS('% by state 2019'!$AI:$AI,'% by state 2019'!$AH:$AH,$A17)</f>
        <v>0</v>
      </c>
      <c r="C17" s="6">
        <f>'US-syvbt-frgt'!C$6*SUMIFS('% by state 2019'!$AI:$AI,'% by state 2019'!$AH:$AH,$A17)</f>
        <v>0</v>
      </c>
      <c r="D17" s="6">
        <f>'US-syvbt-frgt'!D$6*SUMIFS('% by state 2019'!$AI:$AI,'% by state 2019'!$AH:$AH,$A17)</f>
        <v>0</v>
      </c>
      <c r="E17" s="6">
        <f>'US-syvbt-frgt'!E$6*SUMIFS('% by state 2019'!$AI:$AI,'% by state 2019'!$AH:$AH,$A17)</f>
        <v>0</v>
      </c>
      <c r="F17" s="6">
        <f>'US-syvbt-frgt'!F$6*SUMIFS('% by state 2019'!$AI:$AI,'% by state 2019'!$AH:$AH,$A17)</f>
        <v>0</v>
      </c>
      <c r="G17" s="6">
        <f>'US-syvbt-frgt'!G$6*SUMIFS('% by state 2019'!$AI:$AI,'% by state 2019'!$AH:$AH,$A17)</f>
        <v>0</v>
      </c>
      <c r="H17" s="6">
        <f>'US-syvbt-frgt'!H$6*SUMIFS('% by state 2019'!$AI:$AI,'% by state 2019'!$AH:$AH,$A17)</f>
        <v>0</v>
      </c>
    </row>
    <row r="18" spans="1:8">
      <c r="A18" s="161" t="s">
        <v>174</v>
      </c>
      <c r="B18" s="6">
        <f>'US-syvbt-frgt'!B$6*SUMIFS('% by state 2019'!$AI:$AI,'% by state 2019'!$AH:$AH,$A18)</f>
        <v>0</v>
      </c>
      <c r="C18" s="6">
        <f>'US-syvbt-frgt'!C$6*SUMIFS('% by state 2019'!$AI:$AI,'% by state 2019'!$AH:$AH,$A18)</f>
        <v>0</v>
      </c>
      <c r="D18" s="6">
        <f>'US-syvbt-frgt'!D$6*SUMIFS('% by state 2019'!$AI:$AI,'% by state 2019'!$AH:$AH,$A18)</f>
        <v>0</v>
      </c>
      <c r="E18" s="6">
        <f>'US-syvbt-frgt'!E$6*SUMIFS('% by state 2019'!$AI:$AI,'% by state 2019'!$AH:$AH,$A18)</f>
        <v>167.56207179868269</v>
      </c>
      <c r="F18" s="6">
        <f>'US-syvbt-frgt'!F$6*SUMIFS('% by state 2019'!$AI:$AI,'% by state 2019'!$AH:$AH,$A18)</f>
        <v>0</v>
      </c>
      <c r="G18" s="6">
        <f>'US-syvbt-frgt'!G$6*SUMIFS('% by state 2019'!$AI:$AI,'% by state 2019'!$AH:$AH,$A18)</f>
        <v>0</v>
      </c>
      <c r="H18" s="6">
        <f>'US-syvbt-frgt'!H$6*SUMIFS('% by state 2019'!$AI:$AI,'% by state 2019'!$AH:$AH,$A18)</f>
        <v>0</v>
      </c>
    </row>
    <row r="19" spans="1:8">
      <c r="A19" s="161" t="s">
        <v>175</v>
      </c>
      <c r="B19" s="6">
        <f>'US-syvbt-frgt'!B$6*SUMIFS('% by state 2019'!$AI:$AI,'% by state 2019'!$AH:$AH,$A19)</f>
        <v>0</v>
      </c>
      <c r="C19" s="6">
        <f>'US-syvbt-frgt'!C$6*SUMIFS('% by state 2019'!$AI:$AI,'% by state 2019'!$AH:$AH,$A19)</f>
        <v>0</v>
      </c>
      <c r="D19" s="6">
        <f>'US-syvbt-frgt'!D$6*SUMIFS('% by state 2019'!$AI:$AI,'% by state 2019'!$AH:$AH,$A19)</f>
        <v>0</v>
      </c>
      <c r="E19" s="6">
        <f>'US-syvbt-frgt'!E$6*SUMIFS('% by state 2019'!$AI:$AI,'% by state 2019'!$AH:$AH,$A19)</f>
        <v>2272.8527590433614</v>
      </c>
      <c r="F19" s="6">
        <f>'US-syvbt-frgt'!F$6*SUMIFS('% by state 2019'!$AI:$AI,'% by state 2019'!$AH:$AH,$A19)</f>
        <v>0</v>
      </c>
      <c r="G19" s="6">
        <f>'US-syvbt-frgt'!G$6*SUMIFS('% by state 2019'!$AI:$AI,'% by state 2019'!$AH:$AH,$A19)</f>
        <v>0</v>
      </c>
      <c r="H19" s="6">
        <f>'US-syvbt-frgt'!H$6*SUMIFS('% by state 2019'!$AI:$AI,'% by state 2019'!$AH:$AH,$A19)</f>
        <v>0</v>
      </c>
    </row>
    <row r="20" spans="1:8">
      <c r="A20" s="161" t="s">
        <v>177</v>
      </c>
      <c r="B20" s="6">
        <f>'US-syvbt-frgt'!B$6*SUMIFS('% by state 2019'!$AI:$AI,'% by state 2019'!$AH:$AH,$A20)</f>
        <v>0</v>
      </c>
      <c r="C20" s="6">
        <f>'US-syvbt-frgt'!C$6*SUMIFS('% by state 2019'!$AI:$AI,'% by state 2019'!$AH:$AH,$A20)</f>
        <v>0</v>
      </c>
      <c r="D20" s="6">
        <f>'US-syvbt-frgt'!D$6*SUMIFS('% by state 2019'!$AI:$AI,'% by state 2019'!$AH:$AH,$A20)</f>
        <v>0</v>
      </c>
      <c r="E20" s="6">
        <f>'US-syvbt-frgt'!E$6*SUMIFS('% by state 2019'!$AI:$AI,'% by state 2019'!$AH:$AH,$A20)</f>
        <v>0</v>
      </c>
      <c r="F20" s="6">
        <f>'US-syvbt-frgt'!F$6*SUMIFS('% by state 2019'!$AI:$AI,'% by state 2019'!$AH:$AH,$A20)</f>
        <v>0</v>
      </c>
      <c r="G20" s="6">
        <f>'US-syvbt-frgt'!G$6*SUMIFS('% by state 2019'!$AI:$AI,'% by state 2019'!$AH:$AH,$A20)</f>
        <v>0</v>
      </c>
      <c r="H20" s="6">
        <f>'US-syvbt-frgt'!H$6*SUMIFS('% by state 2019'!$AI:$AI,'% by state 2019'!$AH:$AH,$A20)</f>
        <v>0</v>
      </c>
    </row>
    <row r="21" spans="1:8">
      <c r="A21" s="161" t="s">
        <v>178</v>
      </c>
      <c r="B21" s="6">
        <f>'US-syvbt-frgt'!B$6*SUMIFS('% by state 2019'!$AI:$AI,'% by state 2019'!$AH:$AH,$A21)</f>
        <v>0</v>
      </c>
      <c r="C21" s="6">
        <f>'US-syvbt-frgt'!C$6*SUMIFS('% by state 2019'!$AI:$AI,'% by state 2019'!$AH:$AH,$A21)</f>
        <v>0</v>
      </c>
      <c r="D21" s="6">
        <f>'US-syvbt-frgt'!D$6*SUMIFS('% by state 2019'!$AI:$AI,'% by state 2019'!$AH:$AH,$A21)</f>
        <v>0</v>
      </c>
      <c r="E21" s="6">
        <f>'US-syvbt-frgt'!E$6*SUMIFS('% by state 2019'!$AI:$AI,'% by state 2019'!$AH:$AH,$A21)</f>
        <v>171.08905921084335</v>
      </c>
      <c r="F21" s="6">
        <f>'US-syvbt-frgt'!F$6*SUMIFS('% by state 2019'!$AI:$AI,'% by state 2019'!$AH:$AH,$A21)</f>
        <v>0</v>
      </c>
      <c r="G21" s="6">
        <f>'US-syvbt-frgt'!G$6*SUMIFS('% by state 2019'!$AI:$AI,'% by state 2019'!$AH:$AH,$A21)</f>
        <v>0</v>
      </c>
      <c r="H21" s="6">
        <f>'US-syvbt-frgt'!H$6*SUMIFS('% by state 2019'!$AI:$AI,'% by state 2019'!$AH:$AH,$A21)</f>
        <v>0</v>
      </c>
    </row>
    <row r="22" spans="1:8">
      <c r="A22" s="161" t="s">
        <v>180</v>
      </c>
      <c r="B22" s="6">
        <f>'US-syvbt-frgt'!B$6*SUMIFS('% by state 2019'!$AI:$AI,'% by state 2019'!$AH:$AH,$A22)</f>
        <v>0</v>
      </c>
      <c r="C22" s="6">
        <f>'US-syvbt-frgt'!C$6*SUMIFS('% by state 2019'!$AI:$AI,'% by state 2019'!$AH:$AH,$A22)</f>
        <v>0</v>
      </c>
      <c r="D22" s="6">
        <f>'US-syvbt-frgt'!D$6*SUMIFS('% by state 2019'!$AI:$AI,'% by state 2019'!$AH:$AH,$A22)</f>
        <v>0</v>
      </c>
      <c r="E22" s="6">
        <f>'US-syvbt-frgt'!E$6*SUMIFS('% by state 2019'!$AI:$AI,'% by state 2019'!$AH:$AH,$A22)</f>
        <v>64.750476460895726</v>
      </c>
      <c r="F22" s="6">
        <f>'US-syvbt-frgt'!F$6*SUMIFS('% by state 2019'!$AI:$AI,'% by state 2019'!$AH:$AH,$A22)</f>
        <v>0</v>
      </c>
      <c r="G22" s="6">
        <f>'US-syvbt-frgt'!G$6*SUMIFS('% by state 2019'!$AI:$AI,'% by state 2019'!$AH:$AH,$A22)</f>
        <v>0</v>
      </c>
      <c r="H22" s="6">
        <f>'US-syvbt-frgt'!H$6*SUMIFS('% by state 2019'!$AI:$AI,'% by state 2019'!$AH:$AH,$A22)</f>
        <v>0</v>
      </c>
    </row>
    <row r="23" spans="1:8">
      <c r="A23" s="161" t="s">
        <v>182</v>
      </c>
      <c r="B23" s="6">
        <f>'US-syvbt-frgt'!B$6*SUMIFS('% by state 2019'!$AI:$AI,'% by state 2019'!$AH:$AH,$A23)</f>
        <v>0</v>
      </c>
      <c r="C23" s="6">
        <f>'US-syvbt-frgt'!C$6*SUMIFS('% by state 2019'!$AI:$AI,'% by state 2019'!$AH:$AH,$A23)</f>
        <v>0</v>
      </c>
      <c r="D23" s="6">
        <f>'US-syvbt-frgt'!D$6*SUMIFS('% by state 2019'!$AI:$AI,'% by state 2019'!$AH:$AH,$A23)</f>
        <v>0</v>
      </c>
      <c r="E23" s="6">
        <f>'US-syvbt-frgt'!E$6*SUMIFS('% by state 2019'!$AI:$AI,'% by state 2019'!$AH:$AH,$A23)</f>
        <v>0</v>
      </c>
      <c r="F23" s="6">
        <f>'US-syvbt-frgt'!F$6*SUMIFS('% by state 2019'!$AI:$AI,'% by state 2019'!$AH:$AH,$A23)</f>
        <v>0</v>
      </c>
      <c r="G23" s="6">
        <f>'US-syvbt-frgt'!G$6*SUMIFS('% by state 2019'!$AI:$AI,'% by state 2019'!$AH:$AH,$A23)</f>
        <v>0</v>
      </c>
      <c r="H23" s="6">
        <f>'US-syvbt-frgt'!H$6*SUMIFS('% by state 2019'!$AI:$AI,'% by state 2019'!$AH:$AH,$A23)</f>
        <v>0</v>
      </c>
    </row>
    <row r="24" spans="1:8">
      <c r="A24" s="161" t="s">
        <v>184</v>
      </c>
      <c r="B24" s="6">
        <f>'US-syvbt-frgt'!B$6*SUMIFS('% by state 2019'!$AI:$AI,'% by state 2019'!$AH:$AH,$A24)</f>
        <v>0</v>
      </c>
      <c r="C24" s="6">
        <f>'US-syvbt-frgt'!C$6*SUMIFS('% by state 2019'!$AI:$AI,'% by state 2019'!$AH:$AH,$A24)</f>
        <v>0</v>
      </c>
      <c r="D24" s="6">
        <f>'US-syvbt-frgt'!D$6*SUMIFS('% by state 2019'!$AI:$AI,'% by state 2019'!$AH:$AH,$A24)</f>
        <v>0</v>
      </c>
      <c r="E24" s="6">
        <f>'US-syvbt-frgt'!E$6*SUMIFS('% by state 2019'!$AI:$AI,'% by state 2019'!$AH:$AH,$A24)</f>
        <v>126.53738474651217</v>
      </c>
      <c r="F24" s="6">
        <f>'US-syvbt-frgt'!F$6*SUMIFS('% by state 2019'!$AI:$AI,'% by state 2019'!$AH:$AH,$A24)</f>
        <v>0</v>
      </c>
      <c r="G24" s="6">
        <f>'US-syvbt-frgt'!G$6*SUMIFS('% by state 2019'!$AI:$AI,'% by state 2019'!$AH:$AH,$A24)</f>
        <v>0</v>
      </c>
      <c r="H24" s="6">
        <f>'US-syvbt-frgt'!H$6*SUMIFS('% by state 2019'!$AI:$AI,'% by state 2019'!$AH:$AH,$A24)</f>
        <v>0</v>
      </c>
    </row>
    <row r="25" spans="1:8">
      <c r="A25" s="161" t="s">
        <v>186</v>
      </c>
      <c r="B25" s="6">
        <f>'US-syvbt-frgt'!B$6*SUMIFS('% by state 2019'!$AI:$AI,'% by state 2019'!$AH:$AH,$A25)</f>
        <v>0</v>
      </c>
      <c r="C25" s="6">
        <f>'US-syvbt-frgt'!C$6*SUMIFS('% by state 2019'!$AI:$AI,'% by state 2019'!$AH:$AH,$A25)</f>
        <v>0</v>
      </c>
      <c r="D25" s="6">
        <f>'US-syvbt-frgt'!D$6*SUMIFS('% by state 2019'!$AI:$AI,'% by state 2019'!$AH:$AH,$A25)</f>
        <v>0</v>
      </c>
      <c r="E25" s="6">
        <f>'US-syvbt-frgt'!E$6*SUMIFS('% by state 2019'!$AI:$AI,'% by state 2019'!$AH:$AH,$A25)</f>
        <v>112.25507039187556</v>
      </c>
      <c r="F25" s="6">
        <f>'US-syvbt-frgt'!F$6*SUMIFS('% by state 2019'!$AI:$AI,'% by state 2019'!$AH:$AH,$A25)</f>
        <v>0</v>
      </c>
      <c r="G25" s="6">
        <f>'US-syvbt-frgt'!G$6*SUMIFS('% by state 2019'!$AI:$AI,'% by state 2019'!$AH:$AH,$A25)</f>
        <v>0</v>
      </c>
      <c r="H25" s="6">
        <f>'US-syvbt-frgt'!H$6*SUMIFS('% by state 2019'!$AI:$AI,'% by state 2019'!$AH:$AH,$A25)</f>
        <v>0</v>
      </c>
    </row>
    <row r="26" spans="1:8">
      <c r="A26" s="161" t="s">
        <v>188</v>
      </c>
      <c r="B26" s="6">
        <f>'US-syvbt-frgt'!B$6*SUMIFS('% by state 2019'!$AI:$AI,'% by state 2019'!$AH:$AH,$A26)</f>
        <v>0</v>
      </c>
      <c r="C26" s="6">
        <f>'US-syvbt-frgt'!C$6*SUMIFS('% by state 2019'!$AI:$AI,'% by state 2019'!$AH:$AH,$A26)</f>
        <v>0</v>
      </c>
      <c r="D26" s="6">
        <f>'US-syvbt-frgt'!D$6*SUMIFS('% by state 2019'!$AI:$AI,'% by state 2019'!$AH:$AH,$A26)</f>
        <v>0</v>
      </c>
      <c r="E26" s="6">
        <f>'US-syvbt-frgt'!E$6*SUMIFS('% by state 2019'!$AI:$AI,'% by state 2019'!$AH:$AH,$A26)</f>
        <v>149.45446524428945</v>
      </c>
      <c r="F26" s="6">
        <f>'US-syvbt-frgt'!F$6*SUMIFS('% by state 2019'!$AI:$AI,'% by state 2019'!$AH:$AH,$A26)</f>
        <v>0</v>
      </c>
      <c r="G26" s="6">
        <f>'US-syvbt-frgt'!G$6*SUMIFS('% by state 2019'!$AI:$AI,'% by state 2019'!$AH:$AH,$A26)</f>
        <v>0</v>
      </c>
      <c r="H26" s="6">
        <f>'US-syvbt-frgt'!H$6*SUMIFS('% by state 2019'!$AI:$AI,'% by state 2019'!$AH:$AH,$A26)</f>
        <v>0</v>
      </c>
    </row>
    <row r="27" spans="1:8">
      <c r="A27" s="161" t="s">
        <v>190</v>
      </c>
      <c r="B27" s="6">
        <f>'US-syvbt-frgt'!B$6*SUMIFS('% by state 2019'!$AI:$AI,'% by state 2019'!$AH:$AH,$A27)</f>
        <v>0</v>
      </c>
      <c r="C27" s="6">
        <f>'US-syvbt-frgt'!C$6*SUMIFS('% by state 2019'!$AI:$AI,'% by state 2019'!$AH:$AH,$A27)</f>
        <v>0</v>
      </c>
      <c r="D27" s="6">
        <f>'US-syvbt-frgt'!D$6*SUMIFS('% by state 2019'!$AI:$AI,'% by state 2019'!$AH:$AH,$A27)</f>
        <v>0</v>
      </c>
      <c r="E27" s="6">
        <f>'US-syvbt-frgt'!E$6*SUMIFS('% by state 2019'!$AI:$AI,'% by state 2019'!$AH:$AH,$A27)</f>
        <v>0</v>
      </c>
      <c r="F27" s="6">
        <f>'US-syvbt-frgt'!F$6*SUMIFS('% by state 2019'!$AI:$AI,'% by state 2019'!$AH:$AH,$A27)</f>
        <v>0</v>
      </c>
      <c r="G27" s="6">
        <f>'US-syvbt-frgt'!G$6*SUMIFS('% by state 2019'!$AI:$AI,'% by state 2019'!$AH:$AH,$A27)</f>
        <v>0</v>
      </c>
      <c r="H27" s="6">
        <f>'US-syvbt-frgt'!H$6*SUMIFS('% by state 2019'!$AI:$AI,'% by state 2019'!$AH:$AH,$A27)</f>
        <v>0</v>
      </c>
    </row>
    <row r="28" spans="1:8">
      <c r="A28" s="161" t="s">
        <v>191</v>
      </c>
      <c r="B28" s="6">
        <f>'US-syvbt-frgt'!B$6*SUMIFS('% by state 2019'!$AI:$AI,'% by state 2019'!$AH:$AH,$A28)</f>
        <v>0</v>
      </c>
      <c r="C28" s="6">
        <f>'US-syvbt-frgt'!C$6*SUMIFS('% by state 2019'!$AI:$AI,'% by state 2019'!$AH:$AH,$A28)</f>
        <v>0</v>
      </c>
      <c r="D28" s="6">
        <f>'US-syvbt-frgt'!D$6*SUMIFS('% by state 2019'!$AI:$AI,'% by state 2019'!$AH:$AH,$A28)</f>
        <v>0</v>
      </c>
      <c r="E28" s="6">
        <f>'US-syvbt-frgt'!E$6*SUMIFS('% by state 2019'!$AI:$AI,'% by state 2019'!$AH:$AH,$A28)</f>
        <v>0</v>
      </c>
      <c r="F28" s="6">
        <f>'US-syvbt-frgt'!F$6*SUMIFS('% by state 2019'!$AI:$AI,'% by state 2019'!$AH:$AH,$A28)</f>
        <v>0</v>
      </c>
      <c r="G28" s="6">
        <f>'US-syvbt-frgt'!G$6*SUMIFS('% by state 2019'!$AI:$AI,'% by state 2019'!$AH:$AH,$A28)</f>
        <v>0</v>
      </c>
      <c r="H28" s="6">
        <f>'US-syvbt-frgt'!H$6*SUMIFS('% by state 2019'!$AI:$AI,'% by state 2019'!$AH:$AH,$A28)</f>
        <v>0</v>
      </c>
    </row>
    <row r="29" spans="1:8">
      <c r="A29" s="161" t="s">
        <v>193</v>
      </c>
      <c r="B29" s="6">
        <f>'US-syvbt-frgt'!B$6*SUMIFS('% by state 2019'!$AI:$AI,'% by state 2019'!$AH:$AH,$A29)</f>
        <v>0</v>
      </c>
      <c r="C29" s="6">
        <f>'US-syvbt-frgt'!C$6*SUMIFS('% by state 2019'!$AI:$AI,'% by state 2019'!$AH:$AH,$A29)</f>
        <v>0</v>
      </c>
      <c r="D29" s="6">
        <f>'US-syvbt-frgt'!D$6*SUMIFS('% by state 2019'!$AI:$AI,'% by state 2019'!$AH:$AH,$A29)</f>
        <v>0</v>
      </c>
      <c r="E29" s="6">
        <f>'US-syvbt-frgt'!E$6*SUMIFS('% by state 2019'!$AI:$AI,'% by state 2019'!$AH:$AH,$A29)</f>
        <v>0</v>
      </c>
      <c r="F29" s="6">
        <f>'US-syvbt-frgt'!F$6*SUMIFS('% by state 2019'!$AI:$AI,'% by state 2019'!$AH:$AH,$A29)</f>
        <v>0</v>
      </c>
      <c r="G29" s="6">
        <f>'US-syvbt-frgt'!G$6*SUMIFS('% by state 2019'!$AI:$AI,'% by state 2019'!$AH:$AH,$A29)</f>
        <v>0</v>
      </c>
      <c r="H29" s="6">
        <f>'US-syvbt-frgt'!H$6*SUMIFS('% by state 2019'!$AI:$AI,'% by state 2019'!$AH:$AH,$A29)</f>
        <v>0</v>
      </c>
    </row>
    <row r="30" spans="1:8">
      <c r="A30" s="161" t="s">
        <v>194</v>
      </c>
      <c r="B30" s="6">
        <f>'US-syvbt-frgt'!B$6*SUMIFS('% by state 2019'!$AI:$AI,'% by state 2019'!$AH:$AH,$A30)</f>
        <v>0</v>
      </c>
      <c r="C30" s="6">
        <f>'US-syvbt-frgt'!C$6*SUMIFS('% by state 2019'!$AI:$AI,'% by state 2019'!$AH:$AH,$A30)</f>
        <v>0</v>
      </c>
      <c r="D30" s="6">
        <f>'US-syvbt-frgt'!D$6*SUMIFS('% by state 2019'!$AI:$AI,'% by state 2019'!$AH:$AH,$A30)</f>
        <v>0</v>
      </c>
      <c r="E30" s="6">
        <f>'US-syvbt-frgt'!E$6*SUMIFS('% by state 2019'!$AI:$AI,'% by state 2019'!$AH:$AH,$A30)</f>
        <v>0</v>
      </c>
      <c r="F30" s="6">
        <f>'US-syvbt-frgt'!F$6*SUMIFS('% by state 2019'!$AI:$AI,'% by state 2019'!$AH:$AH,$A30)</f>
        <v>0</v>
      </c>
      <c r="G30" s="6">
        <f>'US-syvbt-frgt'!G$6*SUMIFS('% by state 2019'!$AI:$AI,'% by state 2019'!$AH:$AH,$A30)</f>
        <v>0</v>
      </c>
      <c r="H30" s="6">
        <f>'US-syvbt-frgt'!H$6*SUMIFS('% by state 2019'!$AI:$AI,'% by state 2019'!$AH:$AH,$A30)</f>
        <v>0</v>
      </c>
    </row>
    <row r="31" spans="1:8">
      <c r="A31" s="161" t="s">
        <v>196</v>
      </c>
      <c r="B31" s="6">
        <f>'US-syvbt-frgt'!B$6*SUMIFS('% by state 2019'!$AI:$AI,'% by state 2019'!$AH:$AH,$A31)</f>
        <v>0</v>
      </c>
      <c r="C31" s="6">
        <f>'US-syvbt-frgt'!C$6*SUMIFS('% by state 2019'!$AI:$AI,'% by state 2019'!$AH:$AH,$A31)</f>
        <v>0</v>
      </c>
      <c r="D31" s="6">
        <f>'US-syvbt-frgt'!D$6*SUMIFS('% by state 2019'!$AI:$AI,'% by state 2019'!$AH:$AH,$A31)</f>
        <v>0</v>
      </c>
      <c r="E31" s="6">
        <f>'US-syvbt-frgt'!E$6*SUMIFS('% by state 2019'!$AI:$AI,'% by state 2019'!$AH:$AH,$A31)</f>
        <v>399.03760531478707</v>
      </c>
      <c r="F31" s="6">
        <f>'US-syvbt-frgt'!F$6*SUMIFS('% by state 2019'!$AI:$AI,'% by state 2019'!$AH:$AH,$A31)</f>
        <v>0</v>
      </c>
      <c r="G31" s="6">
        <f>'US-syvbt-frgt'!G$6*SUMIFS('% by state 2019'!$AI:$AI,'% by state 2019'!$AH:$AH,$A31)</f>
        <v>0</v>
      </c>
      <c r="H31" s="6">
        <f>'US-syvbt-frgt'!H$6*SUMIFS('% by state 2019'!$AI:$AI,'% by state 2019'!$AH:$AH,$A31)</f>
        <v>0</v>
      </c>
    </row>
    <row r="32" spans="1:8">
      <c r="A32" s="161" t="s">
        <v>197</v>
      </c>
      <c r="B32" s="6">
        <f>'US-syvbt-frgt'!B$6*SUMIFS('% by state 2019'!$AI:$AI,'% by state 2019'!$AH:$AH,$A32)</f>
        <v>0</v>
      </c>
      <c r="C32" s="6">
        <f>'US-syvbt-frgt'!C$6*SUMIFS('% by state 2019'!$AI:$AI,'% by state 2019'!$AH:$AH,$A32)</f>
        <v>0</v>
      </c>
      <c r="D32" s="6">
        <f>'US-syvbt-frgt'!D$6*SUMIFS('% by state 2019'!$AI:$AI,'% by state 2019'!$AH:$AH,$A32)</f>
        <v>0</v>
      </c>
      <c r="E32" s="6">
        <f>'US-syvbt-frgt'!E$6*SUMIFS('% by state 2019'!$AI:$AI,'% by state 2019'!$AH:$AH,$A32)</f>
        <v>0</v>
      </c>
      <c r="F32" s="6">
        <f>'US-syvbt-frgt'!F$6*SUMIFS('% by state 2019'!$AI:$AI,'% by state 2019'!$AH:$AH,$A32)</f>
        <v>0</v>
      </c>
      <c r="G32" s="6">
        <f>'US-syvbt-frgt'!G$6*SUMIFS('% by state 2019'!$AI:$AI,'% by state 2019'!$AH:$AH,$A32)</f>
        <v>0</v>
      </c>
      <c r="H32" s="6">
        <f>'US-syvbt-frgt'!H$6*SUMIFS('% by state 2019'!$AI:$AI,'% by state 2019'!$AH:$AH,$A32)</f>
        <v>0</v>
      </c>
    </row>
    <row r="33" spans="1:8">
      <c r="A33" s="161" t="s">
        <v>199</v>
      </c>
      <c r="B33" s="6">
        <f>'US-syvbt-frgt'!B$6*SUMIFS('% by state 2019'!$AI:$AI,'% by state 2019'!$AH:$AH,$A33)</f>
        <v>0</v>
      </c>
      <c r="C33" s="6">
        <f>'US-syvbt-frgt'!C$6*SUMIFS('% by state 2019'!$AI:$AI,'% by state 2019'!$AH:$AH,$A33)</f>
        <v>0</v>
      </c>
      <c r="D33" s="6">
        <f>'US-syvbt-frgt'!D$6*SUMIFS('% by state 2019'!$AI:$AI,'% by state 2019'!$AH:$AH,$A33)</f>
        <v>0</v>
      </c>
      <c r="E33" s="6">
        <f>'US-syvbt-frgt'!E$6*SUMIFS('% by state 2019'!$AI:$AI,'% by state 2019'!$AH:$AH,$A33)</f>
        <v>300.59743852550912</v>
      </c>
      <c r="F33" s="6">
        <f>'US-syvbt-frgt'!F$6*SUMIFS('% by state 2019'!$AI:$AI,'% by state 2019'!$AH:$AH,$A33)</f>
        <v>0</v>
      </c>
      <c r="G33" s="6">
        <f>'US-syvbt-frgt'!G$6*SUMIFS('% by state 2019'!$AI:$AI,'% by state 2019'!$AH:$AH,$A33)</f>
        <v>0</v>
      </c>
      <c r="H33" s="6">
        <f>'US-syvbt-frgt'!H$6*SUMIFS('% by state 2019'!$AI:$AI,'% by state 2019'!$AH:$AH,$A33)</f>
        <v>0</v>
      </c>
    </row>
    <row r="34" spans="1:8">
      <c r="A34" s="161" t="s">
        <v>200</v>
      </c>
      <c r="B34" s="6">
        <f>'US-syvbt-frgt'!B$6*SUMIFS('% by state 2019'!$AI:$AI,'% by state 2019'!$AH:$AH,$A34)</f>
        <v>0</v>
      </c>
      <c r="C34" s="6">
        <f>'US-syvbt-frgt'!C$6*SUMIFS('% by state 2019'!$AI:$AI,'% by state 2019'!$AH:$AH,$A34)</f>
        <v>0</v>
      </c>
      <c r="D34" s="6">
        <f>'US-syvbt-frgt'!D$6*SUMIFS('% by state 2019'!$AI:$AI,'% by state 2019'!$AH:$AH,$A34)</f>
        <v>0</v>
      </c>
      <c r="E34" s="6">
        <f>'US-syvbt-frgt'!E$6*SUMIFS('% by state 2019'!$AI:$AI,'% by state 2019'!$AH:$AH,$A34)</f>
        <v>0</v>
      </c>
      <c r="F34" s="6">
        <f>'US-syvbt-frgt'!F$6*SUMIFS('% by state 2019'!$AI:$AI,'% by state 2019'!$AH:$AH,$A34)</f>
        <v>0</v>
      </c>
      <c r="G34" s="6">
        <f>'US-syvbt-frgt'!G$6*SUMIFS('% by state 2019'!$AI:$AI,'% by state 2019'!$AH:$AH,$A34)</f>
        <v>0</v>
      </c>
      <c r="H34" s="6">
        <f>'US-syvbt-frgt'!H$6*SUMIFS('% by state 2019'!$AI:$AI,'% by state 2019'!$AH:$AH,$A34)</f>
        <v>0</v>
      </c>
    </row>
    <row r="35" spans="1:8">
      <c r="A35" s="161" t="s">
        <v>201</v>
      </c>
      <c r="B35" s="6">
        <f>'US-syvbt-frgt'!B$6*SUMIFS('% by state 2019'!$AI:$AI,'% by state 2019'!$AH:$AH,$A35)</f>
        <v>0</v>
      </c>
      <c r="C35" s="6">
        <f>'US-syvbt-frgt'!C$6*SUMIFS('% by state 2019'!$AI:$AI,'% by state 2019'!$AH:$AH,$A35)</f>
        <v>0</v>
      </c>
      <c r="D35" s="6">
        <f>'US-syvbt-frgt'!D$6*SUMIFS('% by state 2019'!$AI:$AI,'% by state 2019'!$AH:$AH,$A35)</f>
        <v>0</v>
      </c>
      <c r="E35" s="6">
        <f>'US-syvbt-frgt'!E$6*SUMIFS('% by state 2019'!$AI:$AI,'% by state 2019'!$AH:$AH,$A35)</f>
        <v>0</v>
      </c>
      <c r="F35" s="6">
        <f>'US-syvbt-frgt'!F$6*SUMIFS('% by state 2019'!$AI:$AI,'% by state 2019'!$AH:$AH,$A35)</f>
        <v>0</v>
      </c>
      <c r="G35" s="6">
        <f>'US-syvbt-frgt'!G$6*SUMIFS('% by state 2019'!$AI:$AI,'% by state 2019'!$AH:$AH,$A35)</f>
        <v>0</v>
      </c>
      <c r="H35" s="6">
        <f>'US-syvbt-frgt'!H$6*SUMIFS('% by state 2019'!$AI:$AI,'% by state 2019'!$AH:$AH,$A35)</f>
        <v>0</v>
      </c>
    </row>
    <row r="36" spans="1:8">
      <c r="A36" s="161" t="s">
        <v>202</v>
      </c>
      <c r="B36" s="6">
        <f>'US-syvbt-frgt'!B$6*SUMIFS('% by state 2019'!$AI:$AI,'% by state 2019'!$AH:$AH,$A36)</f>
        <v>0</v>
      </c>
      <c r="C36" s="6">
        <f>'US-syvbt-frgt'!C$6*SUMIFS('% by state 2019'!$AI:$AI,'% by state 2019'!$AH:$AH,$A36)</f>
        <v>0</v>
      </c>
      <c r="D36" s="6">
        <f>'US-syvbt-frgt'!D$6*SUMIFS('% by state 2019'!$AI:$AI,'% by state 2019'!$AH:$AH,$A36)</f>
        <v>0</v>
      </c>
      <c r="E36" s="6">
        <f>'US-syvbt-frgt'!E$6*SUMIFS('% by state 2019'!$AI:$AI,'% by state 2019'!$AH:$AH,$A36)</f>
        <v>133.23024635711522</v>
      </c>
      <c r="F36" s="6">
        <f>'US-syvbt-frgt'!F$6*SUMIFS('% by state 2019'!$AI:$AI,'% by state 2019'!$AH:$AH,$A36)</f>
        <v>0</v>
      </c>
      <c r="G36" s="6">
        <f>'US-syvbt-frgt'!G$6*SUMIFS('% by state 2019'!$AI:$AI,'% by state 2019'!$AH:$AH,$A36)</f>
        <v>0</v>
      </c>
      <c r="H36" s="6">
        <f>'US-syvbt-frgt'!H$6*SUMIFS('% by state 2019'!$AI:$AI,'% by state 2019'!$AH:$AH,$A36)</f>
        <v>0</v>
      </c>
    </row>
    <row r="37" spans="1:8">
      <c r="A37" s="161" t="s">
        <v>204</v>
      </c>
      <c r="B37" s="6">
        <f>'US-syvbt-frgt'!B$6*SUMIFS('% by state 2019'!$AI:$AI,'% by state 2019'!$AH:$AH,$A37)</f>
        <v>0</v>
      </c>
      <c r="C37" s="6">
        <f>'US-syvbt-frgt'!C$6*SUMIFS('% by state 2019'!$AI:$AI,'% by state 2019'!$AH:$AH,$A37)</f>
        <v>0</v>
      </c>
      <c r="D37" s="6">
        <f>'US-syvbt-frgt'!D$6*SUMIFS('% by state 2019'!$AI:$AI,'% by state 2019'!$AH:$AH,$A37)</f>
        <v>0</v>
      </c>
      <c r="E37" s="6">
        <f>'US-syvbt-frgt'!E$6*SUMIFS('% by state 2019'!$AI:$AI,'% by state 2019'!$AH:$AH,$A37)</f>
        <v>0</v>
      </c>
      <c r="F37" s="6">
        <f>'US-syvbt-frgt'!F$6*SUMIFS('% by state 2019'!$AI:$AI,'% by state 2019'!$AH:$AH,$A37)</f>
        <v>0</v>
      </c>
      <c r="G37" s="6">
        <f>'US-syvbt-frgt'!G$6*SUMIFS('% by state 2019'!$AI:$AI,'% by state 2019'!$AH:$AH,$A37)</f>
        <v>0</v>
      </c>
      <c r="H37" s="6">
        <f>'US-syvbt-frgt'!H$6*SUMIFS('% by state 2019'!$AI:$AI,'% by state 2019'!$AH:$AH,$A37)</f>
        <v>0</v>
      </c>
    </row>
    <row r="38" spans="1:8">
      <c r="A38" s="161" t="s">
        <v>206</v>
      </c>
      <c r="B38" s="6">
        <f>'US-syvbt-frgt'!B$6*SUMIFS('% by state 2019'!$AI:$AI,'% by state 2019'!$AH:$AH,$A38)</f>
        <v>0</v>
      </c>
      <c r="C38" s="6">
        <f>'US-syvbt-frgt'!C$6*SUMIFS('% by state 2019'!$AI:$AI,'% by state 2019'!$AH:$AH,$A38)</f>
        <v>0</v>
      </c>
      <c r="D38" s="6">
        <f>'US-syvbt-frgt'!D$6*SUMIFS('% by state 2019'!$AI:$AI,'% by state 2019'!$AH:$AH,$A38)</f>
        <v>0</v>
      </c>
      <c r="E38" s="6">
        <f>'US-syvbt-frgt'!E$6*SUMIFS('% by state 2019'!$AI:$AI,'% by state 2019'!$AH:$AH,$A38)</f>
        <v>100.63707654519865</v>
      </c>
      <c r="F38" s="6">
        <f>'US-syvbt-frgt'!F$6*SUMIFS('% by state 2019'!$AI:$AI,'% by state 2019'!$AH:$AH,$A38)</f>
        <v>0</v>
      </c>
      <c r="G38" s="6">
        <f>'US-syvbt-frgt'!G$6*SUMIFS('% by state 2019'!$AI:$AI,'% by state 2019'!$AH:$AH,$A38)</f>
        <v>0</v>
      </c>
      <c r="H38" s="6">
        <f>'US-syvbt-frgt'!H$6*SUMIFS('% by state 2019'!$AI:$AI,'% by state 2019'!$AH:$AH,$A38)</f>
        <v>0</v>
      </c>
    </row>
    <row r="39" spans="1:8">
      <c r="A39" s="161" t="s">
        <v>207</v>
      </c>
      <c r="B39" s="6">
        <f>'US-syvbt-frgt'!B$6*SUMIFS('% by state 2019'!$AI:$AI,'% by state 2019'!$AH:$AH,$A39)</f>
        <v>0</v>
      </c>
      <c r="C39" s="6">
        <f>'US-syvbt-frgt'!C$6*SUMIFS('% by state 2019'!$AI:$AI,'% by state 2019'!$AH:$AH,$A39)</f>
        <v>0</v>
      </c>
      <c r="D39" s="6">
        <f>'US-syvbt-frgt'!D$6*SUMIFS('% by state 2019'!$AI:$AI,'% by state 2019'!$AH:$AH,$A39)</f>
        <v>0</v>
      </c>
      <c r="E39" s="6">
        <f>'US-syvbt-frgt'!E$6*SUMIFS('% by state 2019'!$AI:$AI,'% by state 2019'!$AH:$AH,$A39)</f>
        <v>214.11054194811854</v>
      </c>
      <c r="F39" s="6">
        <f>'US-syvbt-frgt'!F$6*SUMIFS('% by state 2019'!$AI:$AI,'% by state 2019'!$AH:$AH,$A39)</f>
        <v>0</v>
      </c>
      <c r="G39" s="6">
        <f>'US-syvbt-frgt'!G$6*SUMIFS('% by state 2019'!$AI:$AI,'% by state 2019'!$AH:$AH,$A39)</f>
        <v>0</v>
      </c>
      <c r="H39" s="6">
        <f>'US-syvbt-frgt'!H$6*SUMIFS('% by state 2019'!$AI:$AI,'% by state 2019'!$AH:$AH,$A39)</f>
        <v>0</v>
      </c>
    </row>
    <row r="40" spans="1:8">
      <c r="A40" s="161" t="s">
        <v>209</v>
      </c>
      <c r="B40" s="6">
        <f>'US-syvbt-frgt'!B$6*SUMIFS('% by state 2019'!$AI:$AI,'% by state 2019'!$AH:$AH,$A40)</f>
        <v>0</v>
      </c>
      <c r="C40" s="6">
        <f>'US-syvbt-frgt'!C$6*SUMIFS('% by state 2019'!$AI:$AI,'% by state 2019'!$AH:$AH,$A40)</f>
        <v>0</v>
      </c>
      <c r="D40" s="6">
        <f>'US-syvbt-frgt'!D$6*SUMIFS('% by state 2019'!$AI:$AI,'% by state 2019'!$AH:$AH,$A40)</f>
        <v>0</v>
      </c>
      <c r="E40" s="6">
        <f>'US-syvbt-frgt'!E$6*SUMIFS('% by state 2019'!$AI:$AI,'% by state 2019'!$AH:$AH,$A40)</f>
        <v>0</v>
      </c>
      <c r="F40" s="6">
        <f>'US-syvbt-frgt'!F$6*SUMIFS('% by state 2019'!$AI:$AI,'% by state 2019'!$AH:$AH,$A40)</f>
        <v>0</v>
      </c>
      <c r="G40" s="6">
        <f>'US-syvbt-frgt'!G$6*SUMIFS('% by state 2019'!$AI:$AI,'% by state 2019'!$AH:$AH,$A40)</f>
        <v>0</v>
      </c>
      <c r="H40" s="6">
        <f>'US-syvbt-frgt'!H$6*SUMIFS('% by state 2019'!$AI:$AI,'% by state 2019'!$AH:$AH,$A40)</f>
        <v>0</v>
      </c>
    </row>
    <row r="41" spans="1:8">
      <c r="A41" s="161" t="s">
        <v>210</v>
      </c>
      <c r="B41" s="6">
        <f>'US-syvbt-frgt'!B$6*SUMIFS('% by state 2019'!$AI:$AI,'% by state 2019'!$AH:$AH,$A41)</f>
        <v>0</v>
      </c>
      <c r="C41" s="6">
        <f>'US-syvbt-frgt'!C$6*SUMIFS('% by state 2019'!$AI:$AI,'% by state 2019'!$AH:$AH,$A41)</f>
        <v>0</v>
      </c>
      <c r="D41" s="6">
        <f>'US-syvbt-frgt'!D$6*SUMIFS('% by state 2019'!$AI:$AI,'% by state 2019'!$AH:$AH,$A41)</f>
        <v>0</v>
      </c>
      <c r="E41" s="6">
        <f>'US-syvbt-frgt'!E$6*SUMIFS('% by state 2019'!$AI:$AI,'% by state 2019'!$AH:$AH,$A41)</f>
        <v>121.24987078327759</v>
      </c>
      <c r="F41" s="6">
        <f>'US-syvbt-frgt'!F$6*SUMIFS('% by state 2019'!$AI:$AI,'% by state 2019'!$AH:$AH,$A41)</f>
        <v>0</v>
      </c>
      <c r="G41" s="6">
        <f>'US-syvbt-frgt'!G$6*SUMIFS('% by state 2019'!$AI:$AI,'% by state 2019'!$AH:$AH,$A41)</f>
        <v>0</v>
      </c>
      <c r="H41" s="6">
        <f>'US-syvbt-frgt'!H$6*SUMIFS('% by state 2019'!$AI:$AI,'% by state 2019'!$AH:$AH,$A41)</f>
        <v>0</v>
      </c>
    </row>
    <row r="42" spans="1:8">
      <c r="A42" s="161" t="s">
        <v>212</v>
      </c>
      <c r="B42" s="6">
        <f>'US-syvbt-frgt'!B$6*SUMIFS('% by state 2019'!$AI:$AI,'% by state 2019'!$AH:$AH,$A42)</f>
        <v>0</v>
      </c>
      <c r="C42" s="6">
        <f>'US-syvbt-frgt'!C$6*SUMIFS('% by state 2019'!$AI:$AI,'% by state 2019'!$AH:$AH,$A42)</f>
        <v>0</v>
      </c>
      <c r="D42" s="6">
        <f>'US-syvbt-frgt'!D$6*SUMIFS('% by state 2019'!$AI:$AI,'% by state 2019'!$AH:$AH,$A42)</f>
        <v>0</v>
      </c>
      <c r="E42" s="6">
        <f>'US-syvbt-frgt'!E$6*SUMIFS('% by state 2019'!$AI:$AI,'% by state 2019'!$AH:$AH,$A42)</f>
        <v>0</v>
      </c>
      <c r="F42" s="6">
        <f>'US-syvbt-frgt'!F$6*SUMIFS('% by state 2019'!$AI:$AI,'% by state 2019'!$AH:$AH,$A42)</f>
        <v>0</v>
      </c>
      <c r="G42" s="6">
        <f>'US-syvbt-frgt'!G$6*SUMIFS('% by state 2019'!$AI:$AI,'% by state 2019'!$AH:$AH,$A42)</f>
        <v>0</v>
      </c>
      <c r="H42" s="6">
        <f>'US-syvbt-frgt'!H$6*SUMIFS('% by state 2019'!$AI:$AI,'% by state 2019'!$AH:$AH,$A42)</f>
        <v>0</v>
      </c>
    </row>
    <row r="43" spans="1:8">
      <c r="A43" s="161" t="s">
        <v>214</v>
      </c>
      <c r="B43" s="6">
        <f>'US-syvbt-frgt'!B$6*SUMIFS('% by state 2019'!$AI:$AI,'% by state 2019'!$AH:$AH,$A43)</f>
        <v>0</v>
      </c>
      <c r="C43" s="6">
        <f>'US-syvbt-frgt'!C$6*SUMIFS('% by state 2019'!$AI:$AI,'% by state 2019'!$AH:$AH,$A43)</f>
        <v>0</v>
      </c>
      <c r="D43" s="6">
        <f>'US-syvbt-frgt'!D$6*SUMIFS('% by state 2019'!$AI:$AI,'% by state 2019'!$AH:$AH,$A43)</f>
        <v>0</v>
      </c>
      <c r="E43" s="6">
        <f>'US-syvbt-frgt'!E$6*SUMIFS('% by state 2019'!$AI:$AI,'% by state 2019'!$AH:$AH,$A43)</f>
        <v>0</v>
      </c>
      <c r="F43" s="6">
        <f>'US-syvbt-frgt'!F$6*SUMIFS('% by state 2019'!$AI:$AI,'% by state 2019'!$AH:$AH,$A43)</f>
        <v>0</v>
      </c>
      <c r="G43" s="6">
        <f>'US-syvbt-frgt'!G$6*SUMIFS('% by state 2019'!$AI:$AI,'% by state 2019'!$AH:$AH,$A43)</f>
        <v>0</v>
      </c>
      <c r="H43" s="6">
        <f>'US-syvbt-frgt'!H$6*SUMIFS('% by state 2019'!$AI:$AI,'% by state 2019'!$AH:$AH,$A43)</f>
        <v>0</v>
      </c>
    </row>
    <row r="44" spans="1:8">
      <c r="A44" s="161" t="s">
        <v>216</v>
      </c>
      <c r="B44" s="6">
        <f>'US-syvbt-frgt'!B$6*SUMIFS('% by state 2019'!$AI:$AI,'% by state 2019'!$AH:$AH,$A44)</f>
        <v>0</v>
      </c>
      <c r="C44" s="6">
        <f>'US-syvbt-frgt'!C$6*SUMIFS('% by state 2019'!$AI:$AI,'% by state 2019'!$AH:$AH,$A44)</f>
        <v>0</v>
      </c>
      <c r="D44" s="6">
        <f>'US-syvbt-frgt'!D$6*SUMIFS('% by state 2019'!$AI:$AI,'% by state 2019'!$AH:$AH,$A44)</f>
        <v>0</v>
      </c>
      <c r="E44" s="6">
        <f>'US-syvbt-frgt'!E$6*SUMIFS('% by state 2019'!$AI:$AI,'% by state 2019'!$AH:$AH,$A44)</f>
        <v>3027.4240532907061</v>
      </c>
      <c r="F44" s="6">
        <f>'US-syvbt-frgt'!F$6*SUMIFS('% by state 2019'!$AI:$AI,'% by state 2019'!$AH:$AH,$A44)</f>
        <v>0</v>
      </c>
      <c r="G44" s="6">
        <f>'US-syvbt-frgt'!G$6*SUMIFS('% by state 2019'!$AI:$AI,'% by state 2019'!$AH:$AH,$A44)</f>
        <v>0</v>
      </c>
      <c r="H44" s="6">
        <f>'US-syvbt-frgt'!H$6*SUMIFS('% by state 2019'!$AI:$AI,'% by state 2019'!$AH:$AH,$A44)</f>
        <v>0</v>
      </c>
    </row>
    <row r="45" spans="1:8">
      <c r="A45" s="161" t="s">
        <v>217</v>
      </c>
      <c r="B45" s="6">
        <f>'US-syvbt-frgt'!B$6*SUMIFS('% by state 2019'!$AI:$AI,'% by state 2019'!$AH:$AH,$A45)</f>
        <v>0</v>
      </c>
      <c r="C45" s="6">
        <f>'US-syvbt-frgt'!C$6*SUMIFS('% by state 2019'!$AI:$AI,'% by state 2019'!$AH:$AH,$A45)</f>
        <v>0</v>
      </c>
      <c r="D45" s="6">
        <f>'US-syvbt-frgt'!D$6*SUMIFS('% by state 2019'!$AI:$AI,'% by state 2019'!$AH:$AH,$A45)</f>
        <v>0</v>
      </c>
      <c r="E45" s="6">
        <f>'US-syvbt-frgt'!E$6*SUMIFS('% by state 2019'!$AI:$AI,'% by state 2019'!$AH:$AH,$A45)</f>
        <v>0</v>
      </c>
      <c r="F45" s="6">
        <f>'US-syvbt-frgt'!F$6*SUMIFS('% by state 2019'!$AI:$AI,'% by state 2019'!$AH:$AH,$A45)</f>
        <v>0</v>
      </c>
      <c r="G45" s="6">
        <f>'US-syvbt-frgt'!G$6*SUMIFS('% by state 2019'!$AI:$AI,'% by state 2019'!$AH:$AH,$A45)</f>
        <v>0</v>
      </c>
      <c r="H45" s="6">
        <f>'US-syvbt-frgt'!H$6*SUMIFS('% by state 2019'!$AI:$AI,'% by state 2019'!$AH:$AH,$A45)</f>
        <v>0</v>
      </c>
    </row>
    <row r="46" spans="1:8">
      <c r="A46" s="161" t="s">
        <v>219</v>
      </c>
      <c r="B46" s="6">
        <f>'US-syvbt-frgt'!B$6*SUMIFS('% by state 2019'!$AI:$AI,'% by state 2019'!$AH:$AH,$A46)</f>
        <v>0</v>
      </c>
      <c r="C46" s="6">
        <f>'US-syvbt-frgt'!C$6*SUMIFS('% by state 2019'!$AI:$AI,'% by state 2019'!$AH:$AH,$A46)</f>
        <v>0</v>
      </c>
      <c r="D46" s="6">
        <f>'US-syvbt-frgt'!D$6*SUMIFS('% by state 2019'!$AI:$AI,'% by state 2019'!$AH:$AH,$A46)</f>
        <v>0</v>
      </c>
      <c r="E46" s="6">
        <f>'US-syvbt-frgt'!E$6*SUMIFS('% by state 2019'!$AI:$AI,'% by state 2019'!$AH:$AH,$A46)</f>
        <v>0</v>
      </c>
      <c r="F46" s="6">
        <f>'US-syvbt-frgt'!F$6*SUMIFS('% by state 2019'!$AI:$AI,'% by state 2019'!$AH:$AH,$A46)</f>
        <v>0</v>
      </c>
      <c r="G46" s="6">
        <f>'US-syvbt-frgt'!G$6*SUMIFS('% by state 2019'!$AI:$AI,'% by state 2019'!$AH:$AH,$A46)</f>
        <v>0</v>
      </c>
      <c r="H46" s="6">
        <f>'US-syvbt-frgt'!H$6*SUMIFS('% by state 2019'!$AI:$AI,'% by state 2019'!$AH:$AH,$A46)</f>
        <v>0</v>
      </c>
    </row>
    <row r="47" spans="1:8">
      <c r="A47" s="161" t="s">
        <v>220</v>
      </c>
      <c r="B47" s="6">
        <f>'US-syvbt-frgt'!B$6*SUMIFS('% by state 2019'!$AI:$AI,'% by state 2019'!$AH:$AH,$A47)</f>
        <v>0</v>
      </c>
      <c r="C47" s="6">
        <f>'US-syvbt-frgt'!C$6*SUMIFS('% by state 2019'!$AI:$AI,'% by state 2019'!$AH:$AH,$A47)</f>
        <v>0</v>
      </c>
      <c r="D47" s="6">
        <f>'US-syvbt-frgt'!D$6*SUMIFS('% by state 2019'!$AI:$AI,'% by state 2019'!$AH:$AH,$A47)</f>
        <v>0</v>
      </c>
      <c r="E47" s="6">
        <f>'US-syvbt-frgt'!E$6*SUMIFS('% by state 2019'!$AI:$AI,'% by state 2019'!$AH:$AH,$A47)</f>
        <v>282.12898120845472</v>
      </c>
      <c r="F47" s="6">
        <f>'US-syvbt-frgt'!F$6*SUMIFS('% by state 2019'!$AI:$AI,'% by state 2019'!$AH:$AH,$A47)</f>
        <v>0</v>
      </c>
      <c r="G47" s="6">
        <f>'US-syvbt-frgt'!G$6*SUMIFS('% by state 2019'!$AI:$AI,'% by state 2019'!$AH:$AH,$A47)</f>
        <v>0</v>
      </c>
      <c r="H47" s="6">
        <f>'US-syvbt-frgt'!H$6*SUMIFS('% by state 2019'!$AI:$AI,'% by state 2019'!$AH:$AH,$A47)</f>
        <v>0</v>
      </c>
    </row>
    <row r="48" spans="1:8">
      <c r="A48" s="161" t="s">
        <v>222</v>
      </c>
      <c r="B48" s="6">
        <f>'US-syvbt-frgt'!B$6*SUMIFS('% by state 2019'!$AI:$AI,'% by state 2019'!$AH:$AH,$A48)</f>
        <v>0</v>
      </c>
      <c r="C48" s="6">
        <f>'US-syvbt-frgt'!C$6*SUMIFS('% by state 2019'!$AI:$AI,'% by state 2019'!$AH:$AH,$A48)</f>
        <v>0</v>
      </c>
      <c r="D48" s="6">
        <f>'US-syvbt-frgt'!D$6*SUMIFS('% by state 2019'!$AI:$AI,'% by state 2019'!$AH:$AH,$A48)</f>
        <v>0</v>
      </c>
      <c r="E48" s="6">
        <f>'US-syvbt-frgt'!E$6*SUMIFS('% by state 2019'!$AI:$AI,'% by state 2019'!$AH:$AH,$A48)</f>
        <v>408.01602681614554</v>
      </c>
      <c r="F48" s="6">
        <f>'US-syvbt-frgt'!F$6*SUMIFS('% by state 2019'!$AI:$AI,'% by state 2019'!$AH:$AH,$A48)</f>
        <v>0</v>
      </c>
      <c r="G48" s="6">
        <f>'US-syvbt-frgt'!G$6*SUMIFS('% by state 2019'!$AI:$AI,'% by state 2019'!$AH:$AH,$A48)</f>
        <v>0</v>
      </c>
      <c r="H48" s="6">
        <f>'US-syvbt-frgt'!H$6*SUMIFS('% by state 2019'!$AI:$AI,'% by state 2019'!$AH:$AH,$A48)</f>
        <v>0</v>
      </c>
    </row>
    <row r="49" spans="1:8">
      <c r="A49" s="161" t="s">
        <v>224</v>
      </c>
      <c r="B49" s="6">
        <f>'US-syvbt-frgt'!B$6*SUMIFS('% by state 2019'!$AI:$AI,'% by state 2019'!$AH:$AH,$A49)</f>
        <v>0</v>
      </c>
      <c r="C49" s="6">
        <f>'US-syvbt-frgt'!C$6*SUMIFS('% by state 2019'!$AI:$AI,'% by state 2019'!$AH:$AH,$A49)</f>
        <v>0</v>
      </c>
      <c r="D49" s="6">
        <f>'US-syvbt-frgt'!D$6*SUMIFS('% by state 2019'!$AI:$AI,'% by state 2019'!$AH:$AH,$A49)</f>
        <v>0</v>
      </c>
      <c r="E49" s="6">
        <f>'US-syvbt-frgt'!E$6*SUMIFS('% by state 2019'!$AI:$AI,'% by state 2019'!$AH:$AH,$A49)</f>
        <v>231.68301565733756</v>
      </c>
      <c r="F49" s="6">
        <f>'US-syvbt-frgt'!F$6*SUMIFS('% by state 2019'!$AI:$AI,'% by state 2019'!$AH:$AH,$A49)</f>
        <v>0</v>
      </c>
      <c r="G49" s="6">
        <f>'US-syvbt-frgt'!G$6*SUMIFS('% by state 2019'!$AI:$AI,'% by state 2019'!$AH:$AH,$A49)</f>
        <v>0</v>
      </c>
      <c r="H49" s="6">
        <f>'US-syvbt-frgt'!H$6*SUMIFS('% by state 2019'!$AI:$AI,'% by state 2019'!$AH:$AH,$A49)</f>
        <v>0</v>
      </c>
    </row>
    <row r="50" spans="1:8">
      <c r="A50" s="161" t="s">
        <v>226</v>
      </c>
      <c r="B50" s="6">
        <f>'US-syvbt-frgt'!B$6*SUMIFS('% by state 2019'!$AI:$AI,'% by state 2019'!$AH:$AH,$A50)</f>
        <v>0</v>
      </c>
      <c r="C50" s="6">
        <f>'US-syvbt-frgt'!C$6*SUMIFS('% by state 2019'!$AI:$AI,'% by state 2019'!$AH:$AH,$A50)</f>
        <v>0</v>
      </c>
      <c r="D50" s="6">
        <f>'US-syvbt-frgt'!D$6*SUMIFS('% by state 2019'!$AI:$AI,'% by state 2019'!$AH:$AH,$A50)</f>
        <v>0</v>
      </c>
      <c r="E50" s="6">
        <f>'US-syvbt-frgt'!E$6*SUMIFS('% by state 2019'!$AI:$AI,'% by state 2019'!$AH:$AH,$A50)</f>
        <v>60.925364088715213</v>
      </c>
      <c r="F50" s="6">
        <f>'US-syvbt-frgt'!F$6*SUMIFS('% by state 2019'!$AI:$AI,'% by state 2019'!$AH:$AH,$A50)</f>
        <v>0</v>
      </c>
      <c r="G50" s="6">
        <f>'US-syvbt-frgt'!G$6*SUMIFS('% by state 2019'!$AI:$AI,'% by state 2019'!$AH:$AH,$A50)</f>
        <v>0</v>
      </c>
      <c r="H50" s="6">
        <f>'US-syvbt-frgt'!H$6*SUMIFS('% by state 2019'!$AI:$AI,'% by state 2019'!$AH:$AH,$A50)</f>
        <v>0</v>
      </c>
    </row>
    <row r="51" spans="1:8">
      <c r="A51" s="161" t="s">
        <v>228</v>
      </c>
      <c r="B51" s="6">
        <f>'US-syvbt-frgt'!B$6*SUMIFS('% by state 2019'!$AI:$AI,'% by state 2019'!$AH:$AH,$A51)</f>
        <v>0</v>
      </c>
      <c r="C51" s="6">
        <f>'US-syvbt-frgt'!C$6*SUMIFS('% by state 2019'!$AI:$AI,'% by state 2019'!$AH:$AH,$A51)</f>
        <v>0</v>
      </c>
      <c r="D51" s="6">
        <f>'US-syvbt-frgt'!D$6*SUMIFS('% by state 2019'!$AI:$AI,'% by state 2019'!$AH:$AH,$A51)</f>
        <v>0</v>
      </c>
      <c r="E51" s="6">
        <f>'US-syvbt-frgt'!E$6*SUMIFS('% by state 2019'!$AI:$AI,'% by state 2019'!$AH:$AH,$A51)</f>
        <v>0</v>
      </c>
      <c r="F51" s="6">
        <f>'US-syvbt-frgt'!F$6*SUMIFS('% by state 2019'!$AI:$AI,'% by state 2019'!$AH:$AH,$A51)</f>
        <v>0</v>
      </c>
      <c r="G51" s="6">
        <f>'US-syvbt-frgt'!G$6*SUMIFS('% by state 2019'!$AI:$AI,'% by state 2019'!$AH:$AH,$A51)</f>
        <v>0</v>
      </c>
      <c r="H51" s="6">
        <f>'US-syvbt-frgt'!H$6*SUMIFS('% by state 2019'!$AI:$AI,'% by state 2019'!$AH:$AH,$A51)</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81E3-1B69-45A7-8245-2FFF521CC217}">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1.85546875"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v>0</v>
      </c>
      <c r="C2" s="6">
        <v>0</v>
      </c>
      <c r="D2" s="6">
        <v>0</v>
      </c>
      <c r="E2" s="6">
        <v>0</v>
      </c>
      <c r="F2" s="6">
        <v>0</v>
      </c>
      <c r="G2" s="6">
        <v>0</v>
      </c>
      <c r="H2" s="6">
        <v>0</v>
      </c>
      <c r="J2" s="9"/>
    </row>
    <row r="3" spans="1:10">
      <c r="A3" s="161" t="s">
        <v>149</v>
      </c>
      <c r="B3" s="6">
        <v>0</v>
      </c>
      <c r="C3" s="6">
        <v>0</v>
      </c>
      <c r="D3" s="6">
        <v>0</v>
      </c>
      <c r="E3" s="6">
        <v>0</v>
      </c>
      <c r="F3" s="6">
        <v>0</v>
      </c>
      <c r="G3" s="6">
        <v>0</v>
      </c>
      <c r="H3" s="6">
        <v>0</v>
      </c>
      <c r="J3" s="9"/>
    </row>
    <row r="4" spans="1:10">
      <c r="A4" s="161" t="s">
        <v>150</v>
      </c>
      <c r="B4" s="6">
        <v>0</v>
      </c>
      <c r="C4" s="6">
        <v>0</v>
      </c>
      <c r="D4" s="6">
        <v>0</v>
      </c>
      <c r="E4" s="6">
        <v>0</v>
      </c>
      <c r="F4" s="6">
        <v>0</v>
      </c>
      <c r="G4" s="6">
        <v>0</v>
      </c>
      <c r="H4" s="6">
        <v>0</v>
      </c>
      <c r="J4" s="9"/>
    </row>
    <row r="5" spans="1:10">
      <c r="A5" s="161" t="s">
        <v>151</v>
      </c>
      <c r="B5" s="6">
        <v>0</v>
      </c>
      <c r="C5" s="6">
        <v>0</v>
      </c>
      <c r="D5" s="6">
        <v>0</v>
      </c>
      <c r="E5" s="6">
        <v>0</v>
      </c>
      <c r="F5" s="6">
        <v>0</v>
      </c>
      <c r="G5" s="6">
        <v>0</v>
      </c>
      <c r="H5" s="6">
        <v>0</v>
      </c>
      <c r="J5" s="9"/>
    </row>
    <row r="6" spans="1:10">
      <c r="A6" s="161" t="s">
        <v>153</v>
      </c>
      <c r="B6" s="6">
        <v>0</v>
      </c>
      <c r="C6" s="6">
        <v>0</v>
      </c>
      <c r="D6" s="6">
        <v>0</v>
      </c>
      <c r="E6" s="6">
        <v>0</v>
      </c>
      <c r="F6" s="6">
        <v>0</v>
      </c>
      <c r="G6" s="6">
        <v>0</v>
      </c>
      <c r="H6" s="6">
        <v>0</v>
      </c>
      <c r="J6" s="9"/>
    </row>
    <row r="7" spans="1:10">
      <c r="A7" s="161" t="s">
        <v>155</v>
      </c>
      <c r="B7" s="6">
        <v>0</v>
      </c>
      <c r="C7" s="6">
        <v>0</v>
      </c>
      <c r="D7" s="6">
        <v>0</v>
      </c>
      <c r="E7" s="6">
        <v>0</v>
      </c>
      <c r="F7" s="6">
        <v>0</v>
      </c>
      <c r="G7" s="6">
        <v>0</v>
      </c>
      <c r="H7" s="6">
        <v>0</v>
      </c>
      <c r="J7" s="9"/>
    </row>
    <row r="8" spans="1:10">
      <c r="A8" s="161" t="s">
        <v>157</v>
      </c>
      <c r="B8" s="6">
        <v>0</v>
      </c>
      <c r="C8" s="6">
        <v>0</v>
      </c>
      <c r="D8" s="6">
        <v>0</v>
      </c>
      <c r="E8" s="6">
        <v>0</v>
      </c>
      <c r="F8" s="6">
        <v>0</v>
      </c>
      <c r="G8" s="6">
        <v>0</v>
      </c>
      <c r="H8" s="6">
        <v>0</v>
      </c>
    </row>
    <row r="9" spans="1:10">
      <c r="A9" s="161" t="s">
        <v>159</v>
      </c>
      <c r="B9" s="6">
        <v>0</v>
      </c>
      <c r="C9" s="6">
        <v>0</v>
      </c>
      <c r="D9" s="6">
        <v>0</v>
      </c>
      <c r="E9" s="6">
        <v>0</v>
      </c>
      <c r="F9" s="6">
        <v>0</v>
      </c>
      <c r="G9" s="6">
        <v>0</v>
      </c>
      <c r="H9" s="6">
        <v>0</v>
      </c>
    </row>
    <row r="10" spans="1:10">
      <c r="A10" s="161" t="s">
        <v>161</v>
      </c>
      <c r="B10" s="6">
        <v>0</v>
      </c>
      <c r="C10" s="6">
        <v>0</v>
      </c>
      <c r="D10" s="6">
        <v>0</v>
      </c>
      <c r="E10" s="6">
        <v>0</v>
      </c>
      <c r="F10" s="6">
        <v>0</v>
      </c>
      <c r="G10" s="6">
        <v>0</v>
      </c>
      <c r="H10" s="6">
        <v>0</v>
      </c>
    </row>
    <row r="11" spans="1:10">
      <c r="A11" s="161" t="s">
        <v>163</v>
      </c>
      <c r="B11" s="6">
        <v>0</v>
      </c>
      <c r="C11" s="6">
        <v>0</v>
      </c>
      <c r="D11" s="6">
        <v>0</v>
      </c>
      <c r="E11" s="6">
        <v>0</v>
      </c>
      <c r="F11" s="6">
        <v>0</v>
      </c>
      <c r="G11" s="6">
        <v>0</v>
      </c>
      <c r="H11" s="6">
        <v>0</v>
      </c>
    </row>
    <row r="12" spans="1:10">
      <c r="A12" s="161" t="s">
        <v>164</v>
      </c>
      <c r="B12" s="6">
        <v>0</v>
      </c>
      <c r="C12" s="6">
        <v>0</v>
      </c>
      <c r="D12" s="6">
        <v>0</v>
      </c>
      <c r="E12" s="6">
        <v>0</v>
      </c>
      <c r="F12" s="6">
        <v>0</v>
      </c>
      <c r="G12" s="6">
        <v>0</v>
      </c>
      <c r="H12" s="6">
        <v>0</v>
      </c>
    </row>
    <row r="13" spans="1:10">
      <c r="A13" s="161" t="s">
        <v>165</v>
      </c>
      <c r="B13" s="6">
        <v>0</v>
      </c>
      <c r="C13" s="6">
        <v>0</v>
      </c>
      <c r="D13" s="6">
        <v>0</v>
      </c>
      <c r="E13" s="6">
        <v>0</v>
      </c>
      <c r="F13" s="6">
        <v>0</v>
      </c>
      <c r="G13" s="6">
        <v>0</v>
      </c>
      <c r="H13" s="6">
        <v>0</v>
      </c>
    </row>
    <row r="14" spans="1:10">
      <c r="A14" s="161" t="s">
        <v>167</v>
      </c>
      <c r="B14" s="6">
        <v>0</v>
      </c>
      <c r="C14" s="6">
        <v>0</v>
      </c>
      <c r="D14" s="6">
        <v>0</v>
      </c>
      <c r="E14" s="6">
        <v>0</v>
      </c>
      <c r="F14" s="6">
        <v>0</v>
      </c>
      <c r="G14" s="6">
        <v>0</v>
      </c>
      <c r="H14" s="6">
        <v>0</v>
      </c>
    </row>
    <row r="15" spans="1:10">
      <c r="A15" s="161" t="s">
        <v>169</v>
      </c>
      <c r="B15" s="6">
        <v>0</v>
      </c>
      <c r="C15" s="6">
        <v>0</v>
      </c>
      <c r="D15" s="6">
        <v>0</v>
      </c>
      <c r="E15" s="6">
        <v>0</v>
      </c>
      <c r="F15" s="6">
        <v>0</v>
      </c>
      <c r="G15" s="6">
        <v>0</v>
      </c>
      <c r="H15" s="6">
        <v>0</v>
      </c>
    </row>
    <row r="16" spans="1:10">
      <c r="A16" s="161" t="s">
        <v>171</v>
      </c>
      <c r="B16" s="6">
        <v>0</v>
      </c>
      <c r="C16" s="6">
        <v>0</v>
      </c>
      <c r="D16" s="6">
        <v>0</v>
      </c>
      <c r="E16" s="6">
        <v>0</v>
      </c>
      <c r="F16" s="6">
        <v>0</v>
      </c>
      <c r="G16" s="6">
        <v>0</v>
      </c>
      <c r="H16" s="6">
        <v>0</v>
      </c>
    </row>
    <row r="17" spans="1:8">
      <c r="A17" s="161" t="s">
        <v>173</v>
      </c>
      <c r="B17" s="6">
        <v>0</v>
      </c>
      <c r="C17" s="6">
        <v>0</v>
      </c>
      <c r="D17" s="6">
        <v>0</v>
      </c>
      <c r="E17" s="6">
        <v>0</v>
      </c>
      <c r="F17" s="6">
        <v>0</v>
      </c>
      <c r="G17" s="6">
        <v>0</v>
      </c>
      <c r="H17" s="6">
        <v>0</v>
      </c>
    </row>
    <row r="18" spans="1:8">
      <c r="A18" s="161" t="s">
        <v>174</v>
      </c>
      <c r="B18" s="6">
        <v>0</v>
      </c>
      <c r="C18" s="6">
        <v>0</v>
      </c>
      <c r="D18" s="6">
        <v>0</v>
      </c>
      <c r="E18" s="6">
        <v>0</v>
      </c>
      <c r="F18" s="6">
        <v>0</v>
      </c>
      <c r="G18" s="6">
        <v>0</v>
      </c>
      <c r="H18" s="6">
        <v>0</v>
      </c>
    </row>
    <row r="19" spans="1:8">
      <c r="A19" s="161" t="s">
        <v>175</v>
      </c>
      <c r="B19" s="6">
        <v>0</v>
      </c>
      <c r="C19" s="6">
        <v>0</v>
      </c>
      <c r="D19" s="6">
        <v>0</v>
      </c>
      <c r="E19" s="6">
        <v>0</v>
      </c>
      <c r="F19" s="6">
        <v>0</v>
      </c>
      <c r="G19" s="6">
        <v>0</v>
      </c>
      <c r="H19" s="6">
        <v>0</v>
      </c>
    </row>
    <row r="20" spans="1:8">
      <c r="A20" s="161" t="s">
        <v>177</v>
      </c>
      <c r="B20" s="6">
        <v>0</v>
      </c>
      <c r="C20" s="6">
        <v>0</v>
      </c>
      <c r="D20" s="6">
        <v>0</v>
      </c>
      <c r="E20" s="6">
        <v>0</v>
      </c>
      <c r="F20" s="6">
        <v>0</v>
      </c>
      <c r="G20" s="6">
        <v>0</v>
      </c>
      <c r="H20" s="6">
        <v>0</v>
      </c>
    </row>
    <row r="21" spans="1:8">
      <c r="A21" s="161" t="s">
        <v>178</v>
      </c>
      <c r="B21" s="6">
        <v>0</v>
      </c>
      <c r="C21" s="6">
        <v>0</v>
      </c>
      <c r="D21" s="6">
        <v>0</v>
      </c>
      <c r="E21" s="6">
        <v>0</v>
      </c>
      <c r="F21" s="6">
        <v>0</v>
      </c>
      <c r="G21" s="6">
        <v>0</v>
      </c>
      <c r="H21" s="6">
        <v>0</v>
      </c>
    </row>
    <row r="22" spans="1:8">
      <c r="A22" s="161" t="s">
        <v>180</v>
      </c>
      <c r="B22" s="6">
        <v>0</v>
      </c>
      <c r="C22" s="6">
        <v>0</v>
      </c>
      <c r="D22" s="6">
        <v>0</v>
      </c>
      <c r="E22" s="6">
        <v>0</v>
      </c>
      <c r="F22" s="6">
        <v>0</v>
      </c>
      <c r="G22" s="6">
        <v>0</v>
      </c>
      <c r="H22" s="6">
        <v>0</v>
      </c>
    </row>
    <row r="23" spans="1:8">
      <c r="A23" s="161" t="s">
        <v>182</v>
      </c>
      <c r="B23" s="6">
        <v>0</v>
      </c>
      <c r="C23" s="6">
        <v>0</v>
      </c>
      <c r="D23" s="6">
        <v>0</v>
      </c>
      <c r="E23" s="6">
        <v>0</v>
      </c>
      <c r="F23" s="6">
        <v>0</v>
      </c>
      <c r="G23" s="6">
        <v>0</v>
      </c>
      <c r="H23" s="6">
        <v>0</v>
      </c>
    </row>
    <row r="24" spans="1:8">
      <c r="A24" s="161" t="s">
        <v>184</v>
      </c>
      <c r="B24" s="6">
        <v>0</v>
      </c>
      <c r="C24" s="6">
        <v>0</v>
      </c>
      <c r="D24" s="6">
        <v>0</v>
      </c>
      <c r="E24" s="6">
        <v>0</v>
      </c>
      <c r="F24" s="6">
        <v>0</v>
      </c>
      <c r="G24" s="6">
        <v>0</v>
      </c>
      <c r="H24" s="6">
        <v>0</v>
      </c>
    </row>
    <row r="25" spans="1:8">
      <c r="A25" s="161" t="s">
        <v>186</v>
      </c>
      <c r="B25" s="6">
        <v>0</v>
      </c>
      <c r="C25" s="6">
        <v>0</v>
      </c>
      <c r="D25" s="6">
        <v>0</v>
      </c>
      <c r="E25" s="6">
        <v>0</v>
      </c>
      <c r="F25" s="6">
        <v>0</v>
      </c>
      <c r="G25" s="6">
        <v>0</v>
      </c>
      <c r="H25" s="6">
        <v>0</v>
      </c>
    </row>
    <row r="26" spans="1:8">
      <c r="A26" s="161" t="s">
        <v>188</v>
      </c>
      <c r="B26" s="6">
        <v>0</v>
      </c>
      <c r="C26" s="6">
        <v>0</v>
      </c>
      <c r="D26" s="6">
        <v>0</v>
      </c>
      <c r="E26" s="6">
        <v>0</v>
      </c>
      <c r="F26" s="6">
        <v>0</v>
      </c>
      <c r="G26" s="6">
        <v>0</v>
      </c>
      <c r="H26" s="6">
        <v>0</v>
      </c>
    </row>
    <row r="27" spans="1:8">
      <c r="A27" s="161" t="s">
        <v>190</v>
      </c>
      <c r="B27" s="6">
        <v>0</v>
      </c>
      <c r="C27" s="6">
        <v>0</v>
      </c>
      <c r="D27" s="6">
        <v>0</v>
      </c>
      <c r="E27" s="6">
        <v>0</v>
      </c>
      <c r="F27" s="6">
        <v>0</v>
      </c>
      <c r="G27" s="6">
        <v>0</v>
      </c>
      <c r="H27" s="6">
        <v>0</v>
      </c>
    </row>
    <row r="28" spans="1:8">
      <c r="A28" s="161" t="s">
        <v>191</v>
      </c>
      <c r="B28" s="6">
        <v>0</v>
      </c>
      <c r="C28" s="6">
        <v>0</v>
      </c>
      <c r="D28" s="6">
        <v>0</v>
      </c>
      <c r="E28" s="6">
        <v>0</v>
      </c>
      <c r="F28" s="6">
        <v>0</v>
      </c>
      <c r="G28" s="6">
        <v>0</v>
      </c>
      <c r="H28" s="6">
        <v>0</v>
      </c>
    </row>
    <row r="29" spans="1:8">
      <c r="A29" s="161" t="s">
        <v>193</v>
      </c>
      <c r="B29" s="6">
        <v>0</v>
      </c>
      <c r="C29" s="6">
        <v>0</v>
      </c>
      <c r="D29" s="6">
        <v>0</v>
      </c>
      <c r="E29" s="6">
        <v>0</v>
      </c>
      <c r="F29" s="6">
        <v>0</v>
      </c>
      <c r="G29" s="6">
        <v>0</v>
      </c>
      <c r="H29" s="6">
        <v>0</v>
      </c>
    </row>
    <row r="30" spans="1:8">
      <c r="A30" s="161" t="s">
        <v>194</v>
      </c>
      <c r="B30" s="6">
        <v>0</v>
      </c>
      <c r="C30" s="6">
        <v>0</v>
      </c>
      <c r="D30" s="6">
        <v>0</v>
      </c>
      <c r="E30" s="6">
        <v>0</v>
      </c>
      <c r="F30" s="6">
        <v>0</v>
      </c>
      <c r="G30" s="6">
        <v>0</v>
      </c>
      <c r="H30" s="6">
        <v>0</v>
      </c>
    </row>
    <row r="31" spans="1:8">
      <c r="A31" s="161" t="s">
        <v>196</v>
      </c>
      <c r="B31" s="6">
        <v>0</v>
      </c>
      <c r="C31" s="6">
        <v>0</v>
      </c>
      <c r="D31" s="6">
        <v>0</v>
      </c>
      <c r="E31" s="6">
        <v>0</v>
      </c>
      <c r="F31" s="6">
        <v>0</v>
      </c>
      <c r="G31" s="6">
        <v>0</v>
      </c>
      <c r="H31" s="6">
        <v>0</v>
      </c>
    </row>
    <row r="32" spans="1:8">
      <c r="A32" s="161" t="s">
        <v>197</v>
      </c>
      <c r="B32" s="6">
        <v>0</v>
      </c>
      <c r="C32" s="6">
        <v>0</v>
      </c>
      <c r="D32" s="6">
        <v>0</v>
      </c>
      <c r="E32" s="6">
        <v>0</v>
      </c>
      <c r="F32" s="6">
        <v>0</v>
      </c>
      <c r="G32" s="6">
        <v>0</v>
      </c>
      <c r="H32" s="6">
        <v>0</v>
      </c>
    </row>
    <row r="33" spans="1:8">
      <c r="A33" s="161" t="s">
        <v>199</v>
      </c>
      <c r="B33" s="6">
        <v>0</v>
      </c>
      <c r="C33" s="6">
        <v>0</v>
      </c>
      <c r="D33" s="6">
        <v>0</v>
      </c>
      <c r="E33" s="6">
        <v>0</v>
      </c>
      <c r="F33" s="6">
        <v>0</v>
      </c>
      <c r="G33" s="6">
        <v>0</v>
      </c>
      <c r="H33" s="6">
        <v>0</v>
      </c>
    </row>
    <row r="34" spans="1:8">
      <c r="A34" s="161" t="s">
        <v>200</v>
      </c>
      <c r="B34" s="6">
        <v>0</v>
      </c>
      <c r="C34" s="6">
        <v>0</v>
      </c>
      <c r="D34" s="6">
        <v>0</v>
      </c>
      <c r="E34" s="6">
        <v>0</v>
      </c>
      <c r="F34" s="6">
        <v>0</v>
      </c>
      <c r="G34" s="6">
        <v>0</v>
      </c>
      <c r="H34" s="6">
        <v>0</v>
      </c>
    </row>
    <row r="35" spans="1:8">
      <c r="A35" s="161" t="s">
        <v>201</v>
      </c>
      <c r="B35" s="6">
        <v>0</v>
      </c>
      <c r="C35" s="6">
        <v>0</v>
      </c>
      <c r="D35" s="6">
        <v>0</v>
      </c>
      <c r="E35" s="6">
        <v>0</v>
      </c>
      <c r="F35" s="6">
        <v>0</v>
      </c>
      <c r="G35" s="6">
        <v>0</v>
      </c>
      <c r="H35" s="6">
        <v>0</v>
      </c>
    </row>
    <row r="36" spans="1:8">
      <c r="A36" s="161" t="s">
        <v>202</v>
      </c>
      <c r="B36" s="6">
        <v>0</v>
      </c>
      <c r="C36" s="6">
        <v>0</v>
      </c>
      <c r="D36" s="6">
        <v>0</v>
      </c>
      <c r="E36" s="6">
        <v>0</v>
      </c>
      <c r="F36" s="6">
        <v>0</v>
      </c>
      <c r="G36" s="6">
        <v>0</v>
      </c>
      <c r="H36" s="6">
        <v>0</v>
      </c>
    </row>
    <row r="37" spans="1:8">
      <c r="A37" s="161" t="s">
        <v>204</v>
      </c>
      <c r="B37" s="6">
        <v>0</v>
      </c>
      <c r="C37" s="6">
        <v>0</v>
      </c>
      <c r="D37" s="6">
        <v>0</v>
      </c>
      <c r="E37" s="6">
        <v>0</v>
      </c>
      <c r="F37" s="6">
        <v>0</v>
      </c>
      <c r="G37" s="6">
        <v>0</v>
      </c>
      <c r="H37" s="6">
        <v>0</v>
      </c>
    </row>
    <row r="38" spans="1:8">
      <c r="A38" s="161" t="s">
        <v>206</v>
      </c>
      <c r="B38" s="6">
        <v>0</v>
      </c>
      <c r="C38" s="6">
        <v>0</v>
      </c>
      <c r="D38" s="6">
        <v>0</v>
      </c>
      <c r="E38" s="6">
        <v>0</v>
      </c>
      <c r="F38" s="6">
        <v>0</v>
      </c>
      <c r="G38" s="6">
        <v>0</v>
      </c>
      <c r="H38" s="6">
        <v>0</v>
      </c>
    </row>
    <row r="39" spans="1:8">
      <c r="A39" s="161" t="s">
        <v>207</v>
      </c>
      <c r="B39" s="6">
        <v>0</v>
      </c>
      <c r="C39" s="6">
        <v>0</v>
      </c>
      <c r="D39" s="6">
        <v>0</v>
      </c>
      <c r="E39" s="6">
        <v>0</v>
      </c>
      <c r="F39" s="6">
        <v>0</v>
      </c>
      <c r="G39" s="6">
        <v>0</v>
      </c>
      <c r="H39" s="6">
        <v>0</v>
      </c>
    </row>
    <row r="40" spans="1:8">
      <c r="A40" s="161" t="s">
        <v>209</v>
      </c>
      <c r="B40" s="6">
        <v>0</v>
      </c>
      <c r="C40" s="6">
        <v>0</v>
      </c>
      <c r="D40" s="6">
        <v>0</v>
      </c>
      <c r="E40" s="6">
        <v>0</v>
      </c>
      <c r="F40" s="6">
        <v>0</v>
      </c>
      <c r="G40" s="6">
        <v>0</v>
      </c>
      <c r="H40" s="6">
        <v>0</v>
      </c>
    </row>
    <row r="41" spans="1:8">
      <c r="A41" s="161" t="s">
        <v>210</v>
      </c>
      <c r="B41" s="6">
        <v>0</v>
      </c>
      <c r="C41" s="6">
        <v>0</v>
      </c>
      <c r="D41" s="6">
        <v>0</v>
      </c>
      <c r="E41" s="6">
        <v>0</v>
      </c>
      <c r="F41" s="6">
        <v>0</v>
      </c>
      <c r="G41" s="6">
        <v>0</v>
      </c>
      <c r="H41" s="6">
        <v>0</v>
      </c>
    </row>
    <row r="42" spans="1:8">
      <c r="A42" s="161" t="s">
        <v>212</v>
      </c>
      <c r="B42" s="6">
        <v>0</v>
      </c>
      <c r="C42" s="6">
        <v>0</v>
      </c>
      <c r="D42" s="6">
        <v>0</v>
      </c>
      <c r="E42" s="6">
        <v>0</v>
      </c>
      <c r="F42" s="6">
        <v>0</v>
      </c>
      <c r="G42" s="6">
        <v>0</v>
      </c>
      <c r="H42" s="6">
        <v>0</v>
      </c>
    </row>
    <row r="43" spans="1:8">
      <c r="A43" s="161" t="s">
        <v>214</v>
      </c>
      <c r="B43" s="6">
        <v>0</v>
      </c>
      <c r="C43" s="6">
        <v>0</v>
      </c>
      <c r="D43" s="6">
        <v>0</v>
      </c>
      <c r="E43" s="6">
        <v>0</v>
      </c>
      <c r="F43" s="6">
        <v>0</v>
      </c>
      <c r="G43" s="6">
        <v>0</v>
      </c>
      <c r="H43" s="6">
        <v>0</v>
      </c>
    </row>
    <row r="44" spans="1:8">
      <c r="A44" s="161" t="s">
        <v>216</v>
      </c>
      <c r="B44" s="6">
        <v>0</v>
      </c>
      <c r="C44" s="6">
        <v>0</v>
      </c>
      <c r="D44" s="6">
        <v>0</v>
      </c>
      <c r="E44" s="6">
        <v>0</v>
      </c>
      <c r="F44" s="6">
        <v>0</v>
      </c>
      <c r="G44" s="6">
        <v>0</v>
      </c>
      <c r="H44" s="6">
        <v>0</v>
      </c>
    </row>
    <row r="45" spans="1:8">
      <c r="A45" s="161" t="s">
        <v>217</v>
      </c>
      <c r="B45" s="6">
        <v>0</v>
      </c>
      <c r="C45" s="6">
        <v>0</v>
      </c>
      <c r="D45" s="6">
        <v>0</v>
      </c>
      <c r="E45" s="6">
        <v>0</v>
      </c>
      <c r="F45" s="6">
        <v>0</v>
      </c>
      <c r="G45" s="6">
        <v>0</v>
      </c>
      <c r="H45" s="6">
        <v>0</v>
      </c>
    </row>
    <row r="46" spans="1:8">
      <c r="A46" s="161" t="s">
        <v>219</v>
      </c>
      <c r="B46" s="6">
        <v>0</v>
      </c>
      <c r="C46" s="6">
        <v>0</v>
      </c>
      <c r="D46" s="6">
        <v>0</v>
      </c>
      <c r="E46" s="6">
        <v>0</v>
      </c>
      <c r="F46" s="6">
        <v>0</v>
      </c>
      <c r="G46" s="6">
        <v>0</v>
      </c>
      <c r="H46" s="6">
        <v>0</v>
      </c>
    </row>
    <row r="47" spans="1:8">
      <c r="A47" s="161" t="s">
        <v>220</v>
      </c>
      <c r="B47" s="6">
        <v>0</v>
      </c>
      <c r="C47" s="6">
        <v>0</v>
      </c>
      <c r="D47" s="6">
        <v>0</v>
      </c>
      <c r="E47" s="6">
        <v>0</v>
      </c>
      <c r="F47" s="6">
        <v>0</v>
      </c>
      <c r="G47" s="6">
        <v>0</v>
      </c>
      <c r="H47" s="6">
        <v>0</v>
      </c>
    </row>
    <row r="48" spans="1:8">
      <c r="A48" s="161" t="s">
        <v>222</v>
      </c>
      <c r="B48" s="6">
        <v>0</v>
      </c>
      <c r="C48" s="6">
        <v>0</v>
      </c>
      <c r="D48" s="6">
        <v>0</v>
      </c>
      <c r="E48" s="6">
        <v>0</v>
      </c>
      <c r="F48" s="6">
        <v>0</v>
      </c>
      <c r="G48" s="6">
        <v>0</v>
      </c>
      <c r="H48" s="6">
        <v>0</v>
      </c>
    </row>
    <row r="49" spans="1:8">
      <c r="A49" s="161" t="s">
        <v>224</v>
      </c>
      <c r="B49" s="6">
        <v>0</v>
      </c>
      <c r="C49" s="6">
        <v>0</v>
      </c>
      <c r="D49" s="6">
        <v>0</v>
      </c>
      <c r="E49" s="6">
        <v>0</v>
      </c>
      <c r="F49" s="6">
        <v>0</v>
      </c>
      <c r="G49" s="6">
        <v>0</v>
      </c>
      <c r="H49" s="6">
        <v>0</v>
      </c>
    </row>
    <row r="50" spans="1:8">
      <c r="A50" s="161" t="s">
        <v>226</v>
      </c>
      <c r="B50" s="6">
        <v>0</v>
      </c>
      <c r="C50" s="6">
        <v>0</v>
      </c>
      <c r="D50" s="6">
        <v>0</v>
      </c>
      <c r="E50" s="6">
        <v>0</v>
      </c>
      <c r="F50" s="6">
        <v>0</v>
      </c>
      <c r="G50" s="6">
        <v>0</v>
      </c>
      <c r="H50" s="6">
        <v>0</v>
      </c>
    </row>
    <row r="51" spans="1:8">
      <c r="A51" s="161" t="s">
        <v>228</v>
      </c>
      <c r="B51" s="6">
        <v>0</v>
      </c>
      <c r="C51" s="6">
        <v>0</v>
      </c>
      <c r="D51" s="6">
        <v>0</v>
      </c>
      <c r="E51" s="6">
        <v>0</v>
      </c>
      <c r="F51" s="6">
        <v>0</v>
      </c>
      <c r="G51" s="6">
        <v>0</v>
      </c>
      <c r="H51" s="6">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0547-2B72-4E7D-A75D-EB8F7CAF8FF1}">
  <sheetPr>
    <tabColor theme="3" tint="-0.249977111117893"/>
  </sheetPr>
  <dimension ref="A1:H7"/>
  <sheetViews>
    <sheetView workbookViewId="0">
      <selection activeCell="G5" sqref="G5"/>
    </sheetView>
  </sheetViews>
  <sheetFormatPr defaultRowHeight="15"/>
  <sheetData>
    <row r="1" spans="1:8">
      <c r="A1" t="s">
        <v>60</v>
      </c>
      <c r="B1" t="s">
        <v>10</v>
      </c>
      <c r="C1" t="s">
        <v>11</v>
      </c>
      <c r="D1" t="s">
        <v>12</v>
      </c>
      <c r="E1" t="s">
        <v>13</v>
      </c>
      <c r="F1" t="s">
        <v>14</v>
      </c>
      <c r="G1" t="s">
        <v>52</v>
      </c>
      <c r="H1" t="s">
        <v>53</v>
      </c>
    </row>
    <row r="2" spans="1:8">
      <c r="A2" t="s">
        <v>4</v>
      </c>
      <c r="B2">
        <f>ROUND(INDEX('SSYVbT-freight-LDV'!$B$2:$H$51,MATCH(About!$B$2,'SSYVbT-freight-LDV'!$A$2:$A$51,0),MATCH(B$1,'SSYVbT-freight-LDV'!$B$1:$H$1,0)),0)</f>
        <v>10</v>
      </c>
      <c r="C2">
        <f>ROUND(INDEX('SSYVbT-freight-LDV'!$B$2:$H$51,MATCH(About!$B$2,'SSYVbT-freight-LDV'!$A$2:$A$51,0),MATCH(C$1,'SSYVbT-freight-LDV'!$B$1:$H$1,0)),0)</f>
        <v>103</v>
      </c>
      <c r="D2">
        <f>ROUND(INDEX('SSYVbT-freight-LDV'!$B$2:$H$51,MATCH(About!$B$2,'SSYVbT-freight-LDV'!$A$2:$A$51,0),MATCH(D$1,'SSYVbT-freight-LDV'!$B$1:$H$1,0)),0)</f>
        <v>84039</v>
      </c>
      <c r="E2">
        <f>ROUND(INDEX('SSYVbT-freight-LDV'!$B$2:$H$51,MATCH(About!$B$2,'SSYVbT-freight-LDV'!$A$2:$A$51,0),MATCH(E$1,'SSYVbT-freight-LDV'!$B$1:$H$1,0)),0)</f>
        <v>68594</v>
      </c>
      <c r="F2">
        <f>ROUND(INDEX('SSYVbT-freight-LDV'!$B$2:$H$51,MATCH(About!$B$2,'SSYVbT-freight-LDV'!$A$2:$A$51,0),MATCH(F$1,'SSYVbT-freight-LDV'!$B$1:$H$1,0)),0)</f>
        <v>19</v>
      </c>
      <c r="G2">
        <f>ROUND(INDEX('SSYVbT-freight-LDV'!$B$2:$H$51,MATCH(About!$B$2,'SSYVbT-freight-LDV'!$A$2:$A$51,0),MATCH(G$1,'SSYVbT-freight-LDV'!$B$1:$H$1,0)),0)</f>
        <v>37</v>
      </c>
      <c r="H2">
        <f>ROUND(INDEX('SSYVbT-freight-LDV'!$B$2:$H$51,MATCH(About!$B$2,'SSYVbT-freight-LDV'!$A$2:$A$51,0),MATCH(H$1,'SSYVbT-freight-LDV'!$B$1:$H$1,0)),0)</f>
        <v>2</v>
      </c>
    </row>
    <row r="3" spans="1:8">
      <c r="A3" t="s">
        <v>5</v>
      </c>
      <c r="B3">
        <f>ROUND(INDEX('SSYVbT-freight-HDV'!$B$2:$H$51,MATCH(About!$B$2,'SSYVbT-freight-HDV'!$A$2:$A$51,0),MATCH(B$1,'SSYVbT-freight-HDV'!$B$1:$H$1,0)),0)</f>
        <v>1</v>
      </c>
      <c r="C3">
        <f>ROUND(INDEX('SSYVbT-freight-HDV'!$B$2:$H$51,MATCH(About!$B$2,'SSYVbT-freight-HDV'!$A$2:$A$51,0),MATCH(C$1,'SSYVbT-freight-HDV'!$B$1:$H$1,0)),0)</f>
        <v>301</v>
      </c>
      <c r="D3">
        <f>ROUND(INDEX('SSYVbT-freight-HDV'!$B$2:$H$51,MATCH(About!$B$2,'SSYVbT-freight-HDV'!$A$2:$A$51,0),MATCH(D$1,'SSYVbT-freight-HDV'!$B$1:$H$1,0)),0)</f>
        <v>323</v>
      </c>
      <c r="E3">
        <f>ROUND(INDEX('SSYVbT-freight-HDV'!$B$2:$H$51,MATCH(About!$B$2,'SSYVbT-freight-HDV'!$A$2:$A$51,0),MATCH(E$1,'SSYVbT-freight-HDV'!$B$1:$H$1,0)),0)</f>
        <v>33404</v>
      </c>
      <c r="F3">
        <f>ROUND(INDEX('SSYVbT-freight-HDV'!$B$2:$H$51,MATCH(About!$B$2,'SSYVbT-freight-HDV'!$A$2:$A$51,0),MATCH(F$1,'SSYVbT-freight-HDV'!$B$1:$H$1,0)),0)</f>
        <v>3</v>
      </c>
      <c r="G3">
        <f>ROUND(INDEX('SSYVbT-freight-HDV'!$B$2:$H$51,MATCH(About!$B$2,'SSYVbT-freight-HDV'!$A$2:$A$51,0),MATCH(G$1,'SSYVbT-freight-HDV'!$B$1:$H$1,0)),0)</f>
        <v>25</v>
      </c>
      <c r="H3">
        <f>ROUND(INDEX('SSYVbT-freight-HDV'!$B$2:$H$51,MATCH(About!$B$2,'SSYVbT-freight-HDV'!$A$2:$A$51,0),MATCH(H$1,'SSYVbT-freight-HDV'!$B$1:$H$1,0)),0)</f>
        <v>2</v>
      </c>
    </row>
    <row r="4" spans="1:8">
      <c r="A4" t="s">
        <v>6</v>
      </c>
      <c r="B4">
        <f>ROUND(INDEX('SSYVbT-freight-aircraft'!$M$2:$S$51,MATCH(About!$B$2,'SSYVbT-freight-aircraft'!$A$2:$A$51,0),MATCH(B$1,'SSYVbT-freight-aircraft'!$M$1:$S$1,0)),0)</f>
        <v>0</v>
      </c>
      <c r="C4">
        <f>ROUND(INDEX('SSYVbT-freight-aircraft'!$M$2:$S$51,MATCH(About!$B$2,'SSYVbT-freight-aircraft'!$A$2:$A$51,0),MATCH(C$1,'SSYVbT-freight-aircraft'!$M$1:$S$1,0)),0)</f>
        <v>0</v>
      </c>
      <c r="D4">
        <f>ROUND(INDEX('SSYVbT-freight-aircraft'!$M$2:$S$51,MATCH(About!$B$2,'SSYVbT-freight-aircraft'!$A$2:$A$51,0),MATCH(D$1,'SSYVbT-freight-aircraft'!$M$1:$S$1,0)),0)</f>
        <v>0</v>
      </c>
      <c r="E4">
        <f>ROUND(INDEX('SSYVbT-freight-aircraft'!$M$2:$S$51,MATCH(About!$B$2,'SSYVbT-freight-aircraft'!$A$2:$A$51,0),MATCH(E$1,'SSYVbT-freight-aircraft'!$M$1:$S$1,0)),0)</f>
        <v>24</v>
      </c>
      <c r="F4">
        <f>ROUND(INDEX('SSYVbT-freight-aircraft'!$M$2:$S$51,MATCH(About!$B$2,'SSYVbT-freight-aircraft'!$A$2:$A$51,0),MATCH(F$1,'SSYVbT-freight-aircraft'!$M$1:$S$1,0)),0)</f>
        <v>0</v>
      </c>
      <c r="G4">
        <f>ROUND(INDEX('SSYVbT-freight-aircraft'!$M$2:$S$51,MATCH(About!$B$2,'SSYVbT-freight-aircraft'!$A$2:$A$51,0),MATCH(G$1,'SSYVbT-freight-aircraft'!$M$1:$S$1,0)),0)</f>
        <v>0</v>
      </c>
      <c r="H4">
        <f>ROUND(INDEX('SSYVbT-freight-aircraft'!$M$2:$S$51,MATCH(About!$B$2,'SSYVbT-freight-aircraft'!$A$2:$A$51,0),MATCH(H$1,'SSYVbT-freight-aircraft'!$M$1:$S$1,0)),0)</f>
        <v>0</v>
      </c>
    </row>
    <row r="5" spans="1:8">
      <c r="A5" t="s">
        <v>7</v>
      </c>
      <c r="B5">
        <f>ROUND(INDEX('SSYVbT-freight-rail'!$M$2:$S$51,MATCH(About!$B$2,'SSYVbT-freight-rail'!$A$2:$A$51,0),MATCH(B$1,'SSYVbT-freight-rail'!$M$1:$S$1,0)),0)</f>
        <v>0</v>
      </c>
      <c r="C5">
        <f>ROUND(INDEX('SSYVbT-freight-rail'!$M$2:$S$51,MATCH(About!$B$2,'SSYVbT-freight-rail'!$A$2:$A$51,0),MATCH(C$1,'SSYVbT-freight-rail'!$M$1:$S$1,0)),0)</f>
        <v>0</v>
      </c>
      <c r="D5">
        <f>ROUND(INDEX('SSYVbT-freight-rail'!$M$2:$S$51,MATCH(About!$B$2,'SSYVbT-freight-rail'!$A$2:$A$51,0),MATCH(D$1,'SSYVbT-freight-rail'!$M$1:$S$1,0)),0)</f>
        <v>0</v>
      </c>
      <c r="E5">
        <f>ROUND(INDEX('SSYVbT-freight-rail'!$M$2:$S$51,MATCH(About!$B$2,'SSYVbT-freight-rail'!$A$2:$A$51,0),MATCH(E$1,'SSYVbT-freight-rail'!$M$1:$S$1,0)),0)</f>
        <v>102</v>
      </c>
      <c r="F5">
        <f>ROUND(INDEX('SSYVbT-freight-rail'!$M$2:$S$51,MATCH(About!$B$2,'SSYVbT-freight-rail'!$A$2:$A$51,0),MATCH(F$1,'SSYVbT-freight-rail'!$M$1:$S$1,0)),0)</f>
        <v>0</v>
      </c>
      <c r="G5">
        <f>ROUND(INDEX('SSYVbT-freight-rail'!$M$2:$S$51,MATCH(About!$B$2,'SSYVbT-freight-rail'!$A$2:$A$51,0),MATCH(G$1,'SSYVbT-freight-rail'!$M$1:$S$1,0)),0)</f>
        <v>0</v>
      </c>
      <c r="H5">
        <f>ROUND(INDEX('SSYVbT-freight-rail'!$M$2:$S$51,MATCH(About!$B$2,'SSYVbT-freight-rail'!$A$2:$A$51,0),MATCH(H$1,'SSYVbT-freight-rail'!$M$1:$S$1,0)),0)</f>
        <v>0</v>
      </c>
    </row>
    <row r="6" spans="1:8">
      <c r="A6" t="s">
        <v>8</v>
      </c>
      <c r="B6">
        <f>ROUND(INDEX('SSYVbT-freight-ships'!$B$2:$H$51,MATCH(About!$B$2,'SSYVbT-freight-ships'!$A$2:$A$51,0),MATCH(B$1,'SSYVbT-freight-ships'!$B$1:$H$1,0)),0)</f>
        <v>0</v>
      </c>
      <c r="C6">
        <f>ROUND(INDEX('SSYVbT-freight-ships'!$B$2:$H$51,MATCH(About!$B$2,'SSYVbT-freight-ships'!$A$2:$A$51,0),MATCH(C$1,'SSYVbT-freight-ships'!$B$1:$H$1,0)),0)</f>
        <v>0</v>
      </c>
      <c r="D6">
        <f>ROUND(INDEX('SSYVbT-freight-ships'!$B$2:$H$51,MATCH(About!$B$2,'SSYVbT-freight-ships'!$A$2:$A$51,0),MATCH(D$1,'SSYVbT-freight-ships'!$B$1:$H$1,0)),0)</f>
        <v>0</v>
      </c>
      <c r="E6">
        <f>ROUND(INDEX('SSYVbT-freight-ships'!$B$2:$H$51,MATCH(About!$B$2,'SSYVbT-freight-ships'!$A$2:$A$51,0),MATCH(E$1,'SSYVbT-freight-ships'!$B$1:$H$1,0)),0)</f>
        <v>0</v>
      </c>
      <c r="F6">
        <f>ROUND(INDEX('SSYVbT-freight-ships'!$B$2:$H$51,MATCH(About!$B$2,'SSYVbT-freight-ships'!$A$2:$A$51,0),MATCH(F$1,'SSYVbT-freight-ships'!$B$1:$H$1,0)),0)</f>
        <v>0</v>
      </c>
      <c r="G6">
        <f>ROUND(INDEX('SSYVbT-freight-ships'!$B$2:$H$51,MATCH(About!$B$2,'SSYVbT-freight-ships'!$A$2:$A$51,0),MATCH(G$1,'SSYVbT-freight-ships'!$B$1:$H$1,0)),0)</f>
        <v>0</v>
      </c>
      <c r="H6">
        <f>ROUND(INDEX('SSYVbT-freight-ships'!$B$2:$H$51,MATCH(About!$B$2,'SSYVbT-freight-ships'!$A$2:$A$51,0),MATCH(H$1,'SSYVbT-freight-ships'!$B$1:$H$1,0)),0)</f>
        <v>0</v>
      </c>
    </row>
    <row r="7" spans="1:8">
      <c r="A7" t="s">
        <v>9</v>
      </c>
      <c r="B7">
        <f>ROUND(INDEX('SSYVbT-freight-motorbikes'!$B$2:$H$51,MATCH(About!$B$2,'SSYVbT-freight-motorbikes'!$A$2:$A$51,0),MATCH(B$1,'SSYVbT-freight-motorbikes'!$B$1:$H$1,0)),0)</f>
        <v>0</v>
      </c>
      <c r="C7">
        <f>ROUND(INDEX('SSYVbT-freight-motorbikes'!$B$2:$H$51,MATCH(About!$B$2,'SSYVbT-freight-motorbikes'!$A$2:$A$51,0),MATCH(C$1,'SSYVbT-freight-motorbikes'!$B$1:$H$1,0)),0)</f>
        <v>0</v>
      </c>
      <c r="D7">
        <f>ROUND(INDEX('SSYVbT-freight-motorbikes'!$B$2:$H$51,MATCH(About!$B$2,'SSYVbT-freight-motorbikes'!$A$2:$A$51,0),MATCH(D$1,'SSYVbT-freight-motorbikes'!$B$1:$H$1,0)),0)</f>
        <v>0</v>
      </c>
      <c r="E7">
        <f>ROUND(INDEX('SSYVbT-freight-motorbikes'!$B$2:$H$51,MATCH(About!$B$2,'SSYVbT-freight-motorbikes'!$A$2:$A$51,0),MATCH(E$1,'SSYVbT-freight-motorbikes'!$B$1:$H$1,0)),0)</f>
        <v>0</v>
      </c>
      <c r="F7">
        <f>ROUND(INDEX('SSYVbT-freight-motorbikes'!$B$2:$H$51,MATCH(About!$B$2,'SSYVbT-freight-motorbikes'!$A$2:$A$51,0),MATCH(F$1,'SSYVbT-freight-motorbikes'!$B$1:$H$1,0)),0)</f>
        <v>0</v>
      </c>
      <c r="G7">
        <f>ROUND(INDEX('SSYVbT-freight-motorbikes'!$B$2:$H$51,MATCH(About!$B$2,'SSYVbT-freight-motorbikes'!$A$2:$A$51,0),MATCH(G$1,'SSYVbT-freight-motorbikes'!$B$1:$H$1,0)),0)</f>
        <v>0</v>
      </c>
      <c r="H7">
        <f>ROUND(INDEX('SSYVbT-freight-motorbikes'!$B$2:$H$51,MATCH(About!$B$2,'SSYVbT-freight-motorbikes'!$A$2:$A$51,0),MATCH(H$1,'SSYVbT-freight-motorbikes'!$B$1:$H$1,0)),0)</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4A2A-B827-473F-A466-54C6A57A834A}">
  <sheetPr>
    <tabColor theme="3" tint="-0.249977111117893"/>
  </sheetPr>
  <dimension ref="A1:H7"/>
  <sheetViews>
    <sheetView tabSelected="1" workbookViewId="0">
      <selection activeCell="D12" sqref="D12"/>
    </sheetView>
  </sheetViews>
  <sheetFormatPr defaultRowHeight="15"/>
  <sheetData>
    <row r="1" spans="1:8">
      <c r="A1" t="s">
        <v>60</v>
      </c>
      <c r="B1" t="s">
        <v>10</v>
      </c>
      <c r="C1" t="s">
        <v>11</v>
      </c>
      <c r="D1" t="s">
        <v>12</v>
      </c>
      <c r="E1" t="s">
        <v>13</v>
      </c>
      <c r="F1" t="s">
        <v>14</v>
      </c>
      <c r="G1" t="s">
        <v>52</v>
      </c>
      <c r="H1" t="s">
        <v>53</v>
      </c>
    </row>
    <row r="2" spans="1:8">
      <c r="A2" t="s">
        <v>4</v>
      </c>
      <c r="B2">
        <f>ROUND(INDEX('SSYVbT-passenger-LDV'!$B$2:$H$51,MATCH(About!$B$2,'SSYVbT-passenger-LDV'!$A$2:$A$51,0),MATCH(B$1,'SSYVbT-passenger-LDV'!$B$1:$H$1,0)),0)</f>
        <v>5216</v>
      </c>
      <c r="C2">
        <f>ROUND(INDEX('SSYVbT-passenger-LDV'!$B$2:$H$51,MATCH(About!$B$2,'SSYVbT-passenger-LDV'!$A$2:$A$51,0),MATCH(C$1,'SSYVbT-passenger-LDV'!$B$1:$H$1,0)),0)</f>
        <v>581</v>
      </c>
      <c r="D2">
        <f>ROUND(INDEX('SSYVbT-passenger-LDV'!$B$2:$H$51,MATCH(About!$B$2,'SSYVbT-passenger-LDV'!$A$2:$A$51,0),MATCH(D$1,'SSYVbT-passenger-LDV'!$B$1:$H$1,0)),0)</f>
        <v>1511336</v>
      </c>
      <c r="E2">
        <f>ROUND(INDEX('SSYVbT-passenger-LDV'!$B$2:$H$51,MATCH(About!$B$2,'SSYVbT-passenger-LDV'!$A$2:$A$51,0),MATCH(E$1,'SSYVbT-passenger-LDV'!$B$1:$H$1,0)),0)</f>
        <v>6438</v>
      </c>
      <c r="F2">
        <f>ROUND(INDEX('SSYVbT-passenger-LDV'!$B$2:$H$51,MATCH(About!$B$2,'SSYVbT-passenger-LDV'!$A$2:$A$51,0),MATCH(F$1,'SSYVbT-passenger-LDV'!$B$1:$H$1,0)),0)</f>
        <v>3614</v>
      </c>
      <c r="G2">
        <f>ROUND(INDEX('SSYVbT-passenger-LDV'!$B$2:$H$51,MATCH(About!$B$2,'SSYVbT-passenger-LDV'!$A$2:$A$51,0),MATCH(G$1,'SSYVbT-passenger-LDV'!$B$1:$H$1,0)),0)</f>
        <v>487</v>
      </c>
      <c r="H2">
        <f>ROUND(INDEX('SSYVbT-passenger-LDV'!$B$2:$H$51,MATCH(About!$B$2,'SSYVbT-passenger-LDV'!$A$2:$A$51,0),MATCH(H$1,'SSYVbT-passenger-LDV'!$B$1:$H$1,0)),0)</f>
        <v>45</v>
      </c>
    </row>
    <row r="3" spans="1:8">
      <c r="A3" t="s">
        <v>5</v>
      </c>
      <c r="B3">
        <f>ROUND(INDEX('SSYVbT-passenger-HDV'!$B$2:$H$51,MATCH(About!$B$2,'SSYVbT-passenger-HDV'!$A$2:$A$51,0),MATCH(B$1,'SSYVbT-passenger-HDV'!$B$1:$H$1,0)),0)</f>
        <v>3</v>
      </c>
      <c r="C3">
        <f>ROUND(INDEX('SSYVbT-passenger-HDV'!$B$2:$H$51,MATCH(About!$B$2,'SSYVbT-passenger-HDV'!$A$2:$A$51,0),MATCH(C$1,'SSYVbT-passenger-HDV'!$B$1:$H$1,0)),0)</f>
        <v>1382</v>
      </c>
      <c r="D3">
        <f>ROUND(INDEX('SSYVbT-passenger-HDV'!$B$2:$H$51,MATCH(About!$B$2,'SSYVbT-passenger-HDV'!$A$2:$A$51,0),MATCH(D$1,'SSYVbT-passenger-HDV'!$B$1:$H$1,0)),0)</f>
        <v>973</v>
      </c>
      <c r="E3">
        <f>ROUND(INDEX('SSYVbT-passenger-HDV'!$B$2:$H$51,MATCH(About!$B$2,'SSYVbT-passenger-HDV'!$A$2:$A$51,0),MATCH(E$1,'SSYVbT-passenger-HDV'!$B$1:$H$1,0)),0)</f>
        <v>7366</v>
      </c>
      <c r="F3">
        <f>ROUND(INDEX('SSYVbT-passenger-HDV'!$B$2:$H$51,MATCH(About!$B$2,'SSYVbT-passenger-HDV'!$A$2:$A$51,0),MATCH(F$1,'SSYVbT-passenger-HDV'!$B$1:$H$1,0)),0)</f>
        <v>0</v>
      </c>
      <c r="G3">
        <f>ROUND(INDEX('SSYVbT-passenger-HDV'!$B$2:$H$51,MATCH(About!$B$2,'SSYVbT-passenger-HDV'!$A$2:$A$51,0),MATCH(G$1,'SSYVbT-passenger-HDV'!$B$1:$H$1,0)),0)</f>
        <v>70</v>
      </c>
      <c r="H3">
        <f>ROUND(INDEX('SSYVbT-passenger-HDV'!$B$2:$H$51,MATCH(About!$B$2,'SSYVbT-passenger-HDV'!$A$2:$A$51,0),MATCH(H$1,'SSYVbT-passenger-HDV'!$B$1:$H$1,0)),0)</f>
        <v>1</v>
      </c>
    </row>
    <row r="4" spans="1:8">
      <c r="A4" t="s">
        <v>6</v>
      </c>
      <c r="B4">
        <f>ROUND(INDEX('SSYVbT-passenger-aircraft'!$M$2:$S$51,MATCH(About!$B$2,'SSYVbT-passenger-aircraft'!$A$2:$A$51,0),MATCH(B$1,'SSYVbT-passenger-aircraft'!$M$1:$S$1,0)),0)</f>
        <v>0</v>
      </c>
      <c r="C4">
        <f>ROUND(INDEX('SSYVbT-passenger-aircraft'!$M$2:$S$51,MATCH(About!$B$2,'SSYVbT-passenger-aircraft'!$A$2:$A$51,0),MATCH(C$1,'SSYVbT-passenger-aircraft'!$M$1:$S$1,0)),0)</f>
        <v>0</v>
      </c>
      <c r="D4">
        <f>ROUND(INDEX('SSYVbT-passenger-aircraft'!$M$2:$S$51,MATCH(About!$B$2,'SSYVbT-passenger-aircraft'!$A$2:$A$51,0),MATCH(D$1,'SSYVbT-passenger-aircraft'!$M$1:$S$1,0)),0)</f>
        <v>0</v>
      </c>
      <c r="E4">
        <f>ROUND(INDEX('SSYVbT-passenger-aircraft'!$M$2:$S$51,MATCH(About!$B$2,'SSYVbT-passenger-aircraft'!$A$2:$A$51,0),MATCH(E$1,'SSYVbT-passenger-aircraft'!$M$1:$S$1,0)),0)</f>
        <v>24</v>
      </c>
      <c r="F4">
        <f>ROUND(INDEX('SSYVbT-passenger-aircraft'!$M$2:$S$51,MATCH(About!$B$2,'SSYVbT-passenger-aircraft'!$A$2:$A$51,0),MATCH(F$1,'SSYVbT-passenger-aircraft'!$M$1:$S$1,0)),0)</f>
        <v>0</v>
      </c>
      <c r="G4">
        <f>ROUND(INDEX('SSYVbT-passenger-aircraft'!$M$2:$S$51,MATCH(About!$B$2,'SSYVbT-passenger-aircraft'!$A$2:$A$51,0),MATCH(G$1,'SSYVbT-passenger-aircraft'!$M$1:$S$1,0)),0)</f>
        <v>0</v>
      </c>
      <c r="H4">
        <f>ROUND(INDEX('SSYVbT-passenger-aircraft'!$M$2:$S$51,MATCH(About!$B$2,'SSYVbT-passenger-aircraft'!$A$2:$A$51,0),MATCH(H$1,'SSYVbT-passenger-aircraft'!$M$1:$S$1,0)),0)</f>
        <v>0</v>
      </c>
    </row>
    <row r="5" spans="1:8">
      <c r="A5" t="s">
        <v>7</v>
      </c>
      <c r="B5">
        <f>ROUND(INDEX('SSYVbT-passenger-rail'!$M$2:$S$51,MATCH(About!$B$2,'SSYVbT-passenger-rail'!$A$2:$A$51,0),MATCH(B$1,'SSYVbT-passenger-rail'!$M$1:$S$1,0)),0)</f>
        <v>0</v>
      </c>
      <c r="C5">
        <f>ROUND(INDEX('SSYVbT-passenger-rail'!$M$2:$S$51,MATCH(About!$B$2,'SSYVbT-passenger-rail'!$A$2:$A$51,0),MATCH(C$1,'SSYVbT-passenger-rail'!$M$1:$S$1,0)),0)</f>
        <v>0</v>
      </c>
      <c r="D5">
        <f>ROUND(INDEX('SSYVbT-passenger-rail'!$M$2:$S$51,MATCH(About!$B$2,'SSYVbT-passenger-rail'!$A$2:$A$51,0),MATCH(D$1,'SSYVbT-passenger-rail'!$M$1:$S$1,0)),0)</f>
        <v>0</v>
      </c>
      <c r="E5">
        <f>ROUND(INDEX('SSYVbT-passenger-rail'!$M$2:$S$51,MATCH(About!$B$2,'SSYVbT-passenger-rail'!$A$2:$A$51,0),MATCH(E$1,'SSYVbT-passenger-rail'!$M$1:$S$1,0)),0)</f>
        <v>34</v>
      </c>
      <c r="F5">
        <f>ROUND(INDEX('SSYVbT-passenger-rail'!$M$2:$S$51,MATCH(About!$B$2,'SSYVbT-passenger-rail'!$A$2:$A$51,0),MATCH(F$1,'SSYVbT-passenger-rail'!$M$1:$S$1,0)),0)</f>
        <v>0</v>
      </c>
      <c r="G5">
        <f>ROUND(INDEX('SSYVbT-passenger-rail'!$M$2:$S$51,MATCH(About!$B$2,'SSYVbT-passenger-rail'!$A$2:$A$51,0),MATCH(G$1,'SSYVbT-passenger-rail'!$M$1:$S$1,0)),0)</f>
        <v>0</v>
      </c>
      <c r="H5">
        <f>ROUND(INDEX('SSYVbT-passenger-rail'!$M$2:$S$51,MATCH(About!$B$2,'SSYVbT-passenger-rail'!$A$2:$A$51,0),MATCH(H$1,'SSYVbT-passenger-rail'!$M$1:$S$1,0)),0)</f>
        <v>0</v>
      </c>
    </row>
    <row r="6" spans="1:8">
      <c r="A6" t="s">
        <v>8</v>
      </c>
      <c r="B6">
        <f>ROUND(INDEX('SSYVbT-passenger-ships'!$B$2:$H$51,MATCH(About!$B$2,'SSYVbT-passenger-ships'!$A$2:$A$51,0),MATCH(B$1,'SSYVbT-passenger-ships'!$B$1:$H$1,0)),0)</f>
        <v>0</v>
      </c>
      <c r="C6">
        <f>ROUND(INDEX('SSYVbT-passenger-ships'!$B$2:$H$51,MATCH(About!$B$2,'SSYVbT-passenger-ships'!$A$2:$A$51,0),MATCH(C$1,'SSYVbT-passenger-ships'!$B$1:$H$1,0)),0)</f>
        <v>0</v>
      </c>
      <c r="D6">
        <f>ROUND(INDEX('SSYVbT-passenger-ships'!$B$2:$H$51,MATCH(About!$B$2,'SSYVbT-passenger-ships'!$A$2:$A$51,0),MATCH(D$1,'SSYVbT-passenger-ships'!$B$1:$H$1,0)),0)</f>
        <v>31408</v>
      </c>
      <c r="E6">
        <f>ROUND(INDEX('SSYVbT-passenger-ships'!$B$2:$H$51,MATCH(About!$B$2,'SSYVbT-passenger-ships'!$A$2:$A$51,0),MATCH(E$1,'SSYVbT-passenger-ships'!$B$1:$H$1,0)),0)</f>
        <v>7407</v>
      </c>
      <c r="F6">
        <f>ROUND(INDEX('SSYVbT-passenger-ships'!$B$2:$H$51,MATCH(About!$B$2,'SSYVbT-passenger-ships'!$A$2:$A$51,0),MATCH(F$1,'SSYVbT-passenger-ships'!$B$1:$H$1,0)),0)</f>
        <v>0</v>
      </c>
      <c r="G6">
        <f>ROUND(INDEX('SSYVbT-passenger-ships'!$B$2:$H$51,MATCH(About!$B$2,'SSYVbT-passenger-ships'!$A$2:$A$51,0),MATCH(G$1,'SSYVbT-passenger-ships'!$B$1:$H$1,0)),0)</f>
        <v>0</v>
      </c>
      <c r="H6">
        <f>ROUND(INDEX('SSYVbT-passenger-ships'!$B$2:$H$51,MATCH(About!$B$2,'SSYVbT-passenger-ships'!$A$2:$A$51,0),MATCH(H$1,'SSYVbT-passenger-ships'!$B$1:$H$1,0)),0)</f>
        <v>0</v>
      </c>
    </row>
    <row r="7" spans="1:8">
      <c r="A7" t="s">
        <v>9</v>
      </c>
      <c r="B7">
        <f>ROUND(INDEX('SSYVbT-passenger-motorbikes'!$B$2:$H$51,MATCH(About!$B$2,'SSYVbT-passenger-motorbikes'!$A$2:$A$51,0),MATCH(B$1,'SSYVbT-passenger-motorbikes'!$B$1:$H$1,0)),0)</f>
        <v>0</v>
      </c>
      <c r="C7">
        <f>ROUND(INDEX('SSYVbT-passenger-motorbikes'!$B$2:$H$51,MATCH(About!$B$2,'SSYVbT-passenger-motorbikes'!$A$2:$A$51,0),MATCH(C$1,'SSYVbT-passenger-motorbikes'!$B$1:$H$1,0)),0)</f>
        <v>0</v>
      </c>
      <c r="D7">
        <f>ROUND(INDEX('SSYVbT-passenger-motorbikes'!$B$2:$H$51,MATCH(About!$B$2,'SSYVbT-passenger-motorbikes'!$A$2:$A$51,0),MATCH(D$1,'SSYVbT-passenger-motorbikes'!$B$1:$H$1,0)),0)</f>
        <v>55551</v>
      </c>
      <c r="E7">
        <f>ROUND(INDEX('SSYVbT-passenger-motorbikes'!$B$2:$H$51,MATCH(About!$B$2,'SSYVbT-passenger-motorbikes'!$A$2:$A$51,0),MATCH(E$1,'SSYVbT-passenger-motorbikes'!$B$1:$H$1,0)),0)</f>
        <v>0</v>
      </c>
      <c r="F7">
        <f>ROUND(INDEX('SSYVbT-passenger-motorbikes'!$B$2:$H$51,MATCH(About!$B$2,'SSYVbT-passenger-motorbikes'!$A$2:$A$51,0),MATCH(F$1,'SSYVbT-passenger-motorbikes'!$B$1:$H$1,0)),0)</f>
        <v>0</v>
      </c>
      <c r="G7">
        <f>ROUND(INDEX('SSYVbT-passenger-motorbikes'!$B$2:$H$51,MATCH(About!$B$2,'SSYVbT-passenger-motorbikes'!$A$2:$A$51,0),MATCH(G$1,'SSYVbT-passenger-motorbikes'!$B$1:$H$1,0)),0)</f>
        <v>0</v>
      </c>
      <c r="H7">
        <f>ROUND(INDEX('SSYVbT-passenger-motorbikes'!$B$2:$H$51,MATCH(About!$B$2,'SSYVbT-passenger-motorbikes'!$A$2:$A$51,0),MATCH(H$1,'SSYVbT-passenger-motorbikes'!$B$1:$H$1,0)),0)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5942-FC3A-4CC3-B5F2-4BA1EDE476C8}">
  <sheetPr>
    <tabColor theme="6"/>
  </sheetPr>
  <dimension ref="A1:L142"/>
  <sheetViews>
    <sheetView workbookViewId="0"/>
  </sheetViews>
  <sheetFormatPr defaultColWidth="13.85546875" defaultRowHeight="15"/>
  <cols>
    <col min="1" max="1" width="4.85546875" bestFit="1" customWidth="1"/>
    <col min="2" max="2" width="3.42578125" bestFit="1" customWidth="1"/>
    <col min="3" max="3" width="5.28515625" bestFit="1" customWidth="1"/>
    <col min="4" max="4" width="3.5703125" bestFit="1" customWidth="1"/>
    <col min="5" max="5" width="5.28515625" bestFit="1" customWidth="1"/>
    <col min="6" max="6" width="41" customWidth="1"/>
    <col min="7" max="7" width="20" bestFit="1" customWidth="1"/>
    <col min="8" max="8" width="6.42578125" bestFit="1" customWidth="1"/>
    <col min="9" max="9" width="4" bestFit="1" customWidth="1"/>
    <col min="10" max="11" width="11.7109375" bestFit="1" customWidth="1"/>
    <col min="12" max="12" width="8.7109375" bestFit="1" customWidth="1"/>
  </cols>
  <sheetData>
    <row r="1" spans="1:12" s="80" customFormat="1" ht="22.5">
      <c r="A1" s="94" t="s">
        <v>4622</v>
      </c>
      <c r="B1" s="93" t="s">
        <v>4621</v>
      </c>
      <c r="C1" s="93" t="s">
        <v>4648</v>
      </c>
      <c r="D1" s="93" t="s">
        <v>4620</v>
      </c>
      <c r="E1" s="93" t="s">
        <v>4619</v>
      </c>
      <c r="F1" s="93" t="s">
        <v>4617</v>
      </c>
      <c r="G1" s="93" t="s">
        <v>4618</v>
      </c>
      <c r="H1" s="93" t="s">
        <v>4647</v>
      </c>
      <c r="I1" s="93" t="s">
        <v>4615</v>
      </c>
      <c r="J1" s="93" t="s">
        <v>4646</v>
      </c>
      <c r="K1" s="93" t="s">
        <v>4645</v>
      </c>
      <c r="L1" s="92" t="s">
        <v>4612</v>
      </c>
    </row>
    <row r="2" spans="1:12" s="80" customFormat="1">
      <c r="A2" s="90">
        <v>1</v>
      </c>
      <c r="B2" s="89" t="s">
        <v>603</v>
      </c>
      <c r="C2" s="87" t="s">
        <v>1101</v>
      </c>
      <c r="D2" s="87" t="s">
        <v>214</v>
      </c>
      <c r="E2" s="87" t="s">
        <v>1101</v>
      </c>
      <c r="F2" s="87" t="s">
        <v>1099</v>
      </c>
      <c r="G2" s="87" t="s">
        <v>1100</v>
      </c>
      <c r="H2" s="87" t="s">
        <v>279</v>
      </c>
      <c r="I2" s="87" t="s">
        <v>428</v>
      </c>
      <c r="J2" s="88">
        <v>24344504836</v>
      </c>
      <c r="K2" s="88">
        <v>24432753510</v>
      </c>
      <c r="L2" s="91">
        <v>-3.5999999999999999E-3</v>
      </c>
    </row>
    <row r="3" spans="1:12" s="80" customFormat="1">
      <c r="A3" s="90">
        <v>2</v>
      </c>
      <c r="B3" s="89" t="s">
        <v>147</v>
      </c>
      <c r="C3" s="87" t="s">
        <v>4640</v>
      </c>
      <c r="D3" s="87" t="s">
        <v>149</v>
      </c>
      <c r="E3" s="87" t="s">
        <v>4611</v>
      </c>
      <c r="F3" s="87" t="s">
        <v>4610</v>
      </c>
      <c r="G3" s="87" t="s">
        <v>4307</v>
      </c>
      <c r="H3" s="87" t="s">
        <v>279</v>
      </c>
      <c r="I3" s="87" t="s">
        <v>432</v>
      </c>
      <c r="J3" s="88">
        <v>18306699196</v>
      </c>
      <c r="K3" s="88">
        <v>18413943946</v>
      </c>
      <c r="L3" s="91">
        <v>-5.7999999999999996E-3</v>
      </c>
    </row>
    <row r="4" spans="1:12" s="80" customFormat="1">
      <c r="A4" s="90">
        <v>3</v>
      </c>
      <c r="B4" s="89" t="s">
        <v>603</v>
      </c>
      <c r="C4" s="87" t="s">
        <v>1101</v>
      </c>
      <c r="D4" s="87" t="s">
        <v>174</v>
      </c>
      <c r="E4" s="87" t="s">
        <v>2690</v>
      </c>
      <c r="F4" s="87" t="s">
        <v>2688</v>
      </c>
      <c r="G4" s="87" t="s">
        <v>2689</v>
      </c>
      <c r="H4" s="87" t="s">
        <v>279</v>
      </c>
      <c r="I4" s="87" t="s">
        <v>428</v>
      </c>
      <c r="J4" s="88">
        <v>15599137404</v>
      </c>
      <c r="K4" s="88">
        <v>14643310355</v>
      </c>
      <c r="L4" s="91">
        <v>6.5299999999999997E-2</v>
      </c>
    </row>
    <row r="5" spans="1:12" s="80" customFormat="1">
      <c r="A5" s="90">
        <v>4</v>
      </c>
      <c r="B5" s="89" t="s">
        <v>603</v>
      </c>
      <c r="C5" s="87" t="s">
        <v>3311</v>
      </c>
      <c r="D5" s="87" t="s">
        <v>161</v>
      </c>
      <c r="E5" s="87" t="s">
        <v>3388</v>
      </c>
      <c r="F5" s="87" t="s">
        <v>3387</v>
      </c>
      <c r="G5" s="87" t="s">
        <v>3307</v>
      </c>
      <c r="H5" s="87" t="s">
        <v>279</v>
      </c>
      <c r="I5" s="87" t="s">
        <v>576</v>
      </c>
      <c r="J5" s="88">
        <v>9235113239</v>
      </c>
      <c r="K5" s="88">
        <v>8398363905</v>
      </c>
      <c r="L5" s="91">
        <v>9.9599999999999994E-2</v>
      </c>
    </row>
    <row r="6" spans="1:12" s="80" customFormat="1">
      <c r="A6" s="90">
        <v>5</v>
      </c>
      <c r="B6" s="89" t="s">
        <v>339</v>
      </c>
      <c r="C6" s="87" t="s">
        <v>3780</v>
      </c>
      <c r="D6" s="87" t="s">
        <v>153</v>
      </c>
      <c r="E6" s="87" t="s">
        <v>3780</v>
      </c>
      <c r="F6" s="87" t="s">
        <v>3778</v>
      </c>
      <c r="G6" s="87" t="s">
        <v>3779</v>
      </c>
      <c r="H6" s="87" t="s">
        <v>279</v>
      </c>
      <c r="I6" s="87" t="s">
        <v>576</v>
      </c>
      <c r="J6" s="88">
        <v>7459422818</v>
      </c>
      <c r="K6" s="88">
        <v>7316551753</v>
      </c>
      <c r="L6" s="91">
        <v>1.95E-2</v>
      </c>
    </row>
    <row r="7" spans="1:12" s="80" customFormat="1">
      <c r="A7" s="90">
        <v>6</v>
      </c>
      <c r="B7" s="89" t="s">
        <v>603</v>
      </c>
      <c r="C7" s="87" t="s">
        <v>1101</v>
      </c>
      <c r="D7" s="87" t="s">
        <v>174</v>
      </c>
      <c r="E7" s="87" t="s">
        <v>2693</v>
      </c>
      <c r="F7" s="87" t="s">
        <v>2691</v>
      </c>
      <c r="G7" s="87" t="s">
        <v>2692</v>
      </c>
      <c r="H7" s="87" t="s">
        <v>279</v>
      </c>
      <c r="I7" s="87" t="s">
        <v>432</v>
      </c>
      <c r="J7" s="88">
        <v>7238728106</v>
      </c>
      <c r="K7" s="88">
        <v>7031104454</v>
      </c>
      <c r="L7" s="91">
        <v>2.9499999999999998E-2</v>
      </c>
    </row>
    <row r="8" spans="1:12" s="80" customFormat="1">
      <c r="A8" s="90">
        <v>7</v>
      </c>
      <c r="B8" s="89" t="s">
        <v>343</v>
      </c>
      <c r="C8" s="87" t="s">
        <v>4639</v>
      </c>
      <c r="D8" s="87" t="s">
        <v>167</v>
      </c>
      <c r="E8" s="87" t="s">
        <v>2912</v>
      </c>
      <c r="F8" s="87" t="s">
        <v>2911</v>
      </c>
      <c r="G8" s="87" t="s">
        <v>2909</v>
      </c>
      <c r="H8" s="87" t="s">
        <v>279</v>
      </c>
      <c r="I8" s="87" t="s">
        <v>576</v>
      </c>
      <c r="J8" s="88">
        <v>6543510230</v>
      </c>
      <c r="K8" s="88">
        <v>6697030276</v>
      </c>
      <c r="L8" s="91">
        <v>-2.29E-2</v>
      </c>
    </row>
    <row r="9" spans="1:12" s="80" customFormat="1">
      <c r="A9" s="90">
        <v>8</v>
      </c>
      <c r="B9" s="89" t="s">
        <v>343</v>
      </c>
      <c r="C9" s="87" t="s">
        <v>4639</v>
      </c>
      <c r="D9" s="87" t="s">
        <v>169</v>
      </c>
      <c r="E9" s="87" t="s">
        <v>2834</v>
      </c>
      <c r="F9" s="87" t="s">
        <v>2833</v>
      </c>
      <c r="G9" s="87" t="s">
        <v>2764</v>
      </c>
      <c r="H9" s="87" t="s">
        <v>279</v>
      </c>
      <c r="I9" s="87" t="s">
        <v>432</v>
      </c>
      <c r="J9" s="88">
        <v>5301991570</v>
      </c>
      <c r="K9" s="88">
        <v>5279561245</v>
      </c>
      <c r="L9" s="91">
        <v>4.1999999999999997E-3</v>
      </c>
    </row>
    <row r="10" spans="1:12" s="80" customFormat="1">
      <c r="A10" s="90">
        <v>9</v>
      </c>
      <c r="B10" s="89" t="s">
        <v>747</v>
      </c>
      <c r="C10" s="87" t="s">
        <v>3470</v>
      </c>
      <c r="D10" s="87" t="s">
        <v>216</v>
      </c>
      <c r="E10" s="87" t="s">
        <v>1037</v>
      </c>
      <c r="F10" s="87" t="s">
        <v>1036</v>
      </c>
      <c r="G10" s="87" t="s">
        <v>787</v>
      </c>
      <c r="H10" s="87" t="s">
        <v>279</v>
      </c>
      <c r="I10" s="87" t="s">
        <v>576</v>
      </c>
      <c r="J10" s="88">
        <v>4740849216</v>
      </c>
      <c r="K10" s="88">
        <v>4303624237</v>
      </c>
      <c r="L10" s="91">
        <v>0.1016</v>
      </c>
    </row>
    <row r="11" spans="1:12" s="80" customFormat="1">
      <c r="A11" s="90">
        <v>10</v>
      </c>
      <c r="B11" s="89" t="s">
        <v>339</v>
      </c>
      <c r="C11" s="87" t="s">
        <v>3780</v>
      </c>
      <c r="D11" s="87" t="s">
        <v>153</v>
      </c>
      <c r="E11" s="87" t="s">
        <v>3758</v>
      </c>
      <c r="F11" s="87" t="s">
        <v>3756</v>
      </c>
      <c r="G11" s="87" t="s">
        <v>3757</v>
      </c>
      <c r="H11" s="87" t="s">
        <v>279</v>
      </c>
      <c r="I11" s="87" t="s">
        <v>432</v>
      </c>
      <c r="J11" s="88">
        <v>4491470174</v>
      </c>
      <c r="K11" s="88">
        <v>4198558563</v>
      </c>
      <c r="L11" s="91">
        <v>6.9800000000000001E-2</v>
      </c>
    </row>
    <row r="12" spans="1:12" s="80" customFormat="1">
      <c r="A12" s="90">
        <v>11</v>
      </c>
      <c r="B12" s="89" t="s">
        <v>339</v>
      </c>
      <c r="C12" s="87" t="s">
        <v>3777</v>
      </c>
      <c r="D12" s="87" t="s">
        <v>153</v>
      </c>
      <c r="E12" s="87" t="s">
        <v>3769</v>
      </c>
      <c r="F12" s="87" t="s">
        <v>3767</v>
      </c>
      <c r="G12" s="87" t="s">
        <v>3768</v>
      </c>
      <c r="H12" s="87" t="s">
        <v>279</v>
      </c>
      <c r="I12" s="87" t="s">
        <v>432</v>
      </c>
      <c r="J12" s="88">
        <v>3672214435</v>
      </c>
      <c r="K12" s="88">
        <v>3625227180</v>
      </c>
      <c r="L12" s="91">
        <v>1.2999999999999999E-2</v>
      </c>
    </row>
    <row r="13" spans="1:12" s="80" customFormat="1">
      <c r="A13" s="90">
        <v>12</v>
      </c>
      <c r="B13" s="89" t="s">
        <v>307</v>
      </c>
      <c r="C13" s="87" t="s">
        <v>4637</v>
      </c>
      <c r="D13" s="87" t="s">
        <v>199</v>
      </c>
      <c r="E13" s="87" t="s">
        <v>1689</v>
      </c>
      <c r="F13" s="87" t="s">
        <v>1688</v>
      </c>
      <c r="G13" s="87" t="s">
        <v>198</v>
      </c>
      <c r="H13" s="87" t="s">
        <v>279</v>
      </c>
      <c r="I13" s="87" t="s">
        <v>576</v>
      </c>
      <c r="J13" s="88">
        <v>3181583134</v>
      </c>
      <c r="K13" s="88">
        <v>3278081740</v>
      </c>
      <c r="L13" s="91">
        <v>-2.9399999999999999E-2</v>
      </c>
    </row>
    <row r="14" spans="1:12" s="80" customFormat="1">
      <c r="A14" s="90">
        <v>13</v>
      </c>
      <c r="B14" s="89" t="s">
        <v>603</v>
      </c>
      <c r="C14" s="87" t="s">
        <v>3210</v>
      </c>
      <c r="D14" s="87" t="s">
        <v>163</v>
      </c>
      <c r="E14" s="87" t="s">
        <v>3210</v>
      </c>
      <c r="F14" s="87" t="s">
        <v>3209</v>
      </c>
      <c r="G14" s="87" t="s">
        <v>3169</v>
      </c>
      <c r="H14" s="87" t="s">
        <v>279</v>
      </c>
      <c r="I14" s="87" t="s">
        <v>576</v>
      </c>
      <c r="J14" s="88">
        <v>3107206086</v>
      </c>
      <c r="K14" s="88">
        <v>2992813629</v>
      </c>
      <c r="L14" s="91">
        <v>3.8199999999999998E-2</v>
      </c>
    </row>
    <row r="15" spans="1:12" s="80" customFormat="1">
      <c r="A15" s="90">
        <v>14</v>
      </c>
      <c r="B15" s="89" t="s">
        <v>307</v>
      </c>
      <c r="C15" s="87" t="s">
        <v>4637</v>
      </c>
      <c r="D15" s="87" t="s">
        <v>196</v>
      </c>
      <c r="E15" s="87" t="s">
        <v>1821</v>
      </c>
      <c r="F15" s="87" t="s">
        <v>1820</v>
      </c>
      <c r="G15" s="87" t="s">
        <v>1479</v>
      </c>
      <c r="H15" s="87" t="s">
        <v>279</v>
      </c>
      <c r="I15" s="87" t="s">
        <v>576</v>
      </c>
      <c r="J15" s="88">
        <v>3053754550</v>
      </c>
      <c r="K15" s="88">
        <v>2905386775</v>
      </c>
      <c r="L15" s="91">
        <v>5.11E-2</v>
      </c>
    </row>
    <row r="16" spans="1:12" s="80" customFormat="1">
      <c r="A16" s="90">
        <v>15</v>
      </c>
      <c r="B16" s="89" t="s">
        <v>339</v>
      </c>
      <c r="C16" s="87" t="s">
        <v>3063</v>
      </c>
      <c r="D16" s="87" t="s">
        <v>164</v>
      </c>
      <c r="E16" s="87" t="s">
        <v>3063</v>
      </c>
      <c r="F16" s="87" t="s">
        <v>3061</v>
      </c>
      <c r="G16" s="87" t="s">
        <v>3062</v>
      </c>
      <c r="H16" s="87" t="s">
        <v>279</v>
      </c>
      <c r="I16" s="87" t="s">
        <v>576</v>
      </c>
      <c r="J16" s="88">
        <v>2827977600</v>
      </c>
      <c r="K16" s="88">
        <v>2746649400</v>
      </c>
      <c r="L16" s="91">
        <v>2.9600000000000001E-2</v>
      </c>
    </row>
    <row r="17" spans="1:12" s="80" customFormat="1">
      <c r="A17" s="90">
        <v>16</v>
      </c>
      <c r="B17" s="89" t="s">
        <v>307</v>
      </c>
      <c r="C17" s="87" t="s">
        <v>4644</v>
      </c>
      <c r="D17" s="87" t="s">
        <v>207</v>
      </c>
      <c r="E17" s="87" t="s">
        <v>1351</v>
      </c>
      <c r="F17" s="87" t="s">
        <v>1350</v>
      </c>
      <c r="G17" s="87" t="s">
        <v>1303</v>
      </c>
      <c r="H17" s="87" t="s">
        <v>279</v>
      </c>
      <c r="I17" s="87" t="s">
        <v>576</v>
      </c>
      <c r="J17" s="88">
        <v>2819643174</v>
      </c>
      <c r="K17" s="88">
        <v>2450565660</v>
      </c>
      <c r="L17" s="91">
        <v>0.15060000000000001</v>
      </c>
    </row>
    <row r="18" spans="1:12" s="80" customFormat="1">
      <c r="A18" s="90">
        <v>17</v>
      </c>
      <c r="B18" s="89" t="s">
        <v>197</v>
      </c>
      <c r="C18" s="87" t="s">
        <v>578</v>
      </c>
      <c r="D18" s="87" t="s">
        <v>222</v>
      </c>
      <c r="E18" s="87" t="s">
        <v>578</v>
      </c>
      <c r="F18" s="87" t="s">
        <v>577</v>
      </c>
      <c r="G18" s="87" t="s">
        <v>548</v>
      </c>
      <c r="H18" s="87" t="s">
        <v>279</v>
      </c>
      <c r="I18" s="87" t="s">
        <v>576</v>
      </c>
      <c r="J18" s="88">
        <v>2479689983</v>
      </c>
      <c r="K18" s="88">
        <v>2465313646</v>
      </c>
      <c r="L18" s="91">
        <v>5.7999999999999996E-3</v>
      </c>
    </row>
    <row r="19" spans="1:12" s="80" customFormat="1">
      <c r="A19" s="90">
        <v>18</v>
      </c>
      <c r="B19" s="89" t="s">
        <v>747</v>
      </c>
      <c r="C19" s="87" t="s">
        <v>3470</v>
      </c>
      <c r="D19" s="87" t="s">
        <v>216</v>
      </c>
      <c r="E19" s="87" t="s">
        <v>1035</v>
      </c>
      <c r="F19" s="87" t="s">
        <v>1034</v>
      </c>
      <c r="G19" s="87" t="s">
        <v>820</v>
      </c>
      <c r="H19" s="87" t="s">
        <v>279</v>
      </c>
      <c r="I19" s="87" t="s">
        <v>576</v>
      </c>
      <c r="J19" s="88">
        <v>2402647056</v>
      </c>
      <c r="K19" s="88">
        <v>2197967253</v>
      </c>
      <c r="L19" s="91">
        <v>9.3100000000000002E-2</v>
      </c>
    </row>
    <row r="20" spans="1:12" s="80" customFormat="1">
      <c r="A20" s="90">
        <v>19</v>
      </c>
      <c r="B20" s="89" t="s">
        <v>343</v>
      </c>
      <c r="C20" s="87" t="s">
        <v>4639</v>
      </c>
      <c r="D20" s="87" t="s">
        <v>167</v>
      </c>
      <c r="E20" s="87" t="s">
        <v>2895</v>
      </c>
      <c r="F20" s="87" t="s">
        <v>2893</v>
      </c>
      <c r="G20" s="87" t="s">
        <v>2894</v>
      </c>
      <c r="H20" s="87" t="s">
        <v>279</v>
      </c>
      <c r="I20" s="87" t="s">
        <v>278</v>
      </c>
      <c r="J20" s="88">
        <v>2372104750</v>
      </c>
      <c r="K20" s="88">
        <v>2139318460</v>
      </c>
      <c r="L20" s="91">
        <v>0.10879999999999999</v>
      </c>
    </row>
    <row r="21" spans="1:12" s="80" customFormat="1">
      <c r="A21" s="90">
        <v>20</v>
      </c>
      <c r="B21" s="89" t="s">
        <v>339</v>
      </c>
      <c r="C21" s="87" t="s">
        <v>3875</v>
      </c>
      <c r="D21" s="87" t="s">
        <v>150</v>
      </c>
      <c r="E21" s="87" t="s">
        <v>3875</v>
      </c>
      <c r="F21" s="87" t="s">
        <v>3874</v>
      </c>
      <c r="G21" s="87" t="s">
        <v>3823</v>
      </c>
      <c r="H21" s="87" t="s">
        <v>279</v>
      </c>
      <c r="I21" s="87" t="s">
        <v>576</v>
      </c>
      <c r="J21" s="88">
        <v>2211071090</v>
      </c>
      <c r="K21" s="88">
        <v>1913451630</v>
      </c>
      <c r="L21" s="91">
        <v>0.1555</v>
      </c>
    </row>
    <row r="22" spans="1:12" s="80" customFormat="1">
      <c r="A22" s="90">
        <v>21</v>
      </c>
      <c r="B22" s="89" t="s">
        <v>197</v>
      </c>
      <c r="C22" s="87" t="s">
        <v>578</v>
      </c>
      <c r="D22" s="87" t="s">
        <v>206</v>
      </c>
      <c r="E22" s="87" t="s">
        <v>1423</v>
      </c>
      <c r="F22" s="87" t="s">
        <v>1422</v>
      </c>
      <c r="G22" s="87" t="s">
        <v>1076</v>
      </c>
      <c r="H22" s="87" t="s">
        <v>279</v>
      </c>
      <c r="I22" s="87" t="s">
        <v>576</v>
      </c>
      <c r="J22" s="88">
        <v>2021064767</v>
      </c>
      <c r="K22" s="88">
        <v>1688704279</v>
      </c>
      <c r="L22" s="91">
        <v>0.1968</v>
      </c>
    </row>
    <row r="23" spans="1:12" s="80" customFormat="1">
      <c r="A23" s="90">
        <v>22</v>
      </c>
      <c r="B23" s="89" t="s">
        <v>197</v>
      </c>
      <c r="C23" s="87" t="s">
        <v>3506</v>
      </c>
      <c r="D23" s="87" t="s">
        <v>155</v>
      </c>
      <c r="E23" s="87" t="s">
        <v>3506</v>
      </c>
      <c r="F23" s="87" t="s">
        <v>3504</v>
      </c>
      <c r="G23" s="87" t="s">
        <v>3505</v>
      </c>
      <c r="H23" s="87" t="s">
        <v>279</v>
      </c>
      <c r="I23" s="87" t="s">
        <v>576</v>
      </c>
      <c r="J23" s="88">
        <v>1644980890</v>
      </c>
      <c r="K23" s="88">
        <v>1491627380</v>
      </c>
      <c r="L23" s="91">
        <v>0.1028</v>
      </c>
    </row>
    <row r="24" spans="1:12" s="80" customFormat="1">
      <c r="A24" s="90">
        <v>23</v>
      </c>
      <c r="B24" s="89" t="s">
        <v>307</v>
      </c>
      <c r="C24" s="87" t="s">
        <v>4641</v>
      </c>
      <c r="D24" s="87" t="s">
        <v>178</v>
      </c>
      <c r="E24" s="87" t="s">
        <v>2526</v>
      </c>
      <c r="F24" s="87" t="s">
        <v>2524</v>
      </c>
      <c r="G24" s="87" t="s">
        <v>2525</v>
      </c>
      <c r="H24" s="87" t="s">
        <v>279</v>
      </c>
      <c r="I24" s="87" t="s">
        <v>576</v>
      </c>
      <c r="J24" s="88">
        <v>1380310388</v>
      </c>
      <c r="K24" s="88">
        <v>1238312420</v>
      </c>
      <c r="L24" s="91">
        <v>0.1147</v>
      </c>
    </row>
    <row r="25" spans="1:12" s="80" customFormat="1">
      <c r="A25" s="90">
        <v>24</v>
      </c>
      <c r="B25" s="89" t="s">
        <v>603</v>
      </c>
      <c r="C25" s="87" t="s">
        <v>3311</v>
      </c>
      <c r="D25" s="87" t="s">
        <v>161</v>
      </c>
      <c r="E25" s="87" t="s">
        <v>3384</v>
      </c>
      <c r="F25" s="87" t="s">
        <v>3383</v>
      </c>
      <c r="G25" s="87" t="s">
        <v>3250</v>
      </c>
      <c r="H25" s="87" t="s">
        <v>279</v>
      </c>
      <c r="I25" s="87" t="s">
        <v>576</v>
      </c>
      <c r="J25" s="88">
        <v>1346832550</v>
      </c>
      <c r="K25" s="88">
        <v>1270006152</v>
      </c>
      <c r="L25" s="91">
        <v>6.0499999999999998E-2</v>
      </c>
    </row>
    <row r="26" spans="1:12" s="80" customFormat="1">
      <c r="A26" s="90">
        <v>25</v>
      </c>
      <c r="B26" s="89" t="s">
        <v>603</v>
      </c>
      <c r="C26" s="87" t="s">
        <v>3311</v>
      </c>
      <c r="D26" s="87" t="s">
        <v>161</v>
      </c>
      <c r="E26" s="87" t="s">
        <v>3390</v>
      </c>
      <c r="F26" s="87" t="s">
        <v>3389</v>
      </c>
      <c r="G26" s="87" t="s">
        <v>3310</v>
      </c>
      <c r="H26" s="87" t="s">
        <v>279</v>
      </c>
      <c r="I26" s="87" t="s">
        <v>576</v>
      </c>
      <c r="J26" s="88">
        <v>1285646340</v>
      </c>
      <c r="K26" s="88">
        <v>1058726130</v>
      </c>
      <c r="L26" s="91">
        <v>0.21429999999999999</v>
      </c>
    </row>
    <row r="27" spans="1:12" s="80" customFormat="1">
      <c r="A27" s="90">
        <v>26</v>
      </c>
      <c r="B27" s="89" t="s">
        <v>191</v>
      </c>
      <c r="C27" s="87" t="s">
        <v>2282</v>
      </c>
      <c r="D27" s="87" t="s">
        <v>157</v>
      </c>
      <c r="E27" s="87" t="s">
        <v>3424</v>
      </c>
      <c r="F27" s="87" t="s">
        <v>3422</v>
      </c>
      <c r="G27" s="87" t="s">
        <v>3423</v>
      </c>
      <c r="H27" s="87" t="s">
        <v>279</v>
      </c>
      <c r="I27" s="87" t="s">
        <v>432</v>
      </c>
      <c r="J27" s="88">
        <v>1261389600</v>
      </c>
      <c r="K27" s="88">
        <v>961967800</v>
      </c>
      <c r="L27" s="91">
        <v>0.31130000000000002</v>
      </c>
    </row>
    <row r="28" spans="1:12" s="80" customFormat="1">
      <c r="A28" s="90">
        <v>27</v>
      </c>
      <c r="B28" s="89" t="s">
        <v>343</v>
      </c>
      <c r="C28" s="87" t="s">
        <v>2382</v>
      </c>
      <c r="D28" s="87" t="s">
        <v>202</v>
      </c>
      <c r="E28" s="87" t="s">
        <v>1557</v>
      </c>
      <c r="F28" s="87" t="s">
        <v>1556</v>
      </c>
      <c r="G28" s="87" t="s">
        <v>1543</v>
      </c>
      <c r="H28" s="87" t="s">
        <v>279</v>
      </c>
      <c r="I28" s="87" t="s">
        <v>278</v>
      </c>
      <c r="J28" s="88">
        <v>1230804387</v>
      </c>
      <c r="K28" s="88">
        <v>1230669536</v>
      </c>
      <c r="L28" s="91">
        <v>1E-4</v>
      </c>
    </row>
    <row r="29" spans="1:12" s="80" customFormat="1">
      <c r="A29" s="90">
        <v>28</v>
      </c>
      <c r="B29" s="89" t="s">
        <v>603</v>
      </c>
      <c r="C29" s="87" t="s">
        <v>3210</v>
      </c>
      <c r="D29" s="87" t="s">
        <v>1239</v>
      </c>
      <c r="E29" s="87" t="s">
        <v>1259</v>
      </c>
      <c r="F29" s="87" t="s">
        <v>1258</v>
      </c>
      <c r="G29" s="87" t="s">
        <v>1241</v>
      </c>
      <c r="H29" s="87" t="s">
        <v>279</v>
      </c>
      <c r="I29" s="87" t="s">
        <v>432</v>
      </c>
      <c r="J29" s="88">
        <v>1225582692</v>
      </c>
      <c r="K29" s="88">
        <v>1253233704</v>
      </c>
      <c r="L29" s="91">
        <v>-2.2100000000000002E-2</v>
      </c>
    </row>
    <row r="30" spans="1:12" s="80" customFormat="1">
      <c r="A30" s="90">
        <v>29</v>
      </c>
      <c r="B30" s="89" t="s">
        <v>197</v>
      </c>
      <c r="C30" s="87" t="s">
        <v>3506</v>
      </c>
      <c r="D30" s="87" t="s">
        <v>217</v>
      </c>
      <c r="E30" s="87" t="s">
        <v>743</v>
      </c>
      <c r="F30" s="87" t="s">
        <v>741</v>
      </c>
      <c r="G30" s="87" t="s">
        <v>742</v>
      </c>
      <c r="H30" s="87" t="s">
        <v>279</v>
      </c>
      <c r="I30" s="87" t="s">
        <v>576</v>
      </c>
      <c r="J30" s="88">
        <v>1202014908</v>
      </c>
      <c r="K30" s="88">
        <v>1198354639</v>
      </c>
      <c r="L30" s="91">
        <v>3.0999999999999999E-3</v>
      </c>
    </row>
    <row r="31" spans="1:12" s="80" customFormat="1">
      <c r="A31" s="90">
        <v>30</v>
      </c>
      <c r="B31" s="89" t="s">
        <v>343</v>
      </c>
      <c r="C31" s="87" t="s">
        <v>3840</v>
      </c>
      <c r="D31" s="87" t="s">
        <v>184</v>
      </c>
      <c r="E31" s="87" t="s">
        <v>2315</v>
      </c>
      <c r="F31" s="87" t="s">
        <v>2314</v>
      </c>
      <c r="G31" s="87" t="s">
        <v>2264</v>
      </c>
      <c r="H31" s="87" t="s">
        <v>279</v>
      </c>
      <c r="I31" s="87" t="s">
        <v>576</v>
      </c>
      <c r="J31" s="88">
        <v>1116038674</v>
      </c>
      <c r="K31" s="88">
        <v>1080882463</v>
      </c>
      <c r="L31" s="91">
        <v>3.2500000000000001E-2</v>
      </c>
    </row>
    <row r="32" spans="1:12" s="80" customFormat="1" ht="22.5">
      <c r="A32" s="90">
        <v>31</v>
      </c>
      <c r="B32" s="89" t="s">
        <v>339</v>
      </c>
      <c r="C32" s="87" t="s">
        <v>3777</v>
      </c>
      <c r="D32" s="87" t="s">
        <v>153</v>
      </c>
      <c r="E32" s="87" t="s">
        <v>3777</v>
      </c>
      <c r="F32" s="87" t="s">
        <v>3775</v>
      </c>
      <c r="G32" s="87" t="s">
        <v>3776</v>
      </c>
      <c r="H32" s="87" t="s">
        <v>279</v>
      </c>
      <c r="I32" s="87" t="s">
        <v>576</v>
      </c>
      <c r="J32" s="88">
        <v>1027286000</v>
      </c>
      <c r="K32" s="88">
        <v>1078254350</v>
      </c>
      <c r="L32" s="91">
        <v>-4.7300000000000002E-2</v>
      </c>
    </row>
    <row r="33" spans="1:12" s="80" customFormat="1">
      <c r="A33" s="90">
        <v>32</v>
      </c>
      <c r="B33" s="89" t="s">
        <v>191</v>
      </c>
      <c r="C33" s="87" t="s">
        <v>2282</v>
      </c>
      <c r="D33" s="87" t="s">
        <v>180</v>
      </c>
      <c r="E33" s="87" t="s">
        <v>2588</v>
      </c>
      <c r="F33" s="87" t="s">
        <v>2586</v>
      </c>
      <c r="G33" s="87" t="s">
        <v>2587</v>
      </c>
      <c r="H33" s="87" t="s">
        <v>279</v>
      </c>
      <c r="I33" s="87" t="s">
        <v>576</v>
      </c>
      <c r="J33" s="88">
        <v>1024501330</v>
      </c>
      <c r="K33" s="88">
        <v>1008332010</v>
      </c>
      <c r="L33" s="91">
        <v>1.6E-2</v>
      </c>
    </row>
    <row r="34" spans="1:12" s="80" customFormat="1">
      <c r="A34" s="90">
        <v>33</v>
      </c>
      <c r="B34" s="89" t="s">
        <v>747</v>
      </c>
      <c r="C34" s="87" t="s">
        <v>3470</v>
      </c>
      <c r="D34" s="87" t="s">
        <v>216</v>
      </c>
      <c r="E34" s="87" t="s">
        <v>965</v>
      </c>
      <c r="F34" s="87" t="s">
        <v>964</v>
      </c>
      <c r="G34" s="87" t="s">
        <v>787</v>
      </c>
      <c r="H34" s="87" t="s">
        <v>4628</v>
      </c>
      <c r="I34" s="87" t="s">
        <v>4627</v>
      </c>
      <c r="J34" s="88">
        <v>1015138360</v>
      </c>
      <c r="K34" s="88">
        <v>922593845</v>
      </c>
      <c r="L34" s="91">
        <v>0.1003</v>
      </c>
    </row>
    <row r="35" spans="1:12" s="80" customFormat="1">
      <c r="A35" s="90">
        <v>34</v>
      </c>
      <c r="B35" s="89" t="s">
        <v>747</v>
      </c>
      <c r="C35" s="87" t="s">
        <v>3470</v>
      </c>
      <c r="D35" s="87" t="s">
        <v>216</v>
      </c>
      <c r="E35" s="87" t="s">
        <v>1027</v>
      </c>
      <c r="F35" s="87" t="s">
        <v>1026</v>
      </c>
      <c r="G35" s="87" t="s">
        <v>962</v>
      </c>
      <c r="H35" s="87" t="s">
        <v>279</v>
      </c>
      <c r="I35" s="87" t="s">
        <v>432</v>
      </c>
      <c r="J35" s="88">
        <v>960470460</v>
      </c>
      <c r="K35" s="88">
        <v>922751860</v>
      </c>
      <c r="L35" s="91">
        <v>4.0899999999999999E-2</v>
      </c>
    </row>
    <row r="36" spans="1:12" s="80" customFormat="1">
      <c r="A36" s="90">
        <v>35</v>
      </c>
      <c r="B36" s="89" t="s">
        <v>603</v>
      </c>
      <c r="C36" s="87" t="s">
        <v>1101</v>
      </c>
      <c r="D36" s="87" t="s">
        <v>200</v>
      </c>
      <c r="E36" s="87" t="s">
        <v>2009</v>
      </c>
      <c r="F36" s="87" t="s">
        <v>2007</v>
      </c>
      <c r="G36" s="87" t="s">
        <v>2008</v>
      </c>
      <c r="H36" s="87" t="s">
        <v>279</v>
      </c>
      <c r="I36" s="87" t="s">
        <v>428</v>
      </c>
      <c r="J36" s="88">
        <v>934817197</v>
      </c>
      <c r="K36" s="88">
        <v>688034735</v>
      </c>
      <c r="L36" s="91">
        <v>0.35870000000000002</v>
      </c>
    </row>
    <row r="37" spans="1:12" s="80" customFormat="1">
      <c r="A37" s="90">
        <v>36</v>
      </c>
      <c r="B37" s="89" t="s">
        <v>343</v>
      </c>
      <c r="C37" s="87" t="s">
        <v>2382</v>
      </c>
      <c r="D37" s="87" t="s">
        <v>182</v>
      </c>
      <c r="E37" s="87" t="s">
        <v>2438</v>
      </c>
      <c r="F37" s="87" t="s">
        <v>2437</v>
      </c>
      <c r="G37" s="87" t="s">
        <v>2381</v>
      </c>
      <c r="H37" s="87" t="s">
        <v>279</v>
      </c>
      <c r="I37" s="87" t="s">
        <v>576</v>
      </c>
      <c r="J37" s="88">
        <v>893741120</v>
      </c>
      <c r="K37" s="88">
        <v>843725711</v>
      </c>
      <c r="L37" s="91">
        <v>5.9299999999999999E-2</v>
      </c>
    </row>
    <row r="38" spans="1:12" s="80" customFormat="1">
      <c r="A38" s="90">
        <v>37</v>
      </c>
      <c r="B38" s="89" t="s">
        <v>603</v>
      </c>
      <c r="C38" s="87" t="s">
        <v>1101</v>
      </c>
      <c r="D38" s="87" t="s">
        <v>200</v>
      </c>
      <c r="E38" s="87" t="s">
        <v>2015</v>
      </c>
      <c r="F38" s="87" t="s">
        <v>2013</v>
      </c>
      <c r="G38" s="87" t="s">
        <v>2014</v>
      </c>
      <c r="H38" s="87" t="s">
        <v>279</v>
      </c>
      <c r="I38" s="87" t="s">
        <v>576</v>
      </c>
      <c r="J38" s="88">
        <v>783608701</v>
      </c>
      <c r="K38" s="88">
        <v>643432226</v>
      </c>
      <c r="L38" s="91">
        <v>0.21790000000000001</v>
      </c>
    </row>
    <row r="39" spans="1:12" s="80" customFormat="1">
      <c r="A39" s="90">
        <v>38</v>
      </c>
      <c r="B39" s="89" t="s">
        <v>197</v>
      </c>
      <c r="C39" s="87" t="s">
        <v>578</v>
      </c>
      <c r="D39" s="87" t="s">
        <v>222</v>
      </c>
      <c r="E39" s="87" t="s">
        <v>552</v>
      </c>
      <c r="F39" s="87" t="s">
        <v>551</v>
      </c>
      <c r="G39" s="87" t="s">
        <v>548</v>
      </c>
      <c r="H39" s="87" t="s">
        <v>279</v>
      </c>
      <c r="I39" s="87" t="s">
        <v>278</v>
      </c>
      <c r="J39" s="88">
        <v>754068467</v>
      </c>
      <c r="K39" s="88">
        <v>744964183</v>
      </c>
      <c r="L39" s="91">
        <v>1.2200000000000001E-2</v>
      </c>
    </row>
    <row r="40" spans="1:12" s="80" customFormat="1">
      <c r="A40" s="90">
        <v>39</v>
      </c>
      <c r="B40" s="89" t="s">
        <v>339</v>
      </c>
      <c r="C40" s="87" t="s">
        <v>3777</v>
      </c>
      <c r="D40" s="87" t="s">
        <v>153</v>
      </c>
      <c r="E40" s="87" t="s">
        <v>3766</v>
      </c>
      <c r="F40" s="87" t="s">
        <v>3765</v>
      </c>
      <c r="G40" s="87" t="s">
        <v>3622</v>
      </c>
      <c r="H40" s="87" t="s">
        <v>279</v>
      </c>
      <c r="I40" s="87" t="s">
        <v>432</v>
      </c>
      <c r="J40" s="88">
        <v>706100250</v>
      </c>
      <c r="K40" s="88">
        <v>720779550</v>
      </c>
      <c r="L40" s="91">
        <v>-2.0400000000000001E-2</v>
      </c>
    </row>
    <row r="41" spans="1:12" s="80" customFormat="1">
      <c r="A41" s="90">
        <v>40</v>
      </c>
      <c r="B41" s="89" t="s">
        <v>307</v>
      </c>
      <c r="C41" s="87" t="s">
        <v>4644</v>
      </c>
      <c r="D41" s="87" t="s">
        <v>207</v>
      </c>
      <c r="E41" s="87" t="s">
        <v>1343</v>
      </c>
      <c r="F41" s="87" t="s">
        <v>1341</v>
      </c>
      <c r="G41" s="87" t="s">
        <v>1342</v>
      </c>
      <c r="H41" s="87" t="s">
        <v>279</v>
      </c>
      <c r="I41" s="87" t="s">
        <v>278</v>
      </c>
      <c r="J41" s="88">
        <v>646098750</v>
      </c>
      <c r="K41" s="88">
        <v>680920840</v>
      </c>
      <c r="L41" s="91">
        <v>-5.11E-2</v>
      </c>
    </row>
    <row r="42" spans="1:12" s="80" customFormat="1">
      <c r="A42" s="90">
        <v>41</v>
      </c>
      <c r="B42" s="89" t="s">
        <v>339</v>
      </c>
      <c r="C42" s="87" t="s">
        <v>3875</v>
      </c>
      <c r="D42" s="87" t="s">
        <v>193</v>
      </c>
      <c r="E42" s="87" t="s">
        <v>1720</v>
      </c>
      <c r="F42" s="87" t="s">
        <v>1718</v>
      </c>
      <c r="G42" s="87" t="s">
        <v>1719</v>
      </c>
      <c r="H42" s="87" t="s">
        <v>279</v>
      </c>
      <c r="I42" s="87" t="s">
        <v>428</v>
      </c>
      <c r="J42" s="88">
        <v>640272432</v>
      </c>
      <c r="K42" s="88">
        <v>541107720</v>
      </c>
      <c r="L42" s="91">
        <v>0.18329999999999999</v>
      </c>
    </row>
    <row r="43" spans="1:12" s="80" customFormat="1">
      <c r="A43" s="90">
        <v>42</v>
      </c>
      <c r="B43" s="89" t="s">
        <v>747</v>
      </c>
      <c r="C43" s="87" t="s">
        <v>3470</v>
      </c>
      <c r="D43" s="87" t="s">
        <v>216</v>
      </c>
      <c r="E43" s="87" t="s">
        <v>1025</v>
      </c>
      <c r="F43" s="87" t="s">
        <v>1023</v>
      </c>
      <c r="G43" s="87" t="s">
        <v>1024</v>
      </c>
      <c r="H43" s="87" t="s">
        <v>279</v>
      </c>
      <c r="I43" s="87" t="s">
        <v>428</v>
      </c>
      <c r="J43" s="88">
        <v>631241500</v>
      </c>
      <c r="K43" s="88">
        <v>700728342</v>
      </c>
      <c r="L43" s="91">
        <v>-9.9199999999999997E-2</v>
      </c>
    </row>
    <row r="44" spans="1:12" s="80" customFormat="1">
      <c r="A44" s="90">
        <v>43</v>
      </c>
      <c r="B44" s="89" t="s">
        <v>339</v>
      </c>
      <c r="C44" s="87" t="s">
        <v>3780</v>
      </c>
      <c r="D44" s="87" t="s">
        <v>153</v>
      </c>
      <c r="E44" s="87" t="s">
        <v>3774</v>
      </c>
      <c r="F44" s="87" t="s">
        <v>3773</v>
      </c>
      <c r="G44" s="87" t="s">
        <v>3602</v>
      </c>
      <c r="H44" s="87" t="s">
        <v>279</v>
      </c>
      <c r="I44" s="87" t="s">
        <v>576</v>
      </c>
      <c r="J44" s="88">
        <v>613068450</v>
      </c>
      <c r="K44" s="88">
        <v>604774200</v>
      </c>
      <c r="L44" s="91">
        <v>1.37E-2</v>
      </c>
    </row>
    <row r="45" spans="1:12" s="80" customFormat="1">
      <c r="A45" s="90">
        <v>44</v>
      </c>
      <c r="B45" s="89" t="s">
        <v>343</v>
      </c>
      <c r="C45" s="87" t="s">
        <v>4639</v>
      </c>
      <c r="D45" s="87" t="s">
        <v>226</v>
      </c>
      <c r="E45" s="87" t="s">
        <v>434</v>
      </c>
      <c r="F45" s="87" t="s">
        <v>433</v>
      </c>
      <c r="G45" s="87" t="s">
        <v>372</v>
      </c>
      <c r="H45" s="87" t="s">
        <v>279</v>
      </c>
      <c r="I45" s="87" t="s">
        <v>432</v>
      </c>
      <c r="J45" s="88">
        <v>601939288</v>
      </c>
      <c r="K45" s="88">
        <v>620685314</v>
      </c>
      <c r="L45" s="91">
        <v>-3.0200000000000001E-2</v>
      </c>
    </row>
    <row r="46" spans="1:12" s="80" customFormat="1">
      <c r="A46" s="90">
        <v>45</v>
      </c>
      <c r="B46" s="89" t="s">
        <v>1846</v>
      </c>
      <c r="C46" s="87" t="s">
        <v>4636</v>
      </c>
      <c r="D46" s="87" t="s">
        <v>188</v>
      </c>
      <c r="E46" s="87" t="s">
        <v>2221</v>
      </c>
      <c r="F46" s="87" t="s">
        <v>2220</v>
      </c>
      <c r="G46" s="87" t="s">
        <v>2200</v>
      </c>
      <c r="H46" s="87" t="s">
        <v>279</v>
      </c>
      <c r="I46" s="87" t="s">
        <v>432</v>
      </c>
      <c r="J46" s="88">
        <v>576393776</v>
      </c>
      <c r="K46" s="88">
        <v>569678364</v>
      </c>
      <c r="L46" s="91">
        <v>1.18E-2</v>
      </c>
    </row>
    <row r="47" spans="1:12" s="80" customFormat="1">
      <c r="A47" s="90">
        <v>46</v>
      </c>
      <c r="B47" s="89" t="s">
        <v>603</v>
      </c>
      <c r="C47" s="87" t="s">
        <v>3311</v>
      </c>
      <c r="D47" s="87" t="s">
        <v>161</v>
      </c>
      <c r="E47" s="87" t="s">
        <v>3380</v>
      </c>
      <c r="F47" s="87" t="s">
        <v>3379</v>
      </c>
      <c r="G47" s="87" t="s">
        <v>1996</v>
      </c>
      <c r="H47" s="87" t="s">
        <v>279</v>
      </c>
      <c r="I47" s="87" t="s">
        <v>432</v>
      </c>
      <c r="J47" s="88">
        <v>563739300</v>
      </c>
      <c r="K47" s="88">
        <v>486993050</v>
      </c>
      <c r="L47" s="91">
        <v>0.15759999999999999</v>
      </c>
    </row>
    <row r="48" spans="1:12" s="80" customFormat="1">
      <c r="A48" s="90">
        <v>47</v>
      </c>
      <c r="B48" s="89" t="s">
        <v>603</v>
      </c>
      <c r="C48" s="87" t="s">
        <v>1101</v>
      </c>
      <c r="D48" s="87" t="s">
        <v>200</v>
      </c>
      <c r="E48" s="87" t="s">
        <v>2012</v>
      </c>
      <c r="F48" s="87" t="s">
        <v>2010</v>
      </c>
      <c r="G48" s="87" t="s">
        <v>2011</v>
      </c>
      <c r="H48" s="87" t="s">
        <v>279</v>
      </c>
      <c r="I48" s="87" t="s">
        <v>432</v>
      </c>
      <c r="J48" s="88">
        <v>556958795</v>
      </c>
      <c r="K48" s="88">
        <v>502913495</v>
      </c>
      <c r="L48" s="91">
        <v>0.1075</v>
      </c>
    </row>
    <row r="49" spans="1:12" s="80" customFormat="1">
      <c r="A49" s="90">
        <v>48</v>
      </c>
      <c r="B49" s="89" t="s">
        <v>191</v>
      </c>
      <c r="C49" s="87" t="s">
        <v>2282</v>
      </c>
      <c r="D49" s="87" t="s">
        <v>194</v>
      </c>
      <c r="E49" s="87" t="s">
        <v>1842</v>
      </c>
      <c r="F49" s="87" t="s">
        <v>1841</v>
      </c>
      <c r="G49" s="87" t="s">
        <v>1841</v>
      </c>
      <c r="H49" s="87" t="s">
        <v>279</v>
      </c>
      <c r="I49" s="87" t="s">
        <v>428</v>
      </c>
      <c r="J49" s="88">
        <v>554582880</v>
      </c>
      <c r="K49" s="88">
        <v>536899230</v>
      </c>
      <c r="L49" s="91">
        <v>3.2899999999999999E-2</v>
      </c>
    </row>
    <row r="50" spans="1:12" s="80" customFormat="1">
      <c r="A50" s="90">
        <v>49</v>
      </c>
      <c r="B50" s="89" t="s">
        <v>307</v>
      </c>
      <c r="C50" s="87" t="s">
        <v>4644</v>
      </c>
      <c r="D50" s="87" t="s">
        <v>207</v>
      </c>
      <c r="E50" s="87" t="s">
        <v>1349</v>
      </c>
      <c r="F50" s="87" t="s">
        <v>1347</v>
      </c>
      <c r="G50" s="87" t="s">
        <v>1348</v>
      </c>
      <c r="H50" s="87" t="s">
        <v>279</v>
      </c>
      <c r="I50" s="87" t="s">
        <v>432</v>
      </c>
      <c r="J50" s="88">
        <v>551295276</v>
      </c>
      <c r="K50" s="88">
        <v>559718442</v>
      </c>
      <c r="L50" s="91">
        <v>-1.4999999999999999E-2</v>
      </c>
    </row>
    <row r="51" spans="1:12" s="80" customFormat="1">
      <c r="A51" s="90">
        <v>50</v>
      </c>
      <c r="B51" s="89" t="s">
        <v>747</v>
      </c>
      <c r="C51" s="87" t="s">
        <v>4632</v>
      </c>
      <c r="D51" s="87" t="s">
        <v>197</v>
      </c>
      <c r="E51" s="87" t="s">
        <v>1779</v>
      </c>
      <c r="F51" s="87" t="s">
        <v>1777</v>
      </c>
      <c r="G51" s="87" t="s">
        <v>1778</v>
      </c>
      <c r="H51" s="87" t="s">
        <v>279</v>
      </c>
      <c r="I51" s="87" t="s">
        <v>432</v>
      </c>
      <c r="J51" s="88">
        <v>546855620</v>
      </c>
      <c r="K51" s="88">
        <v>553050388</v>
      </c>
      <c r="L51" s="91">
        <v>-1.12E-2</v>
      </c>
    </row>
    <row r="52" spans="1:12" s="80" customFormat="1">
      <c r="A52" s="90">
        <v>51</v>
      </c>
      <c r="B52" s="89" t="s">
        <v>339</v>
      </c>
      <c r="C52" s="87" t="s">
        <v>3777</v>
      </c>
      <c r="D52" s="87" t="s">
        <v>153</v>
      </c>
      <c r="E52" s="87" t="s">
        <v>3658</v>
      </c>
      <c r="F52" s="87" t="s">
        <v>3657</v>
      </c>
      <c r="G52" s="87" t="s">
        <v>3622</v>
      </c>
      <c r="H52" s="87" t="s">
        <v>4628</v>
      </c>
      <c r="I52" s="87" t="s">
        <v>4627</v>
      </c>
      <c r="J52" s="88">
        <v>545746500</v>
      </c>
      <c r="K52" s="88">
        <v>552094250</v>
      </c>
      <c r="L52" s="91">
        <v>-1.15E-2</v>
      </c>
    </row>
    <row r="53" spans="1:12" s="80" customFormat="1">
      <c r="A53" s="90">
        <v>52</v>
      </c>
      <c r="B53" s="89" t="s">
        <v>747</v>
      </c>
      <c r="C53" s="87" t="s">
        <v>3470</v>
      </c>
      <c r="D53" s="87" t="s">
        <v>216</v>
      </c>
      <c r="E53" s="87" t="s">
        <v>1033</v>
      </c>
      <c r="F53" s="87" t="s">
        <v>1032</v>
      </c>
      <c r="G53" s="87" t="s">
        <v>905</v>
      </c>
      <c r="H53" s="87" t="s">
        <v>279</v>
      </c>
      <c r="I53" s="87" t="s">
        <v>432</v>
      </c>
      <c r="J53" s="88">
        <v>542289311</v>
      </c>
      <c r="K53" s="88">
        <v>535788440</v>
      </c>
      <c r="L53" s="91">
        <v>1.21E-2</v>
      </c>
    </row>
    <row r="54" spans="1:12" s="80" customFormat="1">
      <c r="A54" s="90">
        <v>53</v>
      </c>
      <c r="B54" s="89" t="s">
        <v>603</v>
      </c>
      <c r="C54" s="87" t="s">
        <v>3210</v>
      </c>
      <c r="D54" s="87" t="s">
        <v>1239</v>
      </c>
      <c r="E54" s="87" t="s">
        <v>1257</v>
      </c>
      <c r="F54" s="87" t="s">
        <v>1255</v>
      </c>
      <c r="G54" s="87" t="s">
        <v>1256</v>
      </c>
      <c r="H54" s="87" t="s">
        <v>279</v>
      </c>
      <c r="I54" s="87" t="s">
        <v>278</v>
      </c>
      <c r="J54" s="88">
        <v>530189810</v>
      </c>
      <c r="K54" s="88">
        <v>488086330</v>
      </c>
      <c r="L54" s="91">
        <v>8.6300000000000002E-2</v>
      </c>
    </row>
    <row r="55" spans="1:12" s="80" customFormat="1">
      <c r="A55" s="90">
        <v>54</v>
      </c>
      <c r="B55" s="89" t="s">
        <v>307</v>
      </c>
      <c r="C55" s="87" t="s">
        <v>4641</v>
      </c>
      <c r="D55" s="87" t="s">
        <v>220</v>
      </c>
      <c r="E55" s="87" t="s">
        <v>697</v>
      </c>
      <c r="F55" s="87" t="s">
        <v>695</v>
      </c>
      <c r="G55" s="87" t="s">
        <v>696</v>
      </c>
      <c r="H55" s="87" t="s">
        <v>279</v>
      </c>
      <c r="I55" s="87" t="s">
        <v>428</v>
      </c>
      <c r="J55" s="88">
        <v>527243818</v>
      </c>
      <c r="K55" s="88">
        <v>513771904</v>
      </c>
      <c r="L55" s="91">
        <v>2.6200000000000001E-2</v>
      </c>
    </row>
    <row r="56" spans="1:12" s="80" customFormat="1">
      <c r="A56" s="90">
        <v>55</v>
      </c>
      <c r="B56" s="89" t="s">
        <v>747</v>
      </c>
      <c r="C56" s="87" t="s">
        <v>3470</v>
      </c>
      <c r="D56" s="87" t="s">
        <v>216</v>
      </c>
      <c r="E56" s="87" t="s">
        <v>999</v>
      </c>
      <c r="F56" s="87" t="s">
        <v>997</v>
      </c>
      <c r="G56" s="87" t="s">
        <v>998</v>
      </c>
      <c r="H56" s="87" t="s">
        <v>279</v>
      </c>
      <c r="I56" s="87" t="s">
        <v>278</v>
      </c>
      <c r="J56" s="88">
        <v>510745208</v>
      </c>
      <c r="K56" s="88">
        <v>674265689</v>
      </c>
      <c r="L56" s="91">
        <v>-0.24249999999999999</v>
      </c>
    </row>
    <row r="57" spans="1:12" s="80" customFormat="1">
      <c r="A57" s="90">
        <v>56</v>
      </c>
      <c r="B57" s="89" t="s">
        <v>197</v>
      </c>
      <c r="C57" s="87" t="s">
        <v>2071</v>
      </c>
      <c r="D57" s="87" t="s">
        <v>190</v>
      </c>
      <c r="E57" s="87" t="s">
        <v>2083</v>
      </c>
      <c r="F57" s="87" t="s">
        <v>2081</v>
      </c>
      <c r="G57" s="87" t="s">
        <v>2082</v>
      </c>
      <c r="H57" s="87" t="s">
        <v>279</v>
      </c>
      <c r="I57" s="87" t="s">
        <v>278</v>
      </c>
      <c r="J57" s="88">
        <v>488321848</v>
      </c>
      <c r="K57" s="88">
        <v>441022220</v>
      </c>
      <c r="L57" s="91">
        <v>0.1072</v>
      </c>
    </row>
    <row r="58" spans="1:12" s="80" customFormat="1">
      <c r="A58" s="90">
        <v>57</v>
      </c>
      <c r="B58" s="89" t="s">
        <v>603</v>
      </c>
      <c r="C58" s="87" t="s">
        <v>3210</v>
      </c>
      <c r="D58" s="87" t="s">
        <v>210</v>
      </c>
      <c r="E58" s="87" t="s">
        <v>1210</v>
      </c>
      <c r="F58" s="87" t="s">
        <v>1209</v>
      </c>
      <c r="G58" s="87" t="s">
        <v>1154</v>
      </c>
      <c r="H58" s="87" t="s">
        <v>279</v>
      </c>
      <c r="I58" s="87" t="s">
        <v>428</v>
      </c>
      <c r="J58" s="88">
        <v>478169990</v>
      </c>
      <c r="K58" s="88">
        <v>441102400</v>
      </c>
      <c r="L58" s="91">
        <v>8.4000000000000005E-2</v>
      </c>
    </row>
    <row r="59" spans="1:12" s="80" customFormat="1">
      <c r="A59" s="90">
        <v>58</v>
      </c>
      <c r="B59" s="89" t="s">
        <v>603</v>
      </c>
      <c r="C59" s="87" t="s">
        <v>3311</v>
      </c>
      <c r="D59" s="87" t="s">
        <v>161</v>
      </c>
      <c r="E59" s="87" t="s">
        <v>3386</v>
      </c>
      <c r="F59" s="87" t="s">
        <v>3385</v>
      </c>
      <c r="G59" s="87" t="s">
        <v>3341</v>
      </c>
      <c r="H59" s="87" t="s">
        <v>279</v>
      </c>
      <c r="I59" s="87" t="s">
        <v>576</v>
      </c>
      <c r="J59" s="88">
        <v>475231600</v>
      </c>
      <c r="K59" s="88">
        <v>470183900</v>
      </c>
      <c r="L59" s="91">
        <v>1.0699999999999999E-2</v>
      </c>
    </row>
    <row r="60" spans="1:12" s="80" customFormat="1">
      <c r="A60" s="90">
        <v>59</v>
      </c>
      <c r="B60" s="89" t="s">
        <v>307</v>
      </c>
      <c r="C60" s="87" t="s">
        <v>4641</v>
      </c>
      <c r="D60" s="87" t="s">
        <v>220</v>
      </c>
      <c r="E60" s="87" t="s">
        <v>702</v>
      </c>
      <c r="F60" s="87" t="s">
        <v>700</v>
      </c>
      <c r="G60" s="87" t="s">
        <v>701</v>
      </c>
      <c r="H60" s="87" t="s">
        <v>279</v>
      </c>
      <c r="I60" s="87" t="s">
        <v>576</v>
      </c>
      <c r="J60" s="88">
        <v>473885500</v>
      </c>
      <c r="K60" s="88">
        <v>480012017</v>
      </c>
      <c r="L60" s="91">
        <v>-1.2800000000000001E-2</v>
      </c>
    </row>
    <row r="61" spans="1:12" s="80" customFormat="1">
      <c r="A61" s="90">
        <v>60</v>
      </c>
      <c r="B61" s="89" t="s">
        <v>1846</v>
      </c>
      <c r="C61" s="87" t="s">
        <v>4636</v>
      </c>
      <c r="D61" s="87" t="s">
        <v>191</v>
      </c>
      <c r="E61" s="87" t="s">
        <v>1883</v>
      </c>
      <c r="F61" s="87" t="s">
        <v>1882</v>
      </c>
      <c r="G61" s="87" t="s">
        <v>1857</v>
      </c>
      <c r="H61" s="87" t="s">
        <v>279</v>
      </c>
      <c r="I61" s="87" t="s">
        <v>432</v>
      </c>
      <c r="J61" s="88">
        <v>470656236</v>
      </c>
      <c r="K61" s="88">
        <v>437709788</v>
      </c>
      <c r="L61" s="91">
        <v>7.5300000000000006E-2</v>
      </c>
    </row>
    <row r="62" spans="1:12" s="80" customFormat="1">
      <c r="A62" s="90">
        <v>61</v>
      </c>
      <c r="B62" s="89" t="s">
        <v>197</v>
      </c>
      <c r="C62" s="87" t="s">
        <v>578</v>
      </c>
      <c r="D62" s="87" t="s">
        <v>222</v>
      </c>
      <c r="E62" s="87" t="s">
        <v>575</v>
      </c>
      <c r="F62" s="87" t="s">
        <v>574</v>
      </c>
      <c r="G62" s="87" t="s">
        <v>498</v>
      </c>
      <c r="H62" s="87" t="s">
        <v>279</v>
      </c>
      <c r="I62" s="87" t="s">
        <v>428</v>
      </c>
      <c r="J62" s="88">
        <v>460515280</v>
      </c>
      <c r="K62" s="88">
        <v>459721903</v>
      </c>
      <c r="L62" s="91">
        <v>1.6999999999999999E-3</v>
      </c>
    </row>
    <row r="63" spans="1:12" s="80" customFormat="1">
      <c r="A63" s="90">
        <v>62</v>
      </c>
      <c r="B63" s="89" t="s">
        <v>747</v>
      </c>
      <c r="C63" s="87" t="s">
        <v>4642</v>
      </c>
      <c r="D63" s="87" t="s">
        <v>204</v>
      </c>
      <c r="E63" s="87" t="s">
        <v>1475</v>
      </c>
      <c r="F63" s="87" t="s">
        <v>1474</v>
      </c>
      <c r="G63" s="87" t="s">
        <v>1456</v>
      </c>
      <c r="H63" s="87" t="s">
        <v>279</v>
      </c>
      <c r="I63" s="87" t="s">
        <v>428</v>
      </c>
      <c r="J63" s="88">
        <v>450275285</v>
      </c>
      <c r="K63" s="88">
        <v>424754591</v>
      </c>
      <c r="L63" s="91">
        <v>6.0100000000000001E-2</v>
      </c>
    </row>
    <row r="64" spans="1:12" s="80" customFormat="1">
      <c r="A64" s="90">
        <v>63</v>
      </c>
      <c r="B64" s="89" t="s">
        <v>307</v>
      </c>
      <c r="C64" s="87" t="s">
        <v>4637</v>
      </c>
      <c r="D64" s="87" t="s">
        <v>199</v>
      </c>
      <c r="E64" s="87" t="s">
        <v>1678</v>
      </c>
      <c r="F64" s="87" t="s">
        <v>1676</v>
      </c>
      <c r="G64" s="87" t="s">
        <v>1677</v>
      </c>
      <c r="H64" s="87" t="s">
        <v>279</v>
      </c>
      <c r="I64" s="87" t="s">
        <v>428</v>
      </c>
      <c r="J64" s="88">
        <v>436753410</v>
      </c>
      <c r="K64" s="88">
        <v>348873210</v>
      </c>
      <c r="L64" s="91">
        <v>0.25190000000000001</v>
      </c>
    </row>
    <row r="65" spans="1:12" s="80" customFormat="1">
      <c r="A65" s="90">
        <v>64</v>
      </c>
      <c r="B65" s="89" t="s">
        <v>343</v>
      </c>
      <c r="C65" s="87" t="s">
        <v>2382</v>
      </c>
      <c r="D65" s="87" t="s">
        <v>202</v>
      </c>
      <c r="E65" s="87" t="s">
        <v>1565</v>
      </c>
      <c r="F65" s="87" t="s">
        <v>1564</v>
      </c>
      <c r="G65" s="87" t="s">
        <v>826</v>
      </c>
      <c r="H65" s="87" t="s">
        <v>279</v>
      </c>
      <c r="I65" s="87" t="s">
        <v>432</v>
      </c>
      <c r="J65" s="88">
        <v>434576908</v>
      </c>
      <c r="K65" s="88">
        <v>420855352</v>
      </c>
      <c r="L65" s="91">
        <v>3.2599999999999997E-2</v>
      </c>
    </row>
    <row r="66" spans="1:12" s="80" customFormat="1">
      <c r="A66" s="90">
        <v>65</v>
      </c>
      <c r="B66" s="89" t="s">
        <v>747</v>
      </c>
      <c r="C66" s="87" t="s">
        <v>3470</v>
      </c>
      <c r="D66" s="87" t="s">
        <v>216</v>
      </c>
      <c r="E66" s="87" t="s">
        <v>1020</v>
      </c>
      <c r="F66" s="87" t="s">
        <v>1018</v>
      </c>
      <c r="G66" s="87" t="s">
        <v>1019</v>
      </c>
      <c r="H66" s="87" t="s">
        <v>279</v>
      </c>
      <c r="I66" s="87" t="s">
        <v>428</v>
      </c>
      <c r="J66" s="88">
        <v>431541243</v>
      </c>
      <c r="K66" s="88">
        <v>367602589</v>
      </c>
      <c r="L66" s="91">
        <v>0.1739</v>
      </c>
    </row>
    <row r="67" spans="1:12" s="80" customFormat="1">
      <c r="A67" s="90">
        <v>66</v>
      </c>
      <c r="B67" s="89" t="s">
        <v>307</v>
      </c>
      <c r="C67" s="87" t="s">
        <v>4644</v>
      </c>
      <c r="D67" s="87" t="s">
        <v>207</v>
      </c>
      <c r="E67" s="87" t="s">
        <v>1346</v>
      </c>
      <c r="F67" s="87" t="s">
        <v>1344</v>
      </c>
      <c r="G67" s="87" t="s">
        <v>1345</v>
      </c>
      <c r="H67" s="87" t="s">
        <v>279</v>
      </c>
      <c r="I67" s="87" t="s">
        <v>428</v>
      </c>
      <c r="J67" s="88">
        <v>423914818</v>
      </c>
      <c r="K67" s="88">
        <v>428755196</v>
      </c>
      <c r="L67" s="91">
        <v>-1.1299999999999999E-2</v>
      </c>
    </row>
    <row r="68" spans="1:12" s="80" customFormat="1">
      <c r="A68" s="90">
        <v>67</v>
      </c>
      <c r="B68" s="89" t="s">
        <v>603</v>
      </c>
      <c r="C68" s="87" t="s">
        <v>2137</v>
      </c>
      <c r="D68" s="87" t="s">
        <v>147</v>
      </c>
      <c r="E68" s="87" t="s">
        <v>4007</v>
      </c>
      <c r="F68" s="87" t="s">
        <v>4006</v>
      </c>
      <c r="G68" s="87" t="s">
        <v>890</v>
      </c>
      <c r="H68" s="87" t="s">
        <v>279</v>
      </c>
      <c r="I68" s="87" t="s">
        <v>428</v>
      </c>
      <c r="J68" s="88">
        <v>418738042</v>
      </c>
      <c r="K68" s="88">
        <v>448825129</v>
      </c>
      <c r="L68" s="91">
        <v>-6.7000000000000004E-2</v>
      </c>
    </row>
    <row r="69" spans="1:12" s="80" customFormat="1">
      <c r="A69" s="90">
        <v>68</v>
      </c>
      <c r="B69" s="89" t="s">
        <v>603</v>
      </c>
      <c r="C69" s="87" t="s">
        <v>3210</v>
      </c>
      <c r="D69" s="87" t="s">
        <v>210</v>
      </c>
      <c r="E69" s="87" t="s">
        <v>1213</v>
      </c>
      <c r="F69" s="87" t="s">
        <v>1211</v>
      </c>
      <c r="G69" s="87" t="s">
        <v>1212</v>
      </c>
      <c r="H69" s="87" t="s">
        <v>279</v>
      </c>
      <c r="I69" s="87" t="s">
        <v>428</v>
      </c>
      <c r="J69" s="88">
        <v>415703869</v>
      </c>
      <c r="K69" s="88">
        <v>448961890</v>
      </c>
      <c r="L69" s="91">
        <v>-7.4099999999999999E-2</v>
      </c>
    </row>
    <row r="70" spans="1:12" s="80" customFormat="1">
      <c r="A70" s="90">
        <v>69</v>
      </c>
      <c r="B70" s="89" t="s">
        <v>339</v>
      </c>
      <c r="C70" s="87" t="s">
        <v>3875</v>
      </c>
      <c r="D70" s="87" t="s">
        <v>193</v>
      </c>
      <c r="E70" s="87" t="s">
        <v>1722</v>
      </c>
      <c r="F70" s="87" t="s">
        <v>1721</v>
      </c>
      <c r="G70" s="87" t="s">
        <v>1706</v>
      </c>
      <c r="H70" s="87" t="s">
        <v>279</v>
      </c>
      <c r="I70" s="87" t="s">
        <v>576</v>
      </c>
      <c r="J70" s="88">
        <v>415098450</v>
      </c>
      <c r="K70" s="88">
        <v>416743600</v>
      </c>
      <c r="L70" s="91">
        <v>-3.8999999999999998E-3</v>
      </c>
    </row>
    <row r="71" spans="1:12" s="80" customFormat="1">
      <c r="A71" s="90">
        <v>70</v>
      </c>
      <c r="B71" s="89" t="s">
        <v>339</v>
      </c>
      <c r="C71" s="87" t="s">
        <v>3777</v>
      </c>
      <c r="D71" s="87" t="s">
        <v>153</v>
      </c>
      <c r="E71" s="87" t="s">
        <v>3732</v>
      </c>
      <c r="F71" s="87" t="s">
        <v>3730</v>
      </c>
      <c r="G71" s="87" t="s">
        <v>3731</v>
      </c>
      <c r="H71" s="87" t="s">
        <v>279</v>
      </c>
      <c r="I71" s="87" t="s">
        <v>278</v>
      </c>
      <c r="J71" s="88">
        <v>414946000</v>
      </c>
      <c r="K71" s="88">
        <v>269981000</v>
      </c>
      <c r="L71" s="91">
        <v>0.53690000000000004</v>
      </c>
    </row>
    <row r="72" spans="1:12" s="80" customFormat="1">
      <c r="A72" s="90">
        <v>71</v>
      </c>
      <c r="B72" s="89" t="s">
        <v>1846</v>
      </c>
      <c r="C72" s="87" t="s">
        <v>4636</v>
      </c>
      <c r="D72" s="87" t="s">
        <v>188</v>
      </c>
      <c r="E72" s="87" t="s">
        <v>2224</v>
      </c>
      <c r="F72" s="87" t="s">
        <v>2222</v>
      </c>
      <c r="G72" s="87" t="s">
        <v>2223</v>
      </c>
      <c r="H72" s="87" t="s">
        <v>279</v>
      </c>
      <c r="I72" s="87" t="s">
        <v>432</v>
      </c>
      <c r="J72" s="88">
        <v>404046370</v>
      </c>
      <c r="K72" s="88">
        <v>365667978</v>
      </c>
      <c r="L72" s="91">
        <v>0.105</v>
      </c>
    </row>
    <row r="73" spans="1:12" s="80" customFormat="1">
      <c r="A73" s="90">
        <v>72</v>
      </c>
      <c r="B73" s="89" t="s">
        <v>603</v>
      </c>
      <c r="C73" s="87" t="s">
        <v>3210</v>
      </c>
      <c r="D73" s="87" t="s">
        <v>210</v>
      </c>
      <c r="E73" s="87" t="s">
        <v>1218</v>
      </c>
      <c r="F73" s="87" t="s">
        <v>1217</v>
      </c>
      <c r="G73" s="87" t="s">
        <v>333</v>
      </c>
      <c r="H73" s="87" t="s">
        <v>279</v>
      </c>
      <c r="I73" s="87" t="s">
        <v>428</v>
      </c>
      <c r="J73" s="88">
        <v>398483000</v>
      </c>
      <c r="K73" s="88">
        <v>346698000</v>
      </c>
      <c r="L73" s="91">
        <v>0.14940000000000001</v>
      </c>
    </row>
    <row r="74" spans="1:12" s="80" customFormat="1">
      <c r="A74" s="90">
        <v>73</v>
      </c>
      <c r="B74" s="89" t="s">
        <v>747</v>
      </c>
      <c r="C74" s="87" t="s">
        <v>4632</v>
      </c>
      <c r="D74" s="87" t="s">
        <v>175</v>
      </c>
      <c r="E74" s="87" t="s">
        <v>2646</v>
      </c>
      <c r="F74" s="87" t="s">
        <v>2644</v>
      </c>
      <c r="G74" s="87" t="s">
        <v>4643</v>
      </c>
      <c r="H74" s="87" t="s">
        <v>279</v>
      </c>
      <c r="I74" s="87" t="s">
        <v>432</v>
      </c>
      <c r="J74" s="88">
        <v>392853180</v>
      </c>
      <c r="K74" s="88">
        <v>374668848</v>
      </c>
      <c r="L74" s="91">
        <v>4.8500000000000001E-2</v>
      </c>
    </row>
    <row r="75" spans="1:12" s="80" customFormat="1">
      <c r="A75" s="90">
        <v>74</v>
      </c>
      <c r="B75" s="89" t="s">
        <v>343</v>
      </c>
      <c r="C75" s="87" t="s">
        <v>3840</v>
      </c>
      <c r="D75" s="87" t="s">
        <v>201</v>
      </c>
      <c r="E75" s="87" t="s">
        <v>1914</v>
      </c>
      <c r="F75" s="87" t="s">
        <v>1912</v>
      </c>
      <c r="G75" s="87" t="s">
        <v>1913</v>
      </c>
      <c r="H75" s="87" t="s">
        <v>279</v>
      </c>
      <c r="I75" s="87" t="s">
        <v>278</v>
      </c>
      <c r="J75" s="88">
        <v>391019295</v>
      </c>
      <c r="K75" s="88">
        <v>275366859</v>
      </c>
      <c r="L75" s="91">
        <v>0.42</v>
      </c>
    </row>
    <row r="76" spans="1:12" s="80" customFormat="1">
      <c r="A76" s="90">
        <v>75</v>
      </c>
      <c r="B76" s="89" t="s">
        <v>1846</v>
      </c>
      <c r="C76" s="87" t="s">
        <v>4636</v>
      </c>
      <c r="D76" s="87" t="s">
        <v>171</v>
      </c>
      <c r="E76" s="87" t="s">
        <v>3028</v>
      </c>
      <c r="F76" s="87" t="s">
        <v>3026</v>
      </c>
      <c r="G76" s="87" t="s">
        <v>3027</v>
      </c>
      <c r="H76" s="87" t="s">
        <v>279</v>
      </c>
      <c r="I76" s="87" t="s">
        <v>428</v>
      </c>
      <c r="J76" s="88">
        <v>377499020</v>
      </c>
      <c r="K76" s="88">
        <v>349223470</v>
      </c>
      <c r="L76" s="91">
        <v>8.1000000000000003E-2</v>
      </c>
    </row>
    <row r="77" spans="1:12" s="80" customFormat="1">
      <c r="A77" s="90">
        <v>76</v>
      </c>
      <c r="B77" s="89" t="s">
        <v>343</v>
      </c>
      <c r="C77" s="87" t="s">
        <v>3840</v>
      </c>
      <c r="D77" s="87" t="s">
        <v>212</v>
      </c>
      <c r="E77" s="87" t="s">
        <v>1141</v>
      </c>
      <c r="F77" s="87" t="s">
        <v>1139</v>
      </c>
      <c r="G77" s="87" t="s">
        <v>1140</v>
      </c>
      <c r="H77" s="87" t="s">
        <v>279</v>
      </c>
      <c r="I77" s="87" t="s">
        <v>428</v>
      </c>
      <c r="J77" s="88">
        <v>375219950</v>
      </c>
      <c r="K77" s="88">
        <v>365584564</v>
      </c>
      <c r="L77" s="91">
        <v>2.64E-2</v>
      </c>
    </row>
    <row r="78" spans="1:12" s="80" customFormat="1">
      <c r="A78" s="90">
        <v>77</v>
      </c>
      <c r="B78" s="89" t="s">
        <v>747</v>
      </c>
      <c r="C78" s="87" t="s">
        <v>3470</v>
      </c>
      <c r="D78" s="87" t="s">
        <v>216</v>
      </c>
      <c r="E78" s="87" t="s">
        <v>1011</v>
      </c>
      <c r="F78" s="87" t="s">
        <v>1009</v>
      </c>
      <c r="G78" s="87" t="s">
        <v>1010</v>
      </c>
      <c r="H78" s="87" t="s">
        <v>279</v>
      </c>
      <c r="I78" s="87" t="s">
        <v>278</v>
      </c>
      <c r="J78" s="88">
        <v>365052138</v>
      </c>
      <c r="K78" s="88">
        <v>365656104</v>
      </c>
      <c r="L78" s="91">
        <v>-1.6999999999999999E-3</v>
      </c>
    </row>
    <row r="79" spans="1:12" s="80" customFormat="1">
      <c r="A79" s="90">
        <v>78</v>
      </c>
      <c r="B79" s="89" t="s">
        <v>197</v>
      </c>
      <c r="C79" s="87" t="s">
        <v>2071</v>
      </c>
      <c r="D79" s="87" t="s">
        <v>165</v>
      </c>
      <c r="E79" s="87" t="s">
        <v>2959</v>
      </c>
      <c r="F79" s="87" t="s">
        <v>2957</v>
      </c>
      <c r="G79" s="87" t="s">
        <v>2958</v>
      </c>
      <c r="H79" s="87" t="s">
        <v>279</v>
      </c>
      <c r="I79" s="87" t="s">
        <v>428</v>
      </c>
      <c r="J79" s="88">
        <v>363500970</v>
      </c>
      <c r="K79" s="88">
        <v>343610900</v>
      </c>
      <c r="L79" s="91">
        <v>5.79E-2</v>
      </c>
    </row>
    <row r="80" spans="1:12" s="80" customFormat="1">
      <c r="A80" s="90">
        <v>79</v>
      </c>
      <c r="B80" s="89" t="s">
        <v>339</v>
      </c>
      <c r="C80" s="87" t="s">
        <v>3780</v>
      </c>
      <c r="D80" s="87" t="s">
        <v>153</v>
      </c>
      <c r="E80" s="87" t="s">
        <v>3665</v>
      </c>
      <c r="F80" s="87" t="s">
        <v>3663</v>
      </c>
      <c r="G80" s="87" t="s">
        <v>3664</v>
      </c>
      <c r="H80" s="87" t="s">
        <v>4628</v>
      </c>
      <c r="I80" s="87" t="s">
        <v>4627</v>
      </c>
      <c r="J80" s="88">
        <v>351298422</v>
      </c>
      <c r="K80" s="88">
        <v>181970000</v>
      </c>
      <c r="L80" s="91">
        <v>0.93049999999999999</v>
      </c>
    </row>
    <row r="81" spans="1:12" s="80" customFormat="1">
      <c r="A81" s="90">
        <v>80</v>
      </c>
      <c r="B81" s="89" t="s">
        <v>339</v>
      </c>
      <c r="C81" s="87" t="s">
        <v>3780</v>
      </c>
      <c r="D81" s="87" t="s">
        <v>153</v>
      </c>
      <c r="E81" s="87" t="s">
        <v>3717</v>
      </c>
      <c r="F81" s="87" t="s">
        <v>3716</v>
      </c>
      <c r="G81" s="87" t="s">
        <v>3522</v>
      </c>
      <c r="H81" s="87" t="s">
        <v>4628</v>
      </c>
      <c r="I81" s="87" t="s">
        <v>4627</v>
      </c>
      <c r="J81" s="88">
        <v>349734000</v>
      </c>
      <c r="K81" s="88">
        <v>60264000</v>
      </c>
      <c r="L81" s="91">
        <v>4.8033999999999999</v>
      </c>
    </row>
    <row r="82" spans="1:12" s="80" customFormat="1">
      <c r="A82" s="90">
        <v>81</v>
      </c>
      <c r="B82" s="89" t="s">
        <v>307</v>
      </c>
      <c r="C82" s="87" t="s">
        <v>4637</v>
      </c>
      <c r="D82" s="87" t="s">
        <v>199</v>
      </c>
      <c r="E82" s="87" t="s">
        <v>1685</v>
      </c>
      <c r="F82" s="87" t="s">
        <v>1684</v>
      </c>
      <c r="G82" s="87" t="s">
        <v>1464</v>
      </c>
      <c r="H82" s="87" t="s">
        <v>279</v>
      </c>
      <c r="I82" s="87" t="s">
        <v>432</v>
      </c>
      <c r="J82" s="88">
        <v>339954623</v>
      </c>
      <c r="K82" s="88">
        <v>321856321</v>
      </c>
      <c r="L82" s="91">
        <v>5.62E-2</v>
      </c>
    </row>
    <row r="83" spans="1:12" s="80" customFormat="1">
      <c r="A83" s="90">
        <v>82</v>
      </c>
      <c r="B83" s="89" t="s">
        <v>339</v>
      </c>
      <c r="C83" s="87" t="s">
        <v>3063</v>
      </c>
      <c r="D83" s="87" t="s">
        <v>164</v>
      </c>
      <c r="E83" s="87" t="s">
        <v>3058</v>
      </c>
      <c r="F83" s="87" t="s">
        <v>3056</v>
      </c>
      <c r="G83" s="87" t="s">
        <v>3057</v>
      </c>
      <c r="H83" s="87" t="s">
        <v>279</v>
      </c>
      <c r="I83" s="87" t="s">
        <v>428</v>
      </c>
      <c r="J83" s="88">
        <v>319970700</v>
      </c>
      <c r="K83" s="88">
        <v>283887500</v>
      </c>
      <c r="L83" s="91">
        <v>0.12709999999999999</v>
      </c>
    </row>
    <row r="84" spans="1:12" s="80" customFormat="1">
      <c r="A84" s="90">
        <v>83</v>
      </c>
      <c r="B84" s="89" t="s">
        <v>339</v>
      </c>
      <c r="C84" s="87" t="s">
        <v>3063</v>
      </c>
      <c r="D84" s="87" t="s">
        <v>164</v>
      </c>
      <c r="E84" s="87" t="s">
        <v>3060</v>
      </c>
      <c r="F84" s="87" t="s">
        <v>3059</v>
      </c>
      <c r="G84" s="87" t="s">
        <v>3059</v>
      </c>
      <c r="H84" s="87" t="s">
        <v>279</v>
      </c>
      <c r="I84" s="87" t="s">
        <v>432</v>
      </c>
      <c r="J84" s="88">
        <v>305727500</v>
      </c>
      <c r="K84" s="88">
        <v>256313300</v>
      </c>
      <c r="L84" s="91">
        <v>0.1928</v>
      </c>
    </row>
    <row r="85" spans="1:12" s="80" customFormat="1">
      <c r="A85" s="90">
        <v>84</v>
      </c>
      <c r="B85" s="89" t="s">
        <v>307</v>
      </c>
      <c r="C85" s="87" t="s">
        <v>4637</v>
      </c>
      <c r="D85" s="87" t="s">
        <v>199</v>
      </c>
      <c r="E85" s="87" t="s">
        <v>1681</v>
      </c>
      <c r="F85" s="87" t="s">
        <v>1679</v>
      </c>
      <c r="G85" s="87" t="s">
        <v>1680</v>
      </c>
      <c r="H85" s="87" t="s">
        <v>279</v>
      </c>
      <c r="I85" s="87" t="s">
        <v>428</v>
      </c>
      <c r="J85" s="88">
        <v>293467750</v>
      </c>
      <c r="K85" s="88">
        <v>274091038</v>
      </c>
      <c r="L85" s="91">
        <v>7.0699999999999999E-2</v>
      </c>
    </row>
    <row r="86" spans="1:12" s="80" customFormat="1">
      <c r="A86" s="90">
        <v>85</v>
      </c>
      <c r="B86" s="89" t="s">
        <v>603</v>
      </c>
      <c r="C86" s="87" t="s">
        <v>1101</v>
      </c>
      <c r="D86" s="87" t="s">
        <v>214</v>
      </c>
      <c r="E86" s="87" t="s">
        <v>1103</v>
      </c>
      <c r="F86" s="87" t="s">
        <v>1102</v>
      </c>
      <c r="G86" s="87" t="s">
        <v>1085</v>
      </c>
      <c r="H86" s="87" t="s">
        <v>279</v>
      </c>
      <c r="I86" s="87" t="s">
        <v>432</v>
      </c>
      <c r="J86" s="88">
        <v>293372671</v>
      </c>
      <c r="K86" s="88">
        <v>308460114</v>
      </c>
      <c r="L86" s="91">
        <v>-4.8899999999999999E-2</v>
      </c>
    </row>
    <row r="87" spans="1:12" s="80" customFormat="1">
      <c r="A87" s="90">
        <v>86</v>
      </c>
      <c r="B87" s="89" t="s">
        <v>603</v>
      </c>
      <c r="C87" s="87" t="s">
        <v>1101</v>
      </c>
      <c r="D87" s="87" t="s">
        <v>214</v>
      </c>
      <c r="E87" s="87" t="s">
        <v>1098</v>
      </c>
      <c r="F87" s="87" t="s">
        <v>1096</v>
      </c>
      <c r="G87" s="87" t="s">
        <v>1097</v>
      </c>
      <c r="H87" s="87" t="s">
        <v>279</v>
      </c>
      <c r="I87" s="87" t="s">
        <v>428</v>
      </c>
      <c r="J87" s="88">
        <v>285697022</v>
      </c>
      <c r="K87" s="88">
        <v>278850736</v>
      </c>
      <c r="L87" s="91">
        <v>2.46E-2</v>
      </c>
    </row>
    <row r="88" spans="1:12" s="80" customFormat="1">
      <c r="A88" s="90">
        <v>87</v>
      </c>
      <c r="B88" s="89" t="s">
        <v>197</v>
      </c>
      <c r="C88" s="87" t="s">
        <v>578</v>
      </c>
      <c r="D88" s="87" t="s">
        <v>222</v>
      </c>
      <c r="E88" s="87" t="s">
        <v>570</v>
      </c>
      <c r="F88" s="87" t="s">
        <v>568</v>
      </c>
      <c r="G88" s="87" t="s">
        <v>569</v>
      </c>
      <c r="H88" s="87" t="s">
        <v>274</v>
      </c>
      <c r="I88" s="87" t="s">
        <v>4627</v>
      </c>
      <c r="J88" s="88">
        <v>281586000</v>
      </c>
      <c r="K88" s="88">
        <v>232182000</v>
      </c>
      <c r="L88" s="91">
        <v>0.21279999999999999</v>
      </c>
    </row>
    <row r="89" spans="1:12" s="80" customFormat="1">
      <c r="A89" s="90">
        <v>88</v>
      </c>
      <c r="B89" s="89" t="s">
        <v>747</v>
      </c>
      <c r="C89" s="87" t="s">
        <v>4632</v>
      </c>
      <c r="D89" s="87" t="s">
        <v>175</v>
      </c>
      <c r="E89" s="87" t="s">
        <v>2640</v>
      </c>
      <c r="F89" s="87" t="s">
        <v>2638</v>
      </c>
      <c r="G89" s="87" t="s">
        <v>2639</v>
      </c>
      <c r="H89" s="87" t="s">
        <v>279</v>
      </c>
      <c r="I89" s="87" t="s">
        <v>278</v>
      </c>
      <c r="J89" s="88">
        <v>271612473</v>
      </c>
      <c r="K89" s="88">
        <v>292834567</v>
      </c>
      <c r="L89" s="91">
        <v>-7.2499999999999995E-2</v>
      </c>
    </row>
    <row r="90" spans="1:12" s="80" customFormat="1">
      <c r="A90" s="90">
        <v>89</v>
      </c>
      <c r="B90" s="89" t="s">
        <v>1846</v>
      </c>
      <c r="C90" s="87" t="s">
        <v>4636</v>
      </c>
      <c r="D90" s="87" t="s">
        <v>171</v>
      </c>
      <c r="E90" s="87" t="s">
        <v>3031</v>
      </c>
      <c r="F90" s="87" t="s">
        <v>3029</v>
      </c>
      <c r="G90" s="87" t="s">
        <v>3030</v>
      </c>
      <c r="H90" s="87" t="s">
        <v>279</v>
      </c>
      <c r="I90" s="87" t="s">
        <v>428</v>
      </c>
      <c r="J90" s="88">
        <v>265752680</v>
      </c>
      <c r="K90" s="88">
        <v>266859051</v>
      </c>
      <c r="L90" s="91">
        <v>-4.1000000000000003E-3</v>
      </c>
    </row>
    <row r="91" spans="1:12" s="80" customFormat="1">
      <c r="A91" s="90">
        <v>90</v>
      </c>
      <c r="B91" s="89" t="s">
        <v>747</v>
      </c>
      <c r="C91" s="87" t="s">
        <v>4642</v>
      </c>
      <c r="D91" s="87" t="s">
        <v>204</v>
      </c>
      <c r="E91" s="87" t="s">
        <v>1477</v>
      </c>
      <c r="F91" s="87" t="s">
        <v>1476</v>
      </c>
      <c r="G91" s="87" t="s">
        <v>1437</v>
      </c>
      <c r="H91" s="87" t="s">
        <v>279</v>
      </c>
      <c r="I91" s="87" t="s">
        <v>428</v>
      </c>
      <c r="J91" s="88">
        <v>263562478</v>
      </c>
      <c r="K91" s="88">
        <v>258211602</v>
      </c>
      <c r="L91" s="91">
        <v>2.07E-2</v>
      </c>
    </row>
    <row r="92" spans="1:12" s="80" customFormat="1">
      <c r="A92" s="90">
        <v>91</v>
      </c>
      <c r="B92" s="89" t="s">
        <v>307</v>
      </c>
      <c r="C92" s="87" t="s">
        <v>4637</v>
      </c>
      <c r="D92" s="87" t="s">
        <v>199</v>
      </c>
      <c r="E92" s="87" t="s">
        <v>1669</v>
      </c>
      <c r="F92" s="87" t="s">
        <v>1667</v>
      </c>
      <c r="G92" s="87" t="s">
        <v>1668</v>
      </c>
      <c r="H92" s="87" t="s">
        <v>279</v>
      </c>
      <c r="I92" s="87" t="s">
        <v>278</v>
      </c>
      <c r="J92" s="88">
        <v>258901050</v>
      </c>
      <c r="K92" s="88">
        <v>175631400</v>
      </c>
      <c r="L92" s="91">
        <v>0.47410000000000002</v>
      </c>
    </row>
    <row r="93" spans="1:12" s="80" customFormat="1">
      <c r="A93" s="90">
        <v>92</v>
      </c>
      <c r="B93" s="89" t="s">
        <v>1846</v>
      </c>
      <c r="C93" s="87" t="s">
        <v>4636</v>
      </c>
      <c r="D93" s="87" t="s">
        <v>173</v>
      </c>
      <c r="E93" s="87" t="s">
        <v>2753</v>
      </c>
      <c r="F93" s="87" t="s">
        <v>2752</v>
      </c>
      <c r="G93" s="87" t="s">
        <v>2715</v>
      </c>
      <c r="H93" s="87" t="s">
        <v>279</v>
      </c>
      <c r="I93" s="87" t="s">
        <v>428</v>
      </c>
      <c r="J93" s="88">
        <v>249614830</v>
      </c>
      <c r="K93" s="88">
        <v>236763997</v>
      </c>
      <c r="L93" s="91">
        <v>5.4300000000000001E-2</v>
      </c>
    </row>
    <row r="94" spans="1:12" s="80" customFormat="1">
      <c r="A94" s="90">
        <v>93</v>
      </c>
      <c r="B94" s="89" t="s">
        <v>343</v>
      </c>
      <c r="C94" s="87" t="s">
        <v>2382</v>
      </c>
      <c r="D94" s="87" t="s">
        <v>182</v>
      </c>
      <c r="E94" s="87" t="s">
        <v>2436</v>
      </c>
      <c r="F94" s="87" t="s">
        <v>2435</v>
      </c>
      <c r="G94" s="87" t="s">
        <v>2270</v>
      </c>
      <c r="H94" s="87" t="s">
        <v>279</v>
      </c>
      <c r="I94" s="87" t="s">
        <v>428</v>
      </c>
      <c r="J94" s="88">
        <v>244185354</v>
      </c>
      <c r="K94" s="88">
        <v>229658034</v>
      </c>
      <c r="L94" s="91">
        <v>6.3299999999999995E-2</v>
      </c>
    </row>
    <row r="95" spans="1:12" s="80" customFormat="1">
      <c r="A95" s="90">
        <v>94</v>
      </c>
      <c r="B95" s="89" t="s">
        <v>339</v>
      </c>
      <c r="C95" s="87" t="s">
        <v>3777</v>
      </c>
      <c r="D95" s="87" t="s">
        <v>153</v>
      </c>
      <c r="E95" s="87" t="s">
        <v>3772</v>
      </c>
      <c r="F95" s="87" t="s">
        <v>3770</v>
      </c>
      <c r="G95" s="87" t="s">
        <v>3771</v>
      </c>
      <c r="H95" s="87" t="s">
        <v>279</v>
      </c>
      <c r="I95" s="87" t="s">
        <v>432</v>
      </c>
      <c r="J95" s="88">
        <v>238805500</v>
      </c>
      <c r="K95" s="88">
        <v>249632350</v>
      </c>
      <c r="L95" s="91">
        <v>-4.3400000000000001E-2</v>
      </c>
    </row>
    <row r="96" spans="1:12" s="80" customFormat="1">
      <c r="A96" s="90">
        <v>95</v>
      </c>
      <c r="B96" s="89" t="s">
        <v>343</v>
      </c>
      <c r="C96" s="87" t="s">
        <v>2382</v>
      </c>
      <c r="D96" s="87" t="s">
        <v>182</v>
      </c>
      <c r="E96" s="87" t="s">
        <v>2428</v>
      </c>
      <c r="F96" s="87" t="s">
        <v>2426</v>
      </c>
      <c r="G96" s="87" t="s">
        <v>2427</v>
      </c>
      <c r="H96" s="87" t="s">
        <v>279</v>
      </c>
      <c r="I96" s="87" t="s">
        <v>278</v>
      </c>
      <c r="J96" s="88">
        <v>230135184</v>
      </c>
      <c r="K96" s="88">
        <v>202834826</v>
      </c>
      <c r="L96" s="91">
        <v>0.1346</v>
      </c>
    </row>
    <row r="97" spans="1:12" s="80" customFormat="1">
      <c r="A97" s="90">
        <v>96</v>
      </c>
      <c r="B97" s="89" t="s">
        <v>307</v>
      </c>
      <c r="C97" s="87" t="s">
        <v>4641</v>
      </c>
      <c r="D97" s="87" t="s">
        <v>220</v>
      </c>
      <c r="E97" s="87" t="s">
        <v>694</v>
      </c>
      <c r="F97" s="87" t="s">
        <v>693</v>
      </c>
      <c r="G97" s="87" t="s">
        <v>676</v>
      </c>
      <c r="H97" s="87" t="s">
        <v>279</v>
      </c>
      <c r="I97" s="87" t="s">
        <v>428</v>
      </c>
      <c r="J97" s="88">
        <v>211429802</v>
      </c>
      <c r="K97" s="88">
        <v>214434756</v>
      </c>
      <c r="L97" s="91">
        <v>-1.4E-2</v>
      </c>
    </row>
    <row r="98" spans="1:12" s="80" customFormat="1">
      <c r="A98" s="90">
        <v>97</v>
      </c>
      <c r="B98" s="89" t="s">
        <v>603</v>
      </c>
      <c r="C98" s="87" t="s">
        <v>3210</v>
      </c>
      <c r="D98" s="87" t="s">
        <v>163</v>
      </c>
      <c r="E98" s="87" t="s">
        <v>3201</v>
      </c>
      <c r="F98" s="87" t="s">
        <v>3200</v>
      </c>
      <c r="G98" s="87" t="s">
        <v>1360</v>
      </c>
      <c r="H98" s="87" t="s">
        <v>279</v>
      </c>
      <c r="I98" s="87" t="s">
        <v>278</v>
      </c>
      <c r="J98" s="88">
        <v>206117500</v>
      </c>
      <c r="K98" s="88">
        <v>186110500</v>
      </c>
      <c r="L98" s="91">
        <v>0.1075</v>
      </c>
    </row>
    <row r="99" spans="1:12" s="80" customFormat="1">
      <c r="A99" s="90">
        <v>98</v>
      </c>
      <c r="B99" s="89" t="s">
        <v>339</v>
      </c>
      <c r="C99" s="87" t="s">
        <v>3063</v>
      </c>
      <c r="D99" s="87" t="s">
        <v>164</v>
      </c>
      <c r="E99" s="87" t="s">
        <v>3053</v>
      </c>
      <c r="F99" s="87" t="s">
        <v>3051</v>
      </c>
      <c r="G99" s="87" t="s">
        <v>3052</v>
      </c>
      <c r="H99" s="87" t="s">
        <v>279</v>
      </c>
      <c r="I99" s="87" t="s">
        <v>428</v>
      </c>
      <c r="J99" s="88">
        <v>202197400</v>
      </c>
      <c r="K99" s="88">
        <v>190151500</v>
      </c>
      <c r="L99" s="91">
        <v>6.3299999999999995E-2</v>
      </c>
    </row>
    <row r="100" spans="1:12" s="80" customFormat="1">
      <c r="A100" s="90">
        <v>99</v>
      </c>
      <c r="B100" s="89" t="s">
        <v>343</v>
      </c>
      <c r="C100" s="87" t="s">
        <v>4639</v>
      </c>
      <c r="D100" s="87" t="s">
        <v>169</v>
      </c>
      <c r="E100" s="87" t="s">
        <v>2829</v>
      </c>
      <c r="F100" s="87" t="s">
        <v>2827</v>
      </c>
      <c r="G100" s="87" t="s">
        <v>2828</v>
      </c>
      <c r="H100" s="87" t="s">
        <v>279</v>
      </c>
      <c r="I100" s="87" t="s">
        <v>278</v>
      </c>
      <c r="J100" s="88">
        <v>195978628</v>
      </c>
      <c r="K100" s="88">
        <v>193621754</v>
      </c>
      <c r="L100" s="91">
        <v>1.2200000000000001E-2</v>
      </c>
    </row>
    <row r="101" spans="1:12" s="80" customFormat="1">
      <c r="A101" s="90">
        <v>100</v>
      </c>
      <c r="B101" s="89" t="s">
        <v>603</v>
      </c>
      <c r="C101" s="87" t="s">
        <v>3311</v>
      </c>
      <c r="D101" s="87" t="s">
        <v>161</v>
      </c>
      <c r="E101" s="87" t="s">
        <v>3382</v>
      </c>
      <c r="F101" s="87" t="s">
        <v>3381</v>
      </c>
      <c r="G101" s="87" t="s">
        <v>3285</v>
      </c>
      <c r="H101" s="87" t="s">
        <v>279</v>
      </c>
      <c r="I101" s="87" t="s">
        <v>432</v>
      </c>
      <c r="J101" s="88">
        <v>194653050</v>
      </c>
      <c r="K101" s="88">
        <v>179858250</v>
      </c>
      <c r="L101" s="91">
        <v>8.2299999999999998E-2</v>
      </c>
    </row>
    <row r="102" spans="1:12" s="80" customFormat="1">
      <c r="A102" s="90">
        <v>101</v>
      </c>
      <c r="B102" s="89" t="s">
        <v>343</v>
      </c>
      <c r="C102" s="87" t="s">
        <v>4639</v>
      </c>
      <c r="D102" s="87" t="s">
        <v>226</v>
      </c>
      <c r="E102" s="87" t="s">
        <v>431</v>
      </c>
      <c r="F102" s="87" t="s">
        <v>429</v>
      </c>
      <c r="G102" s="87" t="s">
        <v>430</v>
      </c>
      <c r="H102" s="87" t="s">
        <v>279</v>
      </c>
      <c r="I102" s="87" t="s">
        <v>428</v>
      </c>
      <c r="J102" s="88">
        <v>186773864</v>
      </c>
      <c r="K102" s="88">
        <v>184752544</v>
      </c>
      <c r="L102" s="91">
        <v>1.09E-2</v>
      </c>
    </row>
    <row r="103" spans="1:12" s="80" customFormat="1">
      <c r="A103" s="90">
        <v>102</v>
      </c>
      <c r="B103" s="89" t="s">
        <v>197</v>
      </c>
      <c r="C103" s="87" t="s">
        <v>2071</v>
      </c>
      <c r="D103" s="87" t="s">
        <v>190</v>
      </c>
      <c r="E103" s="87" t="s">
        <v>2074</v>
      </c>
      <c r="F103" s="87" t="s">
        <v>2072</v>
      </c>
      <c r="G103" s="87" t="s">
        <v>2073</v>
      </c>
      <c r="H103" s="87" t="s">
        <v>279</v>
      </c>
      <c r="I103" s="87" t="s">
        <v>278</v>
      </c>
      <c r="J103" s="88">
        <v>185753663</v>
      </c>
      <c r="K103" s="88">
        <v>187806483</v>
      </c>
      <c r="L103" s="91">
        <v>-1.09E-2</v>
      </c>
    </row>
    <row r="104" spans="1:12" s="80" customFormat="1">
      <c r="A104" s="90">
        <v>103</v>
      </c>
      <c r="B104" s="89" t="s">
        <v>343</v>
      </c>
      <c r="C104" s="87" t="s">
        <v>2382</v>
      </c>
      <c r="D104" s="87" t="s">
        <v>182</v>
      </c>
      <c r="E104" s="87" t="s">
        <v>2393</v>
      </c>
      <c r="F104" s="87" t="s">
        <v>2392</v>
      </c>
      <c r="G104" s="87" t="s">
        <v>2381</v>
      </c>
      <c r="H104" s="87" t="s">
        <v>274</v>
      </c>
      <c r="I104" s="87" t="s">
        <v>4627</v>
      </c>
      <c r="J104" s="88">
        <v>176676378</v>
      </c>
      <c r="K104" s="88">
        <v>217624487</v>
      </c>
      <c r="L104" s="91">
        <v>-0.18820000000000001</v>
      </c>
    </row>
    <row r="105" spans="1:12" s="80" customFormat="1">
      <c r="A105" s="90">
        <v>104</v>
      </c>
      <c r="B105" s="89" t="s">
        <v>603</v>
      </c>
      <c r="C105" s="87" t="s">
        <v>2137</v>
      </c>
      <c r="D105" s="87" t="s">
        <v>147</v>
      </c>
      <c r="E105" s="87" t="s">
        <v>4010</v>
      </c>
      <c r="F105" s="87" t="s">
        <v>4008</v>
      </c>
      <c r="G105" s="87" t="s">
        <v>4009</v>
      </c>
      <c r="H105" s="87" t="s">
        <v>279</v>
      </c>
      <c r="I105" s="87" t="s">
        <v>428</v>
      </c>
      <c r="J105" s="88">
        <v>171410935</v>
      </c>
      <c r="K105" s="88">
        <v>177936690</v>
      </c>
      <c r="L105" s="91">
        <v>-3.6700000000000003E-2</v>
      </c>
    </row>
    <row r="106" spans="1:12" s="80" customFormat="1">
      <c r="A106" s="90">
        <v>105</v>
      </c>
      <c r="B106" s="89" t="s">
        <v>339</v>
      </c>
      <c r="C106" s="87" t="s">
        <v>3780</v>
      </c>
      <c r="D106" s="87" t="s">
        <v>153</v>
      </c>
      <c r="E106" s="87" t="s">
        <v>3755</v>
      </c>
      <c r="F106" s="87" t="s">
        <v>3753</v>
      </c>
      <c r="G106" s="87" t="s">
        <v>3754</v>
      </c>
      <c r="H106" s="87" t="s">
        <v>279</v>
      </c>
      <c r="I106" s="87" t="s">
        <v>428</v>
      </c>
      <c r="J106" s="88">
        <v>168184564</v>
      </c>
      <c r="K106" s="88">
        <v>167624678</v>
      </c>
      <c r="L106" s="91">
        <v>3.3E-3</v>
      </c>
    </row>
    <row r="107" spans="1:12" s="80" customFormat="1">
      <c r="A107" s="90">
        <v>106</v>
      </c>
      <c r="B107" s="89" t="s">
        <v>603</v>
      </c>
      <c r="C107" s="87" t="s">
        <v>2137</v>
      </c>
      <c r="D107" s="87" t="s">
        <v>147</v>
      </c>
      <c r="E107" s="87" t="s">
        <v>3998</v>
      </c>
      <c r="F107" s="87" t="s">
        <v>3996</v>
      </c>
      <c r="G107" s="87" t="s">
        <v>3997</v>
      </c>
      <c r="H107" s="87" t="s">
        <v>163</v>
      </c>
      <c r="I107" s="87" t="s">
        <v>4627</v>
      </c>
      <c r="J107" s="88">
        <v>168066566</v>
      </c>
      <c r="K107" s="88">
        <v>166127628</v>
      </c>
      <c r="L107" s="91">
        <v>1.17E-2</v>
      </c>
    </row>
    <row r="108" spans="1:12" s="80" customFormat="1">
      <c r="A108" s="90">
        <v>107</v>
      </c>
      <c r="B108" s="89" t="s">
        <v>307</v>
      </c>
      <c r="C108" s="87" t="s">
        <v>4637</v>
      </c>
      <c r="D108" s="87" t="s">
        <v>199</v>
      </c>
      <c r="E108" s="87" t="s">
        <v>1683</v>
      </c>
      <c r="F108" s="87" t="s">
        <v>1682</v>
      </c>
      <c r="G108" s="87" t="s">
        <v>1360</v>
      </c>
      <c r="H108" s="87" t="s">
        <v>279</v>
      </c>
      <c r="I108" s="87" t="s">
        <v>428</v>
      </c>
      <c r="J108" s="88">
        <v>167895300</v>
      </c>
      <c r="K108" s="88">
        <v>167909140</v>
      </c>
      <c r="L108" s="91">
        <v>-1E-4</v>
      </c>
    </row>
    <row r="109" spans="1:12" s="80" customFormat="1">
      <c r="A109" s="90">
        <v>108</v>
      </c>
      <c r="B109" s="89" t="s">
        <v>339</v>
      </c>
      <c r="C109" s="87" t="s">
        <v>3063</v>
      </c>
      <c r="D109" s="87" t="s">
        <v>164</v>
      </c>
      <c r="E109" s="87" t="s">
        <v>3055</v>
      </c>
      <c r="F109" s="87" t="s">
        <v>3054</v>
      </c>
      <c r="G109" s="87" t="s">
        <v>3054</v>
      </c>
      <c r="H109" s="87" t="s">
        <v>279</v>
      </c>
      <c r="I109" s="87" t="s">
        <v>428</v>
      </c>
      <c r="J109" s="88">
        <v>167635800</v>
      </c>
      <c r="K109" s="88">
        <v>128214200</v>
      </c>
      <c r="L109" s="91">
        <v>0.3075</v>
      </c>
    </row>
    <row r="110" spans="1:12" s="80" customFormat="1">
      <c r="A110" s="90">
        <v>109</v>
      </c>
      <c r="B110" s="89" t="s">
        <v>339</v>
      </c>
      <c r="C110" s="87" t="s">
        <v>3875</v>
      </c>
      <c r="D110" s="87" t="s">
        <v>150</v>
      </c>
      <c r="E110" s="87" t="s">
        <v>3873</v>
      </c>
      <c r="F110" s="87" t="s">
        <v>3872</v>
      </c>
      <c r="G110" s="87" t="s">
        <v>3798</v>
      </c>
      <c r="H110" s="87" t="s">
        <v>279</v>
      </c>
      <c r="I110" s="87" t="s">
        <v>428</v>
      </c>
      <c r="J110" s="88">
        <v>160899098</v>
      </c>
      <c r="K110" s="88">
        <v>159178992</v>
      </c>
      <c r="L110" s="91">
        <v>1.0800000000000001E-2</v>
      </c>
    </row>
    <row r="111" spans="1:12" s="80" customFormat="1">
      <c r="A111" s="90">
        <v>110</v>
      </c>
      <c r="B111" s="89" t="s">
        <v>747</v>
      </c>
      <c r="C111" s="87" t="s">
        <v>4642</v>
      </c>
      <c r="D111" s="87" t="s">
        <v>151</v>
      </c>
      <c r="E111" s="87" t="s">
        <v>3943</v>
      </c>
      <c r="F111" s="87" t="s">
        <v>3941</v>
      </c>
      <c r="G111" s="87" t="s">
        <v>3942</v>
      </c>
      <c r="H111" s="87" t="s">
        <v>279</v>
      </c>
      <c r="I111" s="87" t="s">
        <v>428</v>
      </c>
      <c r="J111" s="88">
        <v>153696058</v>
      </c>
      <c r="K111" s="88">
        <v>136915592</v>
      </c>
      <c r="L111" s="91">
        <v>0.1226</v>
      </c>
    </row>
    <row r="112" spans="1:12" s="80" customFormat="1">
      <c r="A112" s="90">
        <v>111</v>
      </c>
      <c r="B112" s="89" t="s">
        <v>339</v>
      </c>
      <c r="C112" s="87" t="s">
        <v>3063</v>
      </c>
      <c r="D112" s="87" t="s">
        <v>3067</v>
      </c>
      <c r="E112" s="87" t="s">
        <v>3070</v>
      </c>
      <c r="F112" s="87" t="s">
        <v>3068</v>
      </c>
      <c r="G112" s="87" t="s">
        <v>3069</v>
      </c>
      <c r="H112" s="87" t="s">
        <v>279</v>
      </c>
      <c r="I112" s="87" t="s">
        <v>428</v>
      </c>
      <c r="J112" s="88">
        <v>138511079</v>
      </c>
      <c r="K112" s="88">
        <v>189833874</v>
      </c>
      <c r="L112" s="91">
        <v>-0.27039999999999997</v>
      </c>
    </row>
    <row r="113" spans="1:12" s="80" customFormat="1">
      <c r="A113" s="90">
        <v>112</v>
      </c>
      <c r="B113" s="89" t="s">
        <v>1846</v>
      </c>
      <c r="C113" s="87" t="s">
        <v>4636</v>
      </c>
      <c r="D113" s="87" t="s">
        <v>188</v>
      </c>
      <c r="E113" s="87" t="s">
        <v>2219</v>
      </c>
      <c r="F113" s="87" t="s">
        <v>2218</v>
      </c>
      <c r="G113" s="87" t="s">
        <v>586</v>
      </c>
      <c r="H113" s="87" t="s">
        <v>279</v>
      </c>
      <c r="I113" s="87" t="s">
        <v>428</v>
      </c>
      <c r="J113" s="88">
        <v>137814480</v>
      </c>
      <c r="K113" s="88">
        <v>141713600</v>
      </c>
      <c r="L113" s="91">
        <v>-2.75E-2</v>
      </c>
    </row>
    <row r="114" spans="1:12" s="80" customFormat="1">
      <c r="A114" s="90">
        <v>113</v>
      </c>
      <c r="B114" s="89" t="s">
        <v>307</v>
      </c>
      <c r="C114" s="87" t="s">
        <v>4641</v>
      </c>
      <c r="D114" s="87" t="s">
        <v>220</v>
      </c>
      <c r="E114" s="87" t="s">
        <v>689</v>
      </c>
      <c r="F114" s="87" t="s">
        <v>687</v>
      </c>
      <c r="G114" s="87" t="s">
        <v>688</v>
      </c>
      <c r="H114" s="87" t="s">
        <v>279</v>
      </c>
      <c r="I114" s="87" t="s">
        <v>278</v>
      </c>
      <c r="J114" s="88">
        <v>137672060</v>
      </c>
      <c r="K114" s="88">
        <v>138654300</v>
      </c>
      <c r="L114" s="91">
        <v>-7.1000000000000004E-3</v>
      </c>
    </row>
    <row r="115" spans="1:12" s="80" customFormat="1">
      <c r="A115" s="90">
        <v>114</v>
      </c>
      <c r="B115" s="89" t="s">
        <v>343</v>
      </c>
      <c r="C115" s="87" t="s">
        <v>4639</v>
      </c>
      <c r="D115" s="87" t="s">
        <v>167</v>
      </c>
      <c r="E115" s="87" t="s">
        <v>2904</v>
      </c>
      <c r="F115" s="87" t="s">
        <v>2902</v>
      </c>
      <c r="G115" s="87" t="s">
        <v>2903</v>
      </c>
      <c r="H115" s="87" t="s">
        <v>279</v>
      </c>
      <c r="I115" s="87" t="s">
        <v>278</v>
      </c>
      <c r="J115" s="88">
        <v>127604860</v>
      </c>
      <c r="K115" s="88">
        <v>112312580</v>
      </c>
      <c r="L115" s="91">
        <v>0.13619999999999999</v>
      </c>
    </row>
    <row r="116" spans="1:12" s="80" customFormat="1">
      <c r="A116" s="90">
        <v>115</v>
      </c>
      <c r="B116" s="89" t="s">
        <v>343</v>
      </c>
      <c r="C116" s="87" t="s">
        <v>4639</v>
      </c>
      <c r="D116" s="87" t="s">
        <v>226</v>
      </c>
      <c r="E116" s="87" t="s">
        <v>427</v>
      </c>
      <c r="F116" s="87" t="s">
        <v>425</v>
      </c>
      <c r="G116" s="87" t="s">
        <v>426</v>
      </c>
      <c r="H116" s="87" t="s">
        <v>279</v>
      </c>
      <c r="I116" s="87" t="s">
        <v>278</v>
      </c>
      <c r="J116" s="88">
        <v>123320200</v>
      </c>
      <c r="K116" s="88">
        <v>128654600</v>
      </c>
      <c r="L116" s="91">
        <v>-4.1500000000000002E-2</v>
      </c>
    </row>
    <row r="117" spans="1:12" s="80" customFormat="1">
      <c r="A117" s="90">
        <v>116</v>
      </c>
      <c r="B117" s="89" t="s">
        <v>747</v>
      </c>
      <c r="C117" s="87" t="s">
        <v>3470</v>
      </c>
      <c r="D117" s="87" t="s">
        <v>216</v>
      </c>
      <c r="E117" s="87" t="s">
        <v>963</v>
      </c>
      <c r="F117" s="87" t="s">
        <v>961</v>
      </c>
      <c r="G117" s="87" t="s">
        <v>962</v>
      </c>
      <c r="H117" s="87" t="s">
        <v>163</v>
      </c>
      <c r="I117" s="87" t="s">
        <v>4627</v>
      </c>
      <c r="J117" s="88">
        <v>119361537</v>
      </c>
      <c r="K117" s="88">
        <v>126137297</v>
      </c>
      <c r="L117" s="91">
        <v>-5.3699999999999998E-2</v>
      </c>
    </row>
    <row r="118" spans="1:12" s="80" customFormat="1">
      <c r="A118" s="90">
        <v>117</v>
      </c>
      <c r="B118" s="89" t="s">
        <v>191</v>
      </c>
      <c r="C118" s="87" t="s">
        <v>2282</v>
      </c>
      <c r="D118" s="87" t="s">
        <v>209</v>
      </c>
      <c r="E118" s="87" t="s">
        <v>1235</v>
      </c>
      <c r="F118" s="87" t="s">
        <v>1233</v>
      </c>
      <c r="G118" s="87" t="s">
        <v>1234</v>
      </c>
      <c r="H118" s="87" t="s">
        <v>279</v>
      </c>
      <c r="I118" s="87" t="s">
        <v>428</v>
      </c>
      <c r="J118" s="88">
        <v>115146000</v>
      </c>
      <c r="K118" s="88">
        <v>243594000</v>
      </c>
      <c r="L118" s="91">
        <v>-0.52729999999999999</v>
      </c>
    </row>
    <row r="119" spans="1:12" s="80" customFormat="1">
      <c r="A119" s="90">
        <v>118</v>
      </c>
      <c r="B119" s="89" t="s">
        <v>747</v>
      </c>
      <c r="C119" s="87" t="s">
        <v>4632</v>
      </c>
      <c r="D119" s="87" t="s">
        <v>175</v>
      </c>
      <c r="E119" s="87" t="s">
        <v>2637</v>
      </c>
      <c r="F119" s="87" t="s">
        <v>2635</v>
      </c>
      <c r="G119" s="87" t="s">
        <v>2636</v>
      </c>
      <c r="H119" s="87" t="s">
        <v>279</v>
      </c>
      <c r="I119" s="87" t="s">
        <v>278</v>
      </c>
      <c r="J119" s="88">
        <v>114222000</v>
      </c>
      <c r="K119" s="88">
        <v>110892000</v>
      </c>
      <c r="L119" s="91">
        <v>0.03</v>
      </c>
    </row>
    <row r="120" spans="1:12" s="80" customFormat="1">
      <c r="A120" s="90">
        <v>119</v>
      </c>
      <c r="B120" s="89" t="s">
        <v>339</v>
      </c>
      <c r="C120" s="87" t="s">
        <v>3777</v>
      </c>
      <c r="D120" s="87" t="s">
        <v>153</v>
      </c>
      <c r="E120" s="87" t="s">
        <v>3750</v>
      </c>
      <c r="F120" s="87" t="s">
        <v>3748</v>
      </c>
      <c r="G120" s="87" t="s">
        <v>3749</v>
      </c>
      <c r="H120" s="87" t="s">
        <v>279</v>
      </c>
      <c r="I120" s="87" t="s">
        <v>428</v>
      </c>
      <c r="J120" s="88">
        <v>108465500</v>
      </c>
      <c r="K120" s="88">
        <v>118605000</v>
      </c>
      <c r="L120" s="91">
        <v>-8.5500000000000007E-2</v>
      </c>
    </row>
    <row r="121" spans="1:12" s="80" customFormat="1">
      <c r="A121" s="90">
        <v>120</v>
      </c>
      <c r="B121" s="89" t="s">
        <v>197</v>
      </c>
      <c r="C121" s="87" t="s">
        <v>3506</v>
      </c>
      <c r="D121" s="87" t="s">
        <v>155</v>
      </c>
      <c r="E121" s="87" t="s">
        <v>3503</v>
      </c>
      <c r="F121" s="87" t="s">
        <v>3501</v>
      </c>
      <c r="G121" s="87" t="s">
        <v>3502</v>
      </c>
      <c r="H121" s="87" t="s">
        <v>279</v>
      </c>
      <c r="I121" s="87" t="s">
        <v>428</v>
      </c>
      <c r="J121" s="88">
        <v>105804000</v>
      </c>
      <c r="K121" s="88">
        <v>86991816</v>
      </c>
      <c r="L121" s="91">
        <v>0.21629999999999999</v>
      </c>
    </row>
    <row r="122" spans="1:12" s="80" customFormat="1">
      <c r="A122" s="90">
        <v>121</v>
      </c>
      <c r="B122" s="89" t="s">
        <v>147</v>
      </c>
      <c r="C122" s="87" t="s">
        <v>4640</v>
      </c>
      <c r="D122" s="87" t="s">
        <v>149</v>
      </c>
      <c r="E122" s="87" t="s">
        <v>4609</v>
      </c>
      <c r="F122" s="87" t="s">
        <v>4608</v>
      </c>
      <c r="G122" s="87" t="s">
        <v>4276</v>
      </c>
      <c r="H122" s="87" t="s">
        <v>279</v>
      </c>
      <c r="I122" s="87" t="s">
        <v>428</v>
      </c>
      <c r="J122" s="88">
        <v>101471972</v>
      </c>
      <c r="K122" s="88">
        <v>108927136</v>
      </c>
      <c r="L122" s="91">
        <v>-6.8400000000000002E-2</v>
      </c>
    </row>
    <row r="123" spans="1:12" s="80" customFormat="1">
      <c r="A123" s="90">
        <v>122</v>
      </c>
      <c r="B123" s="89" t="s">
        <v>343</v>
      </c>
      <c r="C123" s="87" t="s">
        <v>4639</v>
      </c>
      <c r="D123" s="87" t="s">
        <v>169</v>
      </c>
      <c r="E123" s="87" t="s">
        <v>2832</v>
      </c>
      <c r="F123" s="87" t="s">
        <v>2830</v>
      </c>
      <c r="G123" s="87" t="s">
        <v>2831</v>
      </c>
      <c r="H123" s="87" t="s">
        <v>279</v>
      </c>
      <c r="I123" s="87" t="s">
        <v>278</v>
      </c>
      <c r="J123" s="88">
        <v>99230620</v>
      </c>
      <c r="K123" s="87">
        <v>0</v>
      </c>
      <c r="L123" s="86" t="s">
        <v>4626</v>
      </c>
    </row>
    <row r="124" spans="1:12" s="80" customFormat="1">
      <c r="A124" s="90">
        <v>123</v>
      </c>
      <c r="B124" s="89" t="s">
        <v>343</v>
      </c>
      <c r="C124" s="87" t="s">
        <v>2382</v>
      </c>
      <c r="D124" s="87" t="s">
        <v>182</v>
      </c>
      <c r="E124" s="87" t="s">
        <v>2434</v>
      </c>
      <c r="F124" s="87" t="s">
        <v>2432</v>
      </c>
      <c r="G124" s="87" t="s">
        <v>2433</v>
      </c>
      <c r="H124" s="87" t="s">
        <v>279</v>
      </c>
      <c r="I124" s="87" t="s">
        <v>278</v>
      </c>
      <c r="J124" s="88">
        <v>86333938</v>
      </c>
      <c r="K124" s="88">
        <v>85730928</v>
      </c>
      <c r="L124" s="91">
        <v>7.0000000000000001E-3</v>
      </c>
    </row>
    <row r="125" spans="1:12" s="80" customFormat="1">
      <c r="A125" s="90">
        <v>124</v>
      </c>
      <c r="B125" s="89" t="s">
        <v>603</v>
      </c>
      <c r="C125" s="87" t="s">
        <v>2137</v>
      </c>
      <c r="D125" s="87" t="s">
        <v>186</v>
      </c>
      <c r="E125" s="87" t="s">
        <v>2137</v>
      </c>
      <c r="F125" s="87" t="s">
        <v>2136</v>
      </c>
      <c r="G125" s="87" t="s">
        <v>302</v>
      </c>
      <c r="H125" s="87" t="s">
        <v>279</v>
      </c>
      <c r="I125" s="87" t="s">
        <v>428</v>
      </c>
      <c r="J125" s="88">
        <v>74899600</v>
      </c>
      <c r="K125" s="88">
        <v>80577500</v>
      </c>
      <c r="L125" s="91">
        <v>-7.0499999999999993E-2</v>
      </c>
    </row>
    <row r="126" spans="1:12" s="80" customFormat="1">
      <c r="A126" s="90">
        <v>125</v>
      </c>
      <c r="B126" s="89" t="s">
        <v>343</v>
      </c>
      <c r="C126" s="87" t="s">
        <v>2382</v>
      </c>
      <c r="D126" s="87" t="s">
        <v>202</v>
      </c>
      <c r="E126" s="87" t="s">
        <v>1561</v>
      </c>
      <c r="F126" s="87" t="s">
        <v>1560</v>
      </c>
      <c r="G126" s="87" t="s">
        <v>1536</v>
      </c>
      <c r="H126" s="87" t="s">
        <v>279</v>
      </c>
      <c r="I126" s="87" t="s">
        <v>428</v>
      </c>
      <c r="J126" s="88">
        <v>59535806</v>
      </c>
      <c r="K126" s="88">
        <v>62995518</v>
      </c>
      <c r="L126" s="91">
        <v>-5.4899999999999997E-2</v>
      </c>
    </row>
    <row r="127" spans="1:12" s="80" customFormat="1">
      <c r="A127" s="90">
        <v>126</v>
      </c>
      <c r="B127" s="89" t="s">
        <v>603</v>
      </c>
      <c r="C127" s="87" t="s">
        <v>1101</v>
      </c>
      <c r="D127" s="87" t="s">
        <v>214</v>
      </c>
      <c r="E127" s="87" t="s">
        <v>1095</v>
      </c>
      <c r="F127" s="87" t="s">
        <v>1093</v>
      </c>
      <c r="G127" s="87" t="s">
        <v>1094</v>
      </c>
      <c r="H127" s="87" t="s">
        <v>279</v>
      </c>
      <c r="I127" s="87" t="s">
        <v>428</v>
      </c>
      <c r="J127" s="88">
        <v>51526110</v>
      </c>
      <c r="K127" s="88">
        <v>55320078</v>
      </c>
      <c r="L127" s="91">
        <v>-6.8599999999999994E-2</v>
      </c>
    </row>
    <row r="128" spans="1:12" s="80" customFormat="1">
      <c r="A128" s="90">
        <v>127</v>
      </c>
      <c r="B128" s="89" t="s">
        <v>747</v>
      </c>
      <c r="C128" s="87" t="s">
        <v>3470</v>
      </c>
      <c r="D128" s="87" t="s">
        <v>216</v>
      </c>
      <c r="E128" s="87" t="s">
        <v>1002</v>
      </c>
      <c r="F128" s="87" t="s">
        <v>1000</v>
      </c>
      <c r="G128" s="87" t="s">
        <v>1001</v>
      </c>
      <c r="H128" s="87" t="s">
        <v>279</v>
      </c>
      <c r="I128" s="87" t="s">
        <v>278</v>
      </c>
      <c r="J128" s="88">
        <v>45969125</v>
      </c>
      <c r="K128" s="88">
        <v>7615438</v>
      </c>
      <c r="L128" s="91">
        <v>5.0362999999999998</v>
      </c>
    </row>
    <row r="129" spans="1:12" s="80" customFormat="1">
      <c r="A129" s="90">
        <v>128</v>
      </c>
      <c r="B129" s="89" t="s">
        <v>343</v>
      </c>
      <c r="C129" s="87" t="s">
        <v>2382</v>
      </c>
      <c r="D129" s="87" t="s">
        <v>202</v>
      </c>
      <c r="E129" s="87" t="s">
        <v>1555</v>
      </c>
      <c r="F129" s="87" t="s">
        <v>4638</v>
      </c>
      <c r="G129" s="87" t="s">
        <v>1554</v>
      </c>
      <c r="H129" s="87" t="s">
        <v>279</v>
      </c>
      <c r="I129" s="87" t="s">
        <v>278</v>
      </c>
      <c r="J129" s="88">
        <v>41423979</v>
      </c>
      <c r="K129" s="88">
        <v>122077000</v>
      </c>
      <c r="L129" s="91">
        <v>-0.66069999999999995</v>
      </c>
    </row>
    <row r="130" spans="1:12" s="80" customFormat="1">
      <c r="A130" s="90">
        <v>129</v>
      </c>
      <c r="B130" s="89" t="s">
        <v>343</v>
      </c>
      <c r="C130" s="87" t="s">
        <v>3840</v>
      </c>
      <c r="D130" s="87" t="s">
        <v>184</v>
      </c>
      <c r="E130" s="87" t="s">
        <v>2293</v>
      </c>
      <c r="F130" s="87" t="s">
        <v>2291</v>
      </c>
      <c r="G130" s="87" t="s">
        <v>2292</v>
      </c>
      <c r="H130" s="87" t="s">
        <v>274</v>
      </c>
      <c r="I130" s="87" t="s">
        <v>4627</v>
      </c>
      <c r="J130" s="88">
        <v>39668301</v>
      </c>
      <c r="K130" s="88">
        <v>41335019</v>
      </c>
      <c r="L130" s="91">
        <v>-4.0300000000000002E-2</v>
      </c>
    </row>
    <row r="131" spans="1:12" s="80" customFormat="1">
      <c r="A131" s="90">
        <v>130</v>
      </c>
      <c r="B131" s="89" t="s">
        <v>191</v>
      </c>
      <c r="C131" s="87" t="s">
        <v>2282</v>
      </c>
      <c r="D131" s="87" t="s">
        <v>177</v>
      </c>
      <c r="E131" s="87" t="s">
        <v>2479</v>
      </c>
      <c r="F131" s="87" t="s">
        <v>2477</v>
      </c>
      <c r="G131" s="87" t="s">
        <v>2478</v>
      </c>
      <c r="H131" s="87" t="s">
        <v>279</v>
      </c>
      <c r="I131" s="87" t="s">
        <v>278</v>
      </c>
      <c r="J131" s="88">
        <v>33552540</v>
      </c>
      <c r="K131" s="88">
        <v>25088533</v>
      </c>
      <c r="L131" s="91">
        <v>0.33739999999999998</v>
      </c>
    </row>
    <row r="132" spans="1:12" s="80" customFormat="1">
      <c r="A132" s="90">
        <v>131</v>
      </c>
      <c r="B132" s="89" t="s">
        <v>307</v>
      </c>
      <c r="C132" s="87" t="s">
        <v>4637</v>
      </c>
      <c r="D132" s="87" t="s">
        <v>199</v>
      </c>
      <c r="E132" s="87" t="s">
        <v>1660</v>
      </c>
      <c r="F132" s="87" t="s">
        <v>1658</v>
      </c>
      <c r="G132" s="87" t="s">
        <v>1659</v>
      </c>
      <c r="H132" s="87" t="s">
        <v>279</v>
      </c>
      <c r="I132" s="87" t="s">
        <v>278</v>
      </c>
      <c r="J132" s="88">
        <v>16056322</v>
      </c>
      <c r="K132" s="88">
        <v>3802601</v>
      </c>
      <c r="L132" s="91">
        <v>3.2225000000000001</v>
      </c>
    </row>
    <row r="133" spans="1:12" s="80" customFormat="1">
      <c r="A133" s="90">
        <v>132</v>
      </c>
      <c r="B133" s="89" t="s">
        <v>191</v>
      </c>
      <c r="C133" s="87" t="s">
        <v>2282</v>
      </c>
      <c r="D133" s="87" t="s">
        <v>194</v>
      </c>
      <c r="E133" s="87" t="s">
        <v>1840</v>
      </c>
      <c r="F133" s="87" t="s">
        <v>1838</v>
      </c>
      <c r="G133" s="87" t="s">
        <v>1839</v>
      </c>
      <c r="H133" s="87" t="s">
        <v>279</v>
      </c>
      <c r="I133" s="87" t="s">
        <v>278</v>
      </c>
      <c r="J133" s="88">
        <v>9914976</v>
      </c>
      <c r="K133" s="88">
        <v>4760040</v>
      </c>
      <c r="L133" s="91">
        <v>1.083</v>
      </c>
    </row>
    <row r="134" spans="1:12" s="80" customFormat="1">
      <c r="A134" s="90">
        <v>133</v>
      </c>
      <c r="B134" s="89" t="s">
        <v>1846</v>
      </c>
      <c r="C134" s="87" t="s">
        <v>4636</v>
      </c>
      <c r="D134" s="87" t="s">
        <v>173</v>
      </c>
      <c r="E134" s="87" t="s">
        <v>2748</v>
      </c>
      <c r="F134" s="87" t="s">
        <v>2746</v>
      </c>
      <c r="G134" s="87" t="s">
        <v>2747</v>
      </c>
      <c r="H134" s="87" t="s">
        <v>279</v>
      </c>
      <c r="I134" s="87" t="s">
        <v>278</v>
      </c>
      <c r="J134" s="88">
        <v>8015500</v>
      </c>
      <c r="K134" s="88">
        <v>7968500</v>
      </c>
      <c r="L134" s="91">
        <v>5.8999999999999999E-3</v>
      </c>
    </row>
    <row r="135" spans="1:12" s="80" customFormat="1">
      <c r="A135" s="90">
        <v>134</v>
      </c>
      <c r="B135" s="89" t="s">
        <v>747</v>
      </c>
      <c r="C135" s="87" t="s">
        <v>4632</v>
      </c>
      <c r="D135" s="87" t="s">
        <v>197</v>
      </c>
      <c r="E135" s="87" t="s">
        <v>4635</v>
      </c>
      <c r="F135" s="87" t="s">
        <v>4634</v>
      </c>
      <c r="G135" s="87" t="s">
        <v>4633</v>
      </c>
      <c r="H135" s="87" t="s">
        <v>163</v>
      </c>
      <c r="I135" s="87" t="s">
        <v>4627</v>
      </c>
      <c r="J135" s="88">
        <v>5287940</v>
      </c>
      <c r="K135" s="88">
        <v>4878425</v>
      </c>
      <c r="L135" s="91">
        <v>8.3900000000000002E-2</v>
      </c>
    </row>
    <row r="136" spans="1:12" s="80" customFormat="1">
      <c r="A136" s="90">
        <v>135</v>
      </c>
      <c r="B136" s="89" t="s">
        <v>343</v>
      </c>
      <c r="C136" s="87" t="s">
        <v>2382</v>
      </c>
      <c r="D136" s="87" t="s">
        <v>182</v>
      </c>
      <c r="E136" s="87" t="s">
        <v>2396</v>
      </c>
      <c r="F136" s="87" t="s">
        <v>2394</v>
      </c>
      <c r="G136" s="87" t="s">
        <v>2395</v>
      </c>
      <c r="H136" s="87" t="s">
        <v>274</v>
      </c>
      <c r="I136" s="87" t="s">
        <v>4627</v>
      </c>
      <c r="J136" s="88">
        <v>4936000</v>
      </c>
      <c r="K136" s="88">
        <v>5280200</v>
      </c>
      <c r="L136" s="91">
        <v>-6.5199999999999994E-2</v>
      </c>
    </row>
    <row r="137" spans="1:12" s="80" customFormat="1">
      <c r="A137" s="90">
        <v>136</v>
      </c>
      <c r="B137" s="89" t="s">
        <v>339</v>
      </c>
      <c r="C137" s="87" t="s">
        <v>3777</v>
      </c>
      <c r="D137" s="87" t="s">
        <v>153</v>
      </c>
      <c r="E137" s="87" t="s">
        <v>3590</v>
      </c>
      <c r="F137" s="87" t="s">
        <v>3588</v>
      </c>
      <c r="G137" s="87" t="s">
        <v>3589</v>
      </c>
      <c r="H137" s="87" t="s">
        <v>163</v>
      </c>
      <c r="I137" s="87" t="s">
        <v>4627</v>
      </c>
      <c r="J137" s="88">
        <v>4789600</v>
      </c>
      <c r="K137" s="88">
        <v>4821600</v>
      </c>
      <c r="L137" s="91">
        <v>-6.6E-3</v>
      </c>
    </row>
    <row r="138" spans="1:12" s="80" customFormat="1">
      <c r="A138" s="90">
        <v>137</v>
      </c>
      <c r="B138" s="89" t="s">
        <v>747</v>
      </c>
      <c r="C138" s="87" t="s">
        <v>4632</v>
      </c>
      <c r="D138" s="87" t="s">
        <v>197</v>
      </c>
      <c r="E138" s="87" t="s">
        <v>1767</v>
      </c>
      <c r="F138" s="87" t="s">
        <v>1765</v>
      </c>
      <c r="G138" s="87" t="s">
        <v>1766</v>
      </c>
      <c r="H138" s="87" t="s">
        <v>274</v>
      </c>
      <c r="I138" s="87" t="s">
        <v>4627</v>
      </c>
      <c r="J138" s="88">
        <v>2467500</v>
      </c>
      <c r="K138" s="88">
        <v>2378350</v>
      </c>
      <c r="L138" s="91">
        <v>3.7499999999999999E-2</v>
      </c>
    </row>
    <row r="139" spans="1:12" s="80" customFormat="1">
      <c r="A139" s="90">
        <v>138</v>
      </c>
      <c r="B139" s="89" t="s">
        <v>747</v>
      </c>
      <c r="C139" s="87" t="s">
        <v>4632</v>
      </c>
      <c r="D139" s="87" t="s">
        <v>197</v>
      </c>
      <c r="E139" s="87" t="s">
        <v>4631</v>
      </c>
      <c r="F139" s="87" t="s">
        <v>4630</v>
      </c>
      <c r="G139" s="87" t="s">
        <v>4629</v>
      </c>
      <c r="H139" s="87" t="s">
        <v>163</v>
      </c>
      <c r="I139" s="87" t="s">
        <v>4627</v>
      </c>
      <c r="J139" s="88">
        <v>1465750</v>
      </c>
      <c r="K139" s="88">
        <v>1632830</v>
      </c>
      <c r="L139" s="91">
        <v>-0.1023</v>
      </c>
    </row>
    <row r="140" spans="1:12" s="80" customFormat="1">
      <c r="A140" s="90">
        <v>139</v>
      </c>
      <c r="B140" s="89" t="s">
        <v>343</v>
      </c>
      <c r="C140" s="87" t="s">
        <v>3840</v>
      </c>
      <c r="D140" s="87" t="s">
        <v>201</v>
      </c>
      <c r="E140" s="87" t="s">
        <v>1906</v>
      </c>
      <c r="F140" s="87" t="s">
        <v>1904</v>
      </c>
      <c r="G140" s="87" t="s">
        <v>1905</v>
      </c>
      <c r="H140" s="87" t="s">
        <v>279</v>
      </c>
      <c r="I140" s="87" t="s">
        <v>278</v>
      </c>
      <c r="J140" s="88">
        <v>525403</v>
      </c>
      <c r="K140" s="88">
        <v>6943604</v>
      </c>
      <c r="L140" s="91">
        <v>-0.92430000000000001</v>
      </c>
    </row>
    <row r="141" spans="1:12" s="80" customFormat="1">
      <c r="A141" s="90">
        <v>140</v>
      </c>
      <c r="B141" s="89" t="s">
        <v>747</v>
      </c>
      <c r="C141" s="87" t="s">
        <v>3470</v>
      </c>
      <c r="D141" s="87" t="s">
        <v>216</v>
      </c>
      <c r="E141" s="87" t="s">
        <v>1029</v>
      </c>
      <c r="F141" s="87" t="s">
        <v>1028</v>
      </c>
      <c r="G141" s="87" t="s">
        <v>820</v>
      </c>
      <c r="H141" s="87" t="s">
        <v>279</v>
      </c>
      <c r="I141" s="87" t="s">
        <v>432</v>
      </c>
      <c r="J141" s="88">
        <v>491920</v>
      </c>
      <c r="K141" s="87">
        <v>0</v>
      </c>
      <c r="L141" s="86" t="s">
        <v>4626</v>
      </c>
    </row>
    <row r="142" spans="1:12" s="80" customFormat="1">
      <c r="A142" s="85">
        <v>141</v>
      </c>
      <c r="B142" s="84" t="s">
        <v>747</v>
      </c>
      <c r="C142" s="82" t="s">
        <v>3470</v>
      </c>
      <c r="D142" s="82" t="s">
        <v>216</v>
      </c>
      <c r="E142" s="82" t="s">
        <v>958</v>
      </c>
      <c r="F142" s="82" t="s">
        <v>957</v>
      </c>
      <c r="G142" s="82" t="s">
        <v>820</v>
      </c>
      <c r="H142" s="82" t="s">
        <v>4628</v>
      </c>
      <c r="I142" s="82" t="s">
        <v>4627</v>
      </c>
      <c r="J142" s="83">
        <v>326800</v>
      </c>
      <c r="K142" s="82">
        <v>0</v>
      </c>
      <c r="L142" s="81" t="s">
        <v>4626</v>
      </c>
    </row>
  </sheetData>
  <pageMargins left="0.6" right="0.5" top="1" bottom="1" header="0.5" footer="0.5"/>
  <pageSetup orientation="landscape" r:id="rId1"/>
  <headerFooter>
    <oddHeader>&amp;LSource: ACAIS
FAA Airports&amp;CCY 2019 Final All-Cargo Landed Weights, Rank Order&amp;R&amp;D</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47EC-4A72-4D1B-99F3-4A92DB3D3185}">
  <sheetPr>
    <tabColor theme="6"/>
  </sheetPr>
  <dimension ref="A1:K1048576"/>
  <sheetViews>
    <sheetView workbookViewId="0"/>
  </sheetViews>
  <sheetFormatPr defaultColWidth="9.140625" defaultRowHeight="15"/>
  <cols>
    <col min="1" max="1" width="16.5703125" customWidth="1"/>
    <col min="2" max="2" width="6" customWidth="1"/>
    <col min="3" max="3" width="14.42578125" customWidth="1"/>
    <col min="4" max="4" width="5.28515625" bestFit="1" customWidth="1"/>
    <col min="5" max="5" width="11.42578125" customWidth="1"/>
    <col min="6" max="6" width="22.140625" customWidth="1"/>
    <col min="7" max="7" width="3.42578125" bestFit="1" customWidth="1"/>
    <col min="8" max="8" width="4.5703125" bestFit="1" customWidth="1"/>
    <col min="9" max="10" width="12.28515625" customWidth="1"/>
    <col min="11" max="11" width="8.85546875" bestFit="1" customWidth="1"/>
  </cols>
  <sheetData>
    <row r="1" spans="1:11">
      <c r="A1" s="77" t="s">
        <v>4622</v>
      </c>
      <c r="B1" s="77" t="s">
        <v>4621</v>
      </c>
      <c r="C1" s="77" t="s">
        <v>4620</v>
      </c>
      <c r="D1" s="77" t="s">
        <v>4619</v>
      </c>
      <c r="E1" s="77" t="s">
        <v>4618</v>
      </c>
      <c r="F1" s="77" t="s">
        <v>4617</v>
      </c>
      <c r="G1" s="77" t="s">
        <v>4616</v>
      </c>
      <c r="H1" s="77" t="s">
        <v>4615</v>
      </c>
      <c r="I1" s="77" t="s">
        <v>4614</v>
      </c>
      <c r="J1" s="77" t="s">
        <v>4613</v>
      </c>
      <c r="K1" s="77" t="s">
        <v>4612</v>
      </c>
    </row>
    <row r="2" spans="1:11">
      <c r="A2" s="78">
        <v>58</v>
      </c>
      <c r="B2" s="78" t="s">
        <v>147</v>
      </c>
      <c r="C2" s="78" t="s">
        <v>149</v>
      </c>
      <c r="D2" s="78" t="s">
        <v>4611</v>
      </c>
      <c r="E2" s="78" t="s">
        <v>4307</v>
      </c>
      <c r="F2" s="78" t="s">
        <v>4610</v>
      </c>
      <c r="G2" s="78" t="s">
        <v>279</v>
      </c>
      <c r="H2" s="78" t="s">
        <v>432</v>
      </c>
      <c r="I2" s="78">
        <v>2713843</v>
      </c>
      <c r="J2" s="78">
        <v>2642607</v>
      </c>
      <c r="K2" s="78">
        <v>2.7E-2</v>
      </c>
    </row>
    <row r="3" spans="1:11">
      <c r="A3">
        <v>125</v>
      </c>
      <c r="B3" t="s">
        <v>147</v>
      </c>
      <c r="C3" t="s">
        <v>149</v>
      </c>
      <c r="D3" t="s">
        <v>4609</v>
      </c>
      <c r="E3" t="s">
        <v>4276</v>
      </c>
      <c r="F3" t="s">
        <v>4608</v>
      </c>
      <c r="G3" t="s">
        <v>279</v>
      </c>
      <c r="H3" t="s">
        <v>428</v>
      </c>
      <c r="I3">
        <v>562420</v>
      </c>
      <c r="J3">
        <v>549289</v>
      </c>
      <c r="K3">
        <v>2.3900000000000001E-2</v>
      </c>
    </row>
    <row r="4" spans="1:11">
      <c r="A4" s="76">
        <v>138</v>
      </c>
      <c r="B4" s="76" t="s">
        <v>147</v>
      </c>
      <c r="C4" s="76" t="s">
        <v>149</v>
      </c>
      <c r="D4" s="76" t="s">
        <v>4607</v>
      </c>
      <c r="E4" s="76" t="s">
        <v>4606</v>
      </c>
      <c r="F4" s="76" t="s">
        <v>4605</v>
      </c>
      <c r="G4" s="76" t="s">
        <v>279</v>
      </c>
      <c r="H4" s="76" t="s">
        <v>278</v>
      </c>
      <c r="I4" s="76">
        <v>459191</v>
      </c>
      <c r="J4" s="76">
        <v>440277</v>
      </c>
      <c r="K4" s="76">
        <v>4.2999999999999997E-2</v>
      </c>
    </row>
    <row r="5" spans="1:11">
      <c r="A5">
        <v>204</v>
      </c>
      <c r="B5" t="s">
        <v>147</v>
      </c>
      <c r="C5" t="s">
        <v>149</v>
      </c>
      <c r="D5" t="s">
        <v>4604</v>
      </c>
      <c r="E5" t="s">
        <v>4603</v>
      </c>
      <c r="F5" t="s">
        <v>4603</v>
      </c>
      <c r="G5" t="s">
        <v>279</v>
      </c>
      <c r="H5" t="s">
        <v>278</v>
      </c>
      <c r="I5">
        <v>160874</v>
      </c>
      <c r="J5">
        <v>160110</v>
      </c>
      <c r="K5">
        <v>4.7999999999999996E-3</v>
      </c>
    </row>
    <row r="6" spans="1:11">
      <c r="A6" s="76">
        <v>215</v>
      </c>
      <c r="B6" s="76" t="s">
        <v>147</v>
      </c>
      <c r="C6" s="76" t="s">
        <v>149</v>
      </c>
      <c r="D6" s="76" t="s">
        <v>4602</v>
      </c>
      <c r="E6" s="76" t="s">
        <v>4543</v>
      </c>
      <c r="F6" s="76" t="s">
        <v>4601</v>
      </c>
      <c r="G6" s="76" t="s">
        <v>279</v>
      </c>
      <c r="H6" s="76" t="s">
        <v>278</v>
      </c>
      <c r="I6" s="76">
        <v>137090</v>
      </c>
      <c r="J6" s="76">
        <v>135389</v>
      </c>
      <c r="K6" s="76">
        <v>1.26E-2</v>
      </c>
    </row>
    <row r="7" spans="1:11">
      <c r="A7">
        <v>247</v>
      </c>
      <c r="B7" t="s">
        <v>147</v>
      </c>
      <c r="C7" t="s">
        <v>149</v>
      </c>
      <c r="D7" t="s">
        <v>4600</v>
      </c>
      <c r="E7" t="s">
        <v>4599</v>
      </c>
      <c r="F7" t="s">
        <v>4598</v>
      </c>
      <c r="G7" t="s">
        <v>279</v>
      </c>
      <c r="H7" t="s">
        <v>278</v>
      </c>
      <c r="I7">
        <v>95239</v>
      </c>
      <c r="J7">
        <v>93889</v>
      </c>
      <c r="K7">
        <v>1.44E-2</v>
      </c>
    </row>
    <row r="8" spans="1:11">
      <c r="A8" s="76">
        <v>251</v>
      </c>
      <c r="B8" s="76" t="s">
        <v>147</v>
      </c>
      <c r="C8" s="76" t="s">
        <v>149</v>
      </c>
      <c r="D8" s="76" t="s">
        <v>4597</v>
      </c>
      <c r="E8" s="76" t="s">
        <v>4147</v>
      </c>
      <c r="F8" s="76" t="s">
        <v>4596</v>
      </c>
      <c r="G8" s="76" t="s">
        <v>279</v>
      </c>
      <c r="H8" s="76" t="s">
        <v>278</v>
      </c>
      <c r="I8" s="76">
        <v>90839</v>
      </c>
      <c r="J8" s="76">
        <v>87119</v>
      </c>
      <c r="K8" s="76">
        <v>4.2700000000000002E-2</v>
      </c>
    </row>
    <row r="9" spans="1:11">
      <c r="A9">
        <v>255</v>
      </c>
      <c r="B9" t="s">
        <v>147</v>
      </c>
      <c r="C9" t="s">
        <v>149</v>
      </c>
      <c r="D9" t="s">
        <v>4595</v>
      </c>
      <c r="E9" t="s">
        <v>4594</v>
      </c>
      <c r="F9" t="s">
        <v>4594</v>
      </c>
      <c r="G9" t="s">
        <v>279</v>
      </c>
      <c r="H9" t="s">
        <v>278</v>
      </c>
      <c r="I9">
        <v>85655</v>
      </c>
      <c r="J9">
        <v>81562</v>
      </c>
      <c r="K9">
        <v>5.0200000000000002E-2</v>
      </c>
    </row>
    <row r="10" spans="1:11">
      <c r="A10" s="76">
        <v>260</v>
      </c>
      <c r="B10" s="76" t="s">
        <v>147</v>
      </c>
      <c r="C10" s="76" t="s">
        <v>149</v>
      </c>
      <c r="D10" s="76" t="s">
        <v>4593</v>
      </c>
      <c r="E10" s="76" t="s">
        <v>4592</v>
      </c>
      <c r="F10" s="76" t="s">
        <v>4592</v>
      </c>
      <c r="G10" s="76" t="s">
        <v>279</v>
      </c>
      <c r="H10" s="76" t="s">
        <v>278</v>
      </c>
      <c r="I10" s="76">
        <v>71822</v>
      </c>
      <c r="J10" s="76">
        <v>43655</v>
      </c>
      <c r="K10" s="76">
        <v>0.6452</v>
      </c>
    </row>
    <row r="11" spans="1:11">
      <c r="A11">
        <v>265</v>
      </c>
      <c r="B11" t="s">
        <v>147</v>
      </c>
      <c r="C11" t="s">
        <v>149</v>
      </c>
      <c r="D11" t="s">
        <v>4591</v>
      </c>
      <c r="E11" t="s">
        <v>4590</v>
      </c>
      <c r="F11" t="s">
        <v>4589</v>
      </c>
      <c r="G11" t="s">
        <v>279</v>
      </c>
      <c r="H11" t="s">
        <v>278</v>
      </c>
      <c r="I11">
        <v>67876</v>
      </c>
      <c r="J11">
        <v>69070</v>
      </c>
      <c r="K11">
        <v>-1.7299999999999999E-2</v>
      </c>
    </row>
    <row r="12" spans="1:11">
      <c r="A12" s="76">
        <v>267</v>
      </c>
      <c r="B12" s="76" t="s">
        <v>147</v>
      </c>
      <c r="C12" s="76" t="s">
        <v>149</v>
      </c>
      <c r="D12" s="76" t="s">
        <v>4588</v>
      </c>
      <c r="E12" s="76" t="s">
        <v>4587</v>
      </c>
      <c r="F12" s="76" t="s">
        <v>4587</v>
      </c>
      <c r="G12" s="76" t="s">
        <v>279</v>
      </c>
      <c r="H12" s="76" t="s">
        <v>278</v>
      </c>
      <c r="I12" s="76">
        <v>65087</v>
      </c>
      <c r="J12" s="76">
        <v>64122</v>
      </c>
      <c r="K12" s="76">
        <v>1.4999999999999999E-2</v>
      </c>
    </row>
    <row r="13" spans="1:11">
      <c r="A13">
        <v>290</v>
      </c>
      <c r="B13" t="s">
        <v>147</v>
      </c>
      <c r="C13" t="s">
        <v>149</v>
      </c>
      <c r="D13" t="s">
        <v>4586</v>
      </c>
      <c r="E13" t="s">
        <v>4585</v>
      </c>
      <c r="F13" t="s">
        <v>4585</v>
      </c>
      <c r="G13" t="s">
        <v>279</v>
      </c>
      <c r="H13" t="s">
        <v>278</v>
      </c>
      <c r="I13">
        <v>46367</v>
      </c>
      <c r="J13">
        <v>46867</v>
      </c>
      <c r="K13">
        <v>-1.0699999999999999E-2</v>
      </c>
    </row>
    <row r="14" spans="1:11">
      <c r="A14" s="76">
        <v>291</v>
      </c>
      <c r="B14" s="76" t="s">
        <v>147</v>
      </c>
      <c r="C14" s="76" t="s">
        <v>149</v>
      </c>
      <c r="D14" s="76" t="s">
        <v>4584</v>
      </c>
      <c r="E14" s="76" t="s">
        <v>4583</v>
      </c>
      <c r="F14" s="76" t="s">
        <v>4582</v>
      </c>
      <c r="G14" s="76" t="s">
        <v>279</v>
      </c>
      <c r="H14" s="76" t="s">
        <v>278</v>
      </c>
      <c r="I14" s="76">
        <v>46289</v>
      </c>
      <c r="J14" s="76">
        <v>46450</v>
      </c>
      <c r="K14" s="76">
        <v>-3.5000000000000001E-3</v>
      </c>
    </row>
    <row r="15" spans="1:11">
      <c r="A15">
        <v>292</v>
      </c>
      <c r="B15" t="s">
        <v>147</v>
      </c>
      <c r="C15" t="s">
        <v>149</v>
      </c>
      <c r="D15" t="s">
        <v>4581</v>
      </c>
      <c r="E15" t="s">
        <v>4580</v>
      </c>
      <c r="F15" t="s">
        <v>4580</v>
      </c>
      <c r="G15" t="s">
        <v>279</v>
      </c>
      <c r="H15" t="s">
        <v>278</v>
      </c>
      <c r="I15">
        <v>44244</v>
      </c>
      <c r="J15">
        <v>44131</v>
      </c>
      <c r="K15">
        <v>2.5999999999999999E-3</v>
      </c>
    </row>
    <row r="16" spans="1:11">
      <c r="A16" s="76">
        <v>311</v>
      </c>
      <c r="B16" s="76" t="s">
        <v>147</v>
      </c>
      <c r="C16" s="76" t="s">
        <v>149</v>
      </c>
      <c r="D16" s="76" t="s">
        <v>4579</v>
      </c>
      <c r="E16" s="76" t="s">
        <v>4578</v>
      </c>
      <c r="F16" s="76" t="s">
        <v>4578</v>
      </c>
      <c r="G16" s="76" t="s">
        <v>279</v>
      </c>
      <c r="H16" s="76" t="s">
        <v>278</v>
      </c>
      <c r="I16" s="76">
        <v>35486</v>
      </c>
      <c r="J16" s="76">
        <v>34496</v>
      </c>
      <c r="K16" s="76">
        <v>2.87E-2</v>
      </c>
    </row>
    <row r="17" spans="1:11">
      <c r="A17">
        <v>327</v>
      </c>
      <c r="B17" t="s">
        <v>147</v>
      </c>
      <c r="C17" t="s">
        <v>149</v>
      </c>
      <c r="D17" t="s">
        <v>4577</v>
      </c>
      <c r="E17" t="s">
        <v>4576</v>
      </c>
      <c r="F17" t="s">
        <v>4576</v>
      </c>
      <c r="G17" t="s">
        <v>279</v>
      </c>
      <c r="H17" t="s">
        <v>278</v>
      </c>
      <c r="I17">
        <v>27232</v>
      </c>
      <c r="J17">
        <v>29229</v>
      </c>
      <c r="K17">
        <v>-6.83E-2</v>
      </c>
    </row>
    <row r="18" spans="1:11">
      <c r="A18" s="76">
        <v>331</v>
      </c>
      <c r="B18" s="76" t="s">
        <v>147</v>
      </c>
      <c r="C18" s="76" t="s">
        <v>149</v>
      </c>
      <c r="D18" s="76" t="s">
        <v>4575</v>
      </c>
      <c r="E18" s="76" t="s">
        <v>4307</v>
      </c>
      <c r="F18" s="76" t="s">
        <v>4574</v>
      </c>
      <c r="G18" s="76" t="s">
        <v>279</v>
      </c>
      <c r="H18" s="76" t="s">
        <v>278</v>
      </c>
      <c r="I18" s="76">
        <v>26505</v>
      </c>
      <c r="J18" s="76">
        <v>10478</v>
      </c>
      <c r="K18" s="76">
        <v>1.5296000000000001</v>
      </c>
    </row>
    <row r="19" spans="1:11">
      <c r="A19">
        <v>345</v>
      </c>
      <c r="B19" t="s">
        <v>147</v>
      </c>
      <c r="C19" t="s">
        <v>149</v>
      </c>
      <c r="D19" t="s">
        <v>4573</v>
      </c>
      <c r="E19" t="s">
        <v>4293</v>
      </c>
      <c r="F19" t="s">
        <v>4572</v>
      </c>
      <c r="G19" t="s">
        <v>279</v>
      </c>
      <c r="H19" t="s">
        <v>278</v>
      </c>
      <c r="I19">
        <v>23479</v>
      </c>
      <c r="J19">
        <v>24520</v>
      </c>
      <c r="K19">
        <v>-4.2500000000000003E-2</v>
      </c>
    </row>
    <row r="20" spans="1:11">
      <c r="A20" s="76">
        <v>360</v>
      </c>
      <c r="B20" s="76" t="s">
        <v>147</v>
      </c>
      <c r="C20" s="76" t="s">
        <v>149</v>
      </c>
      <c r="D20" s="76" t="s">
        <v>4571</v>
      </c>
      <c r="E20" s="76" t="s">
        <v>4035</v>
      </c>
      <c r="F20" s="76" t="s">
        <v>4570</v>
      </c>
      <c r="G20" s="76" t="s">
        <v>279</v>
      </c>
      <c r="H20" s="76" t="s">
        <v>278</v>
      </c>
      <c r="I20" s="76">
        <v>19388</v>
      </c>
      <c r="J20" s="76">
        <v>17654</v>
      </c>
      <c r="K20" s="76">
        <v>9.8199999999999996E-2</v>
      </c>
    </row>
    <row r="21" spans="1:11">
      <c r="A21">
        <v>366</v>
      </c>
      <c r="B21" t="s">
        <v>147</v>
      </c>
      <c r="C21" t="s">
        <v>149</v>
      </c>
      <c r="D21" t="s">
        <v>4569</v>
      </c>
      <c r="E21" t="s">
        <v>4307</v>
      </c>
      <c r="F21" t="s">
        <v>4568</v>
      </c>
      <c r="G21" t="s">
        <v>279</v>
      </c>
      <c r="H21" t="s">
        <v>278</v>
      </c>
      <c r="I21">
        <v>18159</v>
      </c>
      <c r="J21">
        <v>12898</v>
      </c>
      <c r="K21">
        <v>0.40789999999999998</v>
      </c>
    </row>
    <row r="22" spans="1:11">
      <c r="A22" s="76">
        <v>382</v>
      </c>
      <c r="B22" s="76" t="s">
        <v>147</v>
      </c>
      <c r="C22" s="76" t="s">
        <v>149</v>
      </c>
      <c r="D22" s="76" t="s">
        <v>4567</v>
      </c>
      <c r="E22" s="76" t="s">
        <v>4566</v>
      </c>
      <c r="F22" s="76" t="s">
        <v>4566</v>
      </c>
      <c r="G22" s="76" t="s">
        <v>279</v>
      </c>
      <c r="H22" s="76" t="s">
        <v>278</v>
      </c>
      <c r="I22" s="76">
        <v>15911</v>
      </c>
      <c r="J22" s="76">
        <v>16208</v>
      </c>
      <c r="K22" s="76">
        <v>-1.83E-2</v>
      </c>
    </row>
    <row r="23" spans="1:11">
      <c r="A23">
        <v>385</v>
      </c>
      <c r="B23" t="s">
        <v>147</v>
      </c>
      <c r="C23" t="s">
        <v>149</v>
      </c>
      <c r="D23" t="s">
        <v>4565</v>
      </c>
      <c r="E23" t="s">
        <v>4564</v>
      </c>
      <c r="F23" t="s">
        <v>4564</v>
      </c>
      <c r="G23" t="s">
        <v>279</v>
      </c>
      <c r="H23" t="s">
        <v>278</v>
      </c>
      <c r="I23">
        <v>14776</v>
      </c>
      <c r="J23">
        <v>14033</v>
      </c>
      <c r="K23">
        <v>5.2900000000000003E-2</v>
      </c>
    </row>
    <row r="24" spans="1:11">
      <c r="A24" s="76">
        <v>389</v>
      </c>
      <c r="B24" s="76" t="s">
        <v>147</v>
      </c>
      <c r="C24" s="76" t="s">
        <v>149</v>
      </c>
      <c r="D24" s="76" t="s">
        <v>4563</v>
      </c>
      <c r="E24" s="76" t="s">
        <v>4562</v>
      </c>
      <c r="F24" s="76" t="s">
        <v>4562</v>
      </c>
      <c r="G24" s="76" t="s">
        <v>279</v>
      </c>
      <c r="H24" s="76" t="s">
        <v>278</v>
      </c>
      <c r="I24" s="76">
        <v>13854</v>
      </c>
      <c r="J24" s="76">
        <v>12853</v>
      </c>
      <c r="K24" s="76">
        <v>7.7899999999999997E-2</v>
      </c>
    </row>
    <row r="25" spans="1:11">
      <c r="A25">
        <v>394</v>
      </c>
      <c r="B25" t="s">
        <v>147</v>
      </c>
      <c r="C25" t="s">
        <v>149</v>
      </c>
      <c r="D25" t="s">
        <v>4561</v>
      </c>
      <c r="E25" t="s">
        <v>4560</v>
      </c>
      <c r="F25" t="s">
        <v>4560</v>
      </c>
      <c r="G25" t="s">
        <v>279</v>
      </c>
      <c r="H25" t="s">
        <v>278</v>
      </c>
      <c r="I25">
        <v>12980</v>
      </c>
      <c r="J25">
        <v>13503</v>
      </c>
      <c r="K25">
        <v>-3.8699999999999998E-2</v>
      </c>
    </row>
    <row r="26" spans="1:11">
      <c r="A26" s="76">
        <v>397</v>
      </c>
      <c r="B26" s="76" t="s">
        <v>147</v>
      </c>
      <c r="C26" s="76" t="s">
        <v>149</v>
      </c>
      <c r="D26" s="76" t="s">
        <v>4559</v>
      </c>
      <c r="E26" s="76" t="s">
        <v>4558</v>
      </c>
      <c r="F26" s="76" t="s">
        <v>4558</v>
      </c>
      <c r="G26" s="76" t="s">
        <v>279</v>
      </c>
      <c r="H26" s="76" t="s">
        <v>278</v>
      </c>
      <c r="I26" s="76">
        <v>12808</v>
      </c>
      <c r="J26" s="76">
        <v>11800</v>
      </c>
      <c r="K26" s="76">
        <v>8.5400000000000004E-2</v>
      </c>
    </row>
    <row r="27" spans="1:11">
      <c r="A27">
        <v>404</v>
      </c>
      <c r="B27" t="s">
        <v>147</v>
      </c>
      <c r="C27" t="s">
        <v>149</v>
      </c>
      <c r="D27" t="s">
        <v>4557</v>
      </c>
      <c r="E27" t="s">
        <v>4556</v>
      </c>
      <c r="F27" t="s">
        <v>4555</v>
      </c>
      <c r="G27" t="s">
        <v>279</v>
      </c>
      <c r="H27" t="s">
        <v>278</v>
      </c>
      <c r="I27">
        <v>11870</v>
      </c>
      <c r="J27">
        <v>9440</v>
      </c>
      <c r="K27">
        <v>0.25740000000000002</v>
      </c>
    </row>
    <row r="28" spans="1:11">
      <c r="A28" s="76">
        <v>410</v>
      </c>
      <c r="B28" s="76" t="s">
        <v>147</v>
      </c>
      <c r="C28" s="76" t="s">
        <v>149</v>
      </c>
      <c r="D28" s="76" t="s">
        <v>4554</v>
      </c>
      <c r="E28" s="76" t="s">
        <v>4553</v>
      </c>
      <c r="F28" s="76" t="s">
        <v>4552</v>
      </c>
      <c r="G28" s="76" t="s">
        <v>279</v>
      </c>
      <c r="H28" s="76" t="s">
        <v>278</v>
      </c>
      <c r="I28" s="76">
        <v>11255</v>
      </c>
      <c r="J28" s="76">
        <v>11442</v>
      </c>
      <c r="K28" s="76">
        <v>-1.6299999999999999E-2</v>
      </c>
    </row>
    <row r="29" spans="1:11">
      <c r="A29">
        <v>412</v>
      </c>
      <c r="B29" t="s">
        <v>147</v>
      </c>
      <c r="C29" t="s">
        <v>149</v>
      </c>
      <c r="D29" t="s">
        <v>4551</v>
      </c>
      <c r="E29" t="s">
        <v>4550</v>
      </c>
      <c r="F29" t="s">
        <v>4550</v>
      </c>
      <c r="G29" t="s">
        <v>279</v>
      </c>
      <c r="H29" t="s">
        <v>278</v>
      </c>
      <c r="I29">
        <v>11130</v>
      </c>
      <c r="J29">
        <v>11023</v>
      </c>
      <c r="K29">
        <v>9.7000000000000003E-3</v>
      </c>
    </row>
    <row r="30" spans="1:11">
      <c r="A30" s="76">
        <v>425</v>
      </c>
      <c r="B30" s="76" t="s">
        <v>147</v>
      </c>
      <c r="C30" s="76" t="s">
        <v>149</v>
      </c>
      <c r="D30" s="76" t="s">
        <v>4549</v>
      </c>
      <c r="E30" s="76" t="s">
        <v>4548</v>
      </c>
      <c r="F30" s="76" t="s">
        <v>4548</v>
      </c>
      <c r="G30" s="76" t="s">
        <v>279</v>
      </c>
      <c r="H30" s="76" t="s">
        <v>278</v>
      </c>
      <c r="I30" s="76">
        <v>10013</v>
      </c>
      <c r="J30" s="76">
        <v>8026</v>
      </c>
      <c r="K30" s="76">
        <v>0.24759999999999999</v>
      </c>
    </row>
    <row r="31" spans="1:11">
      <c r="A31">
        <v>384</v>
      </c>
      <c r="B31" t="s">
        <v>147</v>
      </c>
      <c r="C31" t="s">
        <v>149</v>
      </c>
      <c r="D31" t="s">
        <v>4547</v>
      </c>
      <c r="E31" t="s">
        <v>4546</v>
      </c>
      <c r="F31" t="s">
        <v>4545</v>
      </c>
      <c r="G31" t="s">
        <v>163</v>
      </c>
      <c r="H31" t="s">
        <v>250</v>
      </c>
      <c r="I31">
        <v>15202</v>
      </c>
      <c r="J31">
        <v>12429</v>
      </c>
      <c r="K31">
        <v>0.22309999999999999</v>
      </c>
    </row>
    <row r="32" spans="1:11">
      <c r="A32" s="76">
        <v>402</v>
      </c>
      <c r="B32" s="76" t="s">
        <v>147</v>
      </c>
      <c r="C32" s="76" t="s">
        <v>149</v>
      </c>
      <c r="D32" s="76" t="s">
        <v>4544</v>
      </c>
      <c r="E32" s="76" t="s">
        <v>4543</v>
      </c>
      <c r="F32" s="76" t="s">
        <v>4542</v>
      </c>
      <c r="G32" s="76" t="s">
        <v>163</v>
      </c>
      <c r="H32" s="76" t="s">
        <v>250</v>
      </c>
      <c r="I32" s="76">
        <v>12516</v>
      </c>
      <c r="J32" s="76">
        <v>30172</v>
      </c>
      <c r="K32" s="76">
        <v>-0.58520000000000005</v>
      </c>
    </row>
    <row r="33" spans="1:11">
      <c r="A33">
        <v>426</v>
      </c>
      <c r="B33" t="s">
        <v>147</v>
      </c>
      <c r="C33" t="s">
        <v>149</v>
      </c>
      <c r="D33" t="s">
        <v>4541</v>
      </c>
      <c r="E33" t="s">
        <v>4540</v>
      </c>
      <c r="F33" t="s">
        <v>4539</v>
      </c>
      <c r="G33" t="s">
        <v>274</v>
      </c>
      <c r="H33" t="s">
        <v>250</v>
      </c>
      <c r="I33">
        <v>9401</v>
      </c>
      <c r="J33">
        <v>10050</v>
      </c>
      <c r="K33">
        <v>-6.4600000000000005E-2</v>
      </c>
    </row>
    <row r="34" spans="1:11">
      <c r="A34" s="76">
        <v>430</v>
      </c>
      <c r="B34" s="76" t="s">
        <v>147</v>
      </c>
      <c r="C34" s="76" t="s">
        <v>149</v>
      </c>
      <c r="D34" s="76" t="s">
        <v>4538</v>
      </c>
      <c r="E34" s="76" t="s">
        <v>4537</v>
      </c>
      <c r="F34" s="76" t="s">
        <v>4537</v>
      </c>
      <c r="G34" s="76" t="s">
        <v>274</v>
      </c>
      <c r="H34" s="76" t="s">
        <v>250</v>
      </c>
      <c r="I34" s="76">
        <v>8732</v>
      </c>
      <c r="J34" s="76">
        <v>9117</v>
      </c>
      <c r="K34" s="76">
        <v>-4.2200000000000001E-2</v>
      </c>
    </row>
    <row r="35" spans="1:11">
      <c r="A35">
        <v>434</v>
      </c>
      <c r="B35" t="s">
        <v>147</v>
      </c>
      <c r="C35" t="s">
        <v>149</v>
      </c>
      <c r="D35" t="s">
        <v>4536</v>
      </c>
      <c r="E35" t="s">
        <v>4535</v>
      </c>
      <c r="F35" t="s">
        <v>4535</v>
      </c>
      <c r="G35" t="s">
        <v>274</v>
      </c>
      <c r="H35" t="s">
        <v>250</v>
      </c>
      <c r="I35">
        <v>8056</v>
      </c>
      <c r="J35">
        <v>6817</v>
      </c>
      <c r="K35">
        <v>0.18179999999999999</v>
      </c>
    </row>
    <row r="36" spans="1:11">
      <c r="A36" s="76">
        <v>436</v>
      </c>
      <c r="B36" s="76" t="s">
        <v>147</v>
      </c>
      <c r="C36" s="76" t="s">
        <v>149</v>
      </c>
      <c r="D36" s="76" t="s">
        <v>4534</v>
      </c>
      <c r="E36" s="76" t="s">
        <v>4533</v>
      </c>
      <c r="F36" s="76" t="s">
        <v>4533</v>
      </c>
      <c r="G36" s="76" t="s">
        <v>274</v>
      </c>
      <c r="H36" s="76" t="s">
        <v>250</v>
      </c>
      <c r="I36" s="76">
        <v>8044</v>
      </c>
      <c r="J36" s="76">
        <v>7324</v>
      </c>
      <c r="K36" s="76">
        <v>9.8299999999999998E-2</v>
      </c>
    </row>
    <row r="37" spans="1:11">
      <c r="A37">
        <v>438</v>
      </c>
      <c r="B37" t="s">
        <v>147</v>
      </c>
      <c r="C37" t="s">
        <v>149</v>
      </c>
      <c r="D37" t="s">
        <v>4532</v>
      </c>
      <c r="E37" t="s">
        <v>4240</v>
      </c>
      <c r="F37" t="s">
        <v>4240</v>
      </c>
      <c r="G37" t="s">
        <v>274</v>
      </c>
      <c r="H37" t="s">
        <v>250</v>
      </c>
      <c r="I37">
        <v>8004</v>
      </c>
      <c r="J37">
        <v>7042</v>
      </c>
      <c r="K37">
        <v>0.1366</v>
      </c>
    </row>
    <row r="38" spans="1:11">
      <c r="A38" s="76">
        <v>443</v>
      </c>
      <c r="B38" s="76" t="s">
        <v>147</v>
      </c>
      <c r="C38" s="76" t="s">
        <v>149</v>
      </c>
      <c r="D38" s="76" t="s">
        <v>4531</v>
      </c>
      <c r="E38" s="76" t="s">
        <v>4530</v>
      </c>
      <c r="F38" s="76" t="s">
        <v>4530</v>
      </c>
      <c r="G38" s="76" t="s">
        <v>274</v>
      </c>
      <c r="H38" s="76" t="s">
        <v>250</v>
      </c>
      <c r="I38" s="76">
        <v>7498</v>
      </c>
      <c r="J38" s="76">
        <v>7071</v>
      </c>
      <c r="K38" s="76">
        <v>6.0400000000000002E-2</v>
      </c>
    </row>
    <row r="39" spans="1:11">
      <c r="A39">
        <v>446</v>
      </c>
      <c r="B39" t="s">
        <v>147</v>
      </c>
      <c r="C39" t="s">
        <v>149</v>
      </c>
      <c r="D39" t="s">
        <v>4529</v>
      </c>
      <c r="E39" t="s">
        <v>4528</v>
      </c>
      <c r="F39" t="s">
        <v>4528</v>
      </c>
      <c r="G39" t="s">
        <v>274</v>
      </c>
      <c r="H39" t="s">
        <v>250</v>
      </c>
      <c r="I39">
        <v>7237</v>
      </c>
      <c r="J39">
        <v>6641</v>
      </c>
      <c r="K39">
        <v>8.9700000000000002E-2</v>
      </c>
    </row>
    <row r="40" spans="1:11">
      <c r="A40" s="76">
        <v>451</v>
      </c>
      <c r="B40" s="76" t="s">
        <v>147</v>
      </c>
      <c r="C40" s="76" t="s">
        <v>149</v>
      </c>
      <c r="D40" s="76" t="s">
        <v>4527</v>
      </c>
      <c r="E40" s="76" t="s">
        <v>4526</v>
      </c>
      <c r="F40" s="76" t="s">
        <v>4526</v>
      </c>
      <c r="G40" s="76" t="s">
        <v>274</v>
      </c>
      <c r="H40" s="76" t="s">
        <v>250</v>
      </c>
      <c r="I40" s="76">
        <v>6730</v>
      </c>
      <c r="J40" s="76">
        <v>6186</v>
      </c>
      <c r="K40" s="76">
        <v>8.7900000000000006E-2</v>
      </c>
    </row>
    <row r="41" spans="1:11">
      <c r="A41">
        <v>453</v>
      </c>
      <c r="B41" t="s">
        <v>147</v>
      </c>
      <c r="C41" t="s">
        <v>149</v>
      </c>
      <c r="D41" t="s">
        <v>4525</v>
      </c>
      <c r="E41" t="s">
        <v>4524</v>
      </c>
      <c r="F41" t="s">
        <v>4523</v>
      </c>
      <c r="G41" t="s">
        <v>163</v>
      </c>
      <c r="H41" t="s">
        <v>250</v>
      </c>
      <c r="I41">
        <v>6668</v>
      </c>
      <c r="J41">
        <v>7725</v>
      </c>
      <c r="K41">
        <v>-0.1368</v>
      </c>
    </row>
    <row r="42" spans="1:11">
      <c r="A42" s="76">
        <v>454</v>
      </c>
      <c r="B42" s="76" t="s">
        <v>147</v>
      </c>
      <c r="C42" s="76" t="s">
        <v>149</v>
      </c>
      <c r="D42" s="76" t="s">
        <v>4522</v>
      </c>
      <c r="E42" s="76" t="s">
        <v>4521</v>
      </c>
      <c r="F42" s="76" t="s">
        <v>4521</v>
      </c>
      <c r="G42" s="76" t="s">
        <v>274</v>
      </c>
      <c r="H42" s="76" t="s">
        <v>250</v>
      </c>
      <c r="I42" s="76">
        <v>6446</v>
      </c>
      <c r="J42" s="76">
        <v>5553</v>
      </c>
      <c r="K42" s="76">
        <v>0.1608</v>
      </c>
    </row>
    <row r="43" spans="1:11">
      <c r="A43">
        <v>457</v>
      </c>
      <c r="B43" t="s">
        <v>147</v>
      </c>
      <c r="C43" t="s">
        <v>149</v>
      </c>
      <c r="D43" t="s">
        <v>4520</v>
      </c>
      <c r="E43" t="s">
        <v>4519</v>
      </c>
      <c r="F43" t="s">
        <v>4519</v>
      </c>
      <c r="G43" t="s">
        <v>274</v>
      </c>
      <c r="H43" t="s">
        <v>250</v>
      </c>
      <c r="I43">
        <v>5985</v>
      </c>
      <c r="J43">
        <v>5891</v>
      </c>
      <c r="K43">
        <v>1.6E-2</v>
      </c>
    </row>
    <row r="44" spans="1:11">
      <c r="A44" s="76">
        <v>463</v>
      </c>
      <c r="B44" s="76" t="s">
        <v>147</v>
      </c>
      <c r="C44" s="76" t="s">
        <v>149</v>
      </c>
      <c r="D44" s="76" t="s">
        <v>4518</v>
      </c>
      <c r="E44" s="76" t="s">
        <v>4517</v>
      </c>
      <c r="F44" s="76" t="s">
        <v>4517</v>
      </c>
      <c r="G44" s="76" t="s">
        <v>274</v>
      </c>
      <c r="H44" s="76" t="s">
        <v>250</v>
      </c>
      <c r="I44" s="76">
        <v>5654</v>
      </c>
      <c r="J44" s="76">
        <v>4984</v>
      </c>
      <c r="K44" s="76">
        <v>0.13439999999999999</v>
      </c>
    </row>
    <row r="45" spans="1:11">
      <c r="A45">
        <v>464</v>
      </c>
      <c r="B45" t="s">
        <v>147</v>
      </c>
      <c r="C45" t="s">
        <v>149</v>
      </c>
      <c r="D45" t="s">
        <v>4516</v>
      </c>
      <c r="E45" t="s">
        <v>4515</v>
      </c>
      <c r="F45" t="s">
        <v>4515</v>
      </c>
      <c r="G45" t="s">
        <v>274</v>
      </c>
      <c r="H45" t="s">
        <v>250</v>
      </c>
      <c r="I45">
        <v>5620</v>
      </c>
      <c r="J45">
        <v>5160</v>
      </c>
      <c r="K45">
        <v>8.9099999999999999E-2</v>
      </c>
    </row>
    <row r="46" spans="1:11">
      <c r="A46" s="76">
        <v>474</v>
      </c>
      <c r="B46" s="76" t="s">
        <v>147</v>
      </c>
      <c r="C46" s="76" t="s">
        <v>149</v>
      </c>
      <c r="D46" s="76" t="s">
        <v>4514</v>
      </c>
      <c r="E46" s="76" t="s">
        <v>4513</v>
      </c>
      <c r="F46" s="76" t="s">
        <v>4513</v>
      </c>
      <c r="G46" s="76" t="s">
        <v>274</v>
      </c>
      <c r="H46" s="76" t="s">
        <v>250</v>
      </c>
      <c r="I46" s="76">
        <v>5235</v>
      </c>
      <c r="J46" s="76">
        <v>4002</v>
      </c>
      <c r="K46" s="76">
        <v>0.30809999999999998</v>
      </c>
    </row>
    <row r="47" spans="1:11">
      <c r="A47">
        <v>476</v>
      </c>
      <c r="B47" t="s">
        <v>147</v>
      </c>
      <c r="C47" t="s">
        <v>149</v>
      </c>
      <c r="D47" t="s">
        <v>4512</v>
      </c>
      <c r="E47" t="s">
        <v>4511</v>
      </c>
      <c r="F47" t="s">
        <v>4511</v>
      </c>
      <c r="G47" t="s">
        <v>274</v>
      </c>
      <c r="H47" t="s">
        <v>250</v>
      </c>
      <c r="I47">
        <v>5173</v>
      </c>
      <c r="J47">
        <v>5094</v>
      </c>
      <c r="K47">
        <v>1.55E-2</v>
      </c>
    </row>
    <row r="48" spans="1:11">
      <c r="A48" s="76">
        <v>477</v>
      </c>
      <c r="B48" s="76" t="s">
        <v>147</v>
      </c>
      <c r="C48" s="76" t="s">
        <v>149</v>
      </c>
      <c r="D48" s="76" t="s">
        <v>4510</v>
      </c>
      <c r="E48" s="76" t="s">
        <v>4509</v>
      </c>
      <c r="F48" s="76" t="s">
        <v>4508</v>
      </c>
      <c r="G48" s="76" t="s">
        <v>274</v>
      </c>
      <c r="H48" s="76" t="s">
        <v>250</v>
      </c>
      <c r="I48" s="76">
        <v>5152</v>
      </c>
      <c r="J48" s="76">
        <v>4584</v>
      </c>
      <c r="K48" s="76">
        <v>0.1239</v>
      </c>
    </row>
    <row r="49" spans="1:11">
      <c r="A49">
        <v>482</v>
      </c>
      <c r="B49" t="s">
        <v>147</v>
      </c>
      <c r="C49" t="s">
        <v>149</v>
      </c>
      <c r="D49" t="s">
        <v>4507</v>
      </c>
      <c r="E49" t="s">
        <v>4506</v>
      </c>
      <c r="F49" t="s">
        <v>4506</v>
      </c>
      <c r="G49" t="s">
        <v>274</v>
      </c>
      <c r="H49" t="s">
        <v>250</v>
      </c>
      <c r="I49">
        <v>5039</v>
      </c>
      <c r="J49">
        <v>4417</v>
      </c>
      <c r="K49">
        <v>0.14080000000000001</v>
      </c>
    </row>
    <row r="50" spans="1:11">
      <c r="A50" s="76">
        <v>483</v>
      </c>
      <c r="B50" s="76" t="s">
        <v>147</v>
      </c>
      <c r="C50" s="76" t="s">
        <v>149</v>
      </c>
      <c r="D50" s="76" t="s">
        <v>4505</v>
      </c>
      <c r="E50" s="76" t="s">
        <v>4504</v>
      </c>
      <c r="F50" s="76" t="s">
        <v>4504</v>
      </c>
      <c r="G50" s="76" t="s">
        <v>274</v>
      </c>
      <c r="H50" s="76" t="s">
        <v>250</v>
      </c>
      <c r="I50" s="76">
        <v>4979</v>
      </c>
      <c r="J50" s="76">
        <v>4296</v>
      </c>
      <c r="K50" s="76">
        <v>0.159</v>
      </c>
    </row>
    <row r="51" spans="1:11">
      <c r="A51">
        <v>484</v>
      </c>
      <c r="B51" t="s">
        <v>147</v>
      </c>
      <c r="C51" t="s">
        <v>149</v>
      </c>
      <c r="D51" t="s">
        <v>4503</v>
      </c>
      <c r="E51" t="s">
        <v>4502</v>
      </c>
      <c r="F51" t="s">
        <v>4502</v>
      </c>
      <c r="G51" t="s">
        <v>274</v>
      </c>
      <c r="H51" t="s">
        <v>250</v>
      </c>
      <c r="I51">
        <v>4975</v>
      </c>
      <c r="J51">
        <v>3425</v>
      </c>
      <c r="K51">
        <v>0.4526</v>
      </c>
    </row>
    <row r="52" spans="1:11">
      <c r="A52" s="76">
        <v>486</v>
      </c>
      <c r="B52" s="76" t="s">
        <v>147</v>
      </c>
      <c r="C52" s="76" t="s">
        <v>149</v>
      </c>
      <c r="D52" s="76" t="s">
        <v>4501</v>
      </c>
      <c r="E52" s="76" t="s">
        <v>4500</v>
      </c>
      <c r="F52" s="76" t="s">
        <v>4500</v>
      </c>
      <c r="G52" s="76" t="s">
        <v>274</v>
      </c>
      <c r="H52" s="76" t="s">
        <v>250</v>
      </c>
      <c r="I52" s="76">
        <v>4942</v>
      </c>
      <c r="J52" s="76">
        <v>6020</v>
      </c>
      <c r="K52" s="76">
        <v>-0.17910000000000001</v>
      </c>
    </row>
    <row r="53" spans="1:11">
      <c r="A53">
        <v>490</v>
      </c>
      <c r="B53" t="s">
        <v>147</v>
      </c>
      <c r="C53" t="s">
        <v>149</v>
      </c>
      <c r="D53" t="s">
        <v>4499</v>
      </c>
      <c r="E53" t="s">
        <v>4498</v>
      </c>
      <c r="F53" t="s">
        <v>4498</v>
      </c>
      <c r="G53" t="s">
        <v>274</v>
      </c>
      <c r="H53" t="s">
        <v>250</v>
      </c>
      <c r="I53">
        <v>4771</v>
      </c>
      <c r="J53">
        <v>3580</v>
      </c>
      <c r="K53">
        <v>0.3327</v>
      </c>
    </row>
    <row r="54" spans="1:11">
      <c r="A54" s="76">
        <v>491</v>
      </c>
      <c r="B54" s="76" t="s">
        <v>147</v>
      </c>
      <c r="C54" s="76" t="s">
        <v>149</v>
      </c>
      <c r="D54" s="76" t="s">
        <v>4497</v>
      </c>
      <c r="E54" s="76" t="s">
        <v>4496</v>
      </c>
      <c r="F54" s="76" t="s">
        <v>4495</v>
      </c>
      <c r="G54" s="76" t="s">
        <v>274</v>
      </c>
      <c r="H54" s="76" t="s">
        <v>250</v>
      </c>
      <c r="I54" s="76">
        <v>4670</v>
      </c>
      <c r="J54" s="76">
        <v>4294</v>
      </c>
      <c r="K54" s="76">
        <v>8.7599999999999997E-2</v>
      </c>
    </row>
    <row r="55" spans="1:11">
      <c r="A55">
        <v>493</v>
      </c>
      <c r="B55" t="s">
        <v>147</v>
      </c>
      <c r="C55" t="s">
        <v>149</v>
      </c>
      <c r="D55" t="s">
        <v>4494</v>
      </c>
      <c r="E55" t="s">
        <v>4493</v>
      </c>
      <c r="F55" t="s">
        <v>4493</v>
      </c>
      <c r="G55" t="s">
        <v>274</v>
      </c>
      <c r="H55" t="s">
        <v>250</v>
      </c>
      <c r="I55">
        <v>4553</v>
      </c>
      <c r="J55">
        <v>4694</v>
      </c>
      <c r="K55">
        <v>-0.03</v>
      </c>
    </row>
    <row r="56" spans="1:11">
      <c r="A56" s="76">
        <v>494</v>
      </c>
      <c r="B56" s="76" t="s">
        <v>147</v>
      </c>
      <c r="C56" s="76" t="s">
        <v>149</v>
      </c>
      <c r="D56" s="76" t="s">
        <v>4492</v>
      </c>
      <c r="E56" s="76" t="s">
        <v>4491</v>
      </c>
      <c r="F56" s="76" t="s">
        <v>4491</v>
      </c>
      <c r="G56" s="76" t="s">
        <v>274</v>
      </c>
      <c r="H56" s="76" t="s">
        <v>250</v>
      </c>
      <c r="I56" s="76">
        <v>4523</v>
      </c>
      <c r="J56" s="76">
        <v>3382</v>
      </c>
      <c r="K56" s="76">
        <v>0.33739999999999998</v>
      </c>
    </row>
    <row r="57" spans="1:11">
      <c r="A57">
        <v>495</v>
      </c>
      <c r="B57" t="s">
        <v>147</v>
      </c>
      <c r="C57" t="s">
        <v>149</v>
      </c>
      <c r="D57" t="s">
        <v>4490</v>
      </c>
      <c r="E57" t="s">
        <v>4489</v>
      </c>
      <c r="F57" t="s">
        <v>4489</v>
      </c>
      <c r="G57" t="s">
        <v>274</v>
      </c>
      <c r="H57" t="s">
        <v>250</v>
      </c>
      <c r="I57">
        <v>4503</v>
      </c>
      <c r="J57">
        <v>4273</v>
      </c>
      <c r="K57">
        <v>5.3800000000000001E-2</v>
      </c>
    </row>
    <row r="58" spans="1:11">
      <c r="A58" s="76">
        <v>497</v>
      </c>
      <c r="B58" s="76" t="s">
        <v>147</v>
      </c>
      <c r="C58" s="76" t="s">
        <v>149</v>
      </c>
      <c r="D58" s="76" t="s">
        <v>4488</v>
      </c>
      <c r="E58" s="76" t="s">
        <v>4487</v>
      </c>
      <c r="F58" s="76" t="s">
        <v>4486</v>
      </c>
      <c r="G58" s="76" t="s">
        <v>274</v>
      </c>
      <c r="H58" s="76" t="s">
        <v>250</v>
      </c>
      <c r="I58" s="76">
        <v>4439</v>
      </c>
      <c r="J58" s="76">
        <v>3718</v>
      </c>
      <c r="K58" s="76">
        <v>0.19389999999999999</v>
      </c>
    </row>
    <row r="59" spans="1:11">
      <c r="A59">
        <v>498</v>
      </c>
      <c r="B59" t="s">
        <v>147</v>
      </c>
      <c r="C59" t="s">
        <v>149</v>
      </c>
      <c r="D59" t="s">
        <v>4485</v>
      </c>
      <c r="E59" t="s">
        <v>4484</v>
      </c>
      <c r="F59" t="s">
        <v>4483</v>
      </c>
      <c r="G59" t="s">
        <v>274</v>
      </c>
      <c r="H59" t="s">
        <v>250</v>
      </c>
      <c r="I59">
        <v>4393</v>
      </c>
      <c r="J59">
        <v>3761</v>
      </c>
      <c r="K59">
        <v>0.16800000000000001</v>
      </c>
    </row>
    <row r="60" spans="1:11">
      <c r="A60" s="76">
        <v>499</v>
      </c>
      <c r="B60" s="76" t="s">
        <v>147</v>
      </c>
      <c r="C60" s="76" t="s">
        <v>149</v>
      </c>
      <c r="D60" s="76" t="s">
        <v>4482</v>
      </c>
      <c r="E60" s="76" t="s">
        <v>4481</v>
      </c>
      <c r="F60" s="76" t="s">
        <v>4481</v>
      </c>
      <c r="G60" s="76" t="s">
        <v>274</v>
      </c>
      <c r="H60" s="76" t="s">
        <v>250</v>
      </c>
      <c r="I60" s="76">
        <v>4385</v>
      </c>
      <c r="J60" s="76">
        <v>3636</v>
      </c>
      <c r="K60" s="76">
        <v>0.20599999999999999</v>
      </c>
    </row>
    <row r="61" spans="1:11">
      <c r="A61">
        <v>503</v>
      </c>
      <c r="B61" t="s">
        <v>147</v>
      </c>
      <c r="C61" t="s">
        <v>149</v>
      </c>
      <c r="D61" t="s">
        <v>4480</v>
      </c>
      <c r="E61" t="s">
        <v>4479</v>
      </c>
      <c r="F61" t="s">
        <v>4479</v>
      </c>
      <c r="G61" t="s">
        <v>274</v>
      </c>
      <c r="H61" t="s">
        <v>250</v>
      </c>
      <c r="I61">
        <v>4225</v>
      </c>
      <c r="J61">
        <v>3685</v>
      </c>
      <c r="K61">
        <v>0.14649999999999999</v>
      </c>
    </row>
    <row r="62" spans="1:11">
      <c r="A62" s="76">
        <v>504</v>
      </c>
      <c r="B62" s="76" t="s">
        <v>147</v>
      </c>
      <c r="C62" s="76" t="s">
        <v>149</v>
      </c>
      <c r="D62" s="76" t="s">
        <v>4478</v>
      </c>
      <c r="E62" s="76" t="s">
        <v>4477</v>
      </c>
      <c r="F62" s="76" t="s">
        <v>4477</v>
      </c>
      <c r="G62" s="76" t="s">
        <v>274</v>
      </c>
      <c r="H62" s="76" t="s">
        <v>250</v>
      </c>
      <c r="I62" s="76">
        <v>4210</v>
      </c>
      <c r="J62" s="76">
        <v>4315</v>
      </c>
      <c r="K62" s="76">
        <v>-2.4299999999999999E-2</v>
      </c>
    </row>
    <row r="63" spans="1:11">
      <c r="A63">
        <v>505</v>
      </c>
      <c r="B63" t="s">
        <v>147</v>
      </c>
      <c r="C63" t="s">
        <v>149</v>
      </c>
      <c r="D63" t="s">
        <v>4476</v>
      </c>
      <c r="E63" t="s">
        <v>4475</v>
      </c>
      <c r="F63" t="s">
        <v>4475</v>
      </c>
      <c r="G63" t="s">
        <v>274</v>
      </c>
      <c r="H63" t="s">
        <v>250</v>
      </c>
      <c r="I63">
        <v>4187</v>
      </c>
      <c r="J63">
        <v>3443</v>
      </c>
      <c r="K63">
        <v>0.21609999999999999</v>
      </c>
    </row>
    <row r="64" spans="1:11">
      <c r="A64" s="76">
        <v>506</v>
      </c>
      <c r="B64" s="76" t="s">
        <v>147</v>
      </c>
      <c r="C64" s="76" t="s">
        <v>149</v>
      </c>
      <c r="D64" s="76" t="s">
        <v>4474</v>
      </c>
      <c r="E64" s="76" t="s">
        <v>4473</v>
      </c>
      <c r="F64" s="76" t="s">
        <v>4473</v>
      </c>
      <c r="G64" s="76" t="s">
        <v>274</v>
      </c>
      <c r="H64" s="76" t="s">
        <v>250</v>
      </c>
      <c r="I64" s="76">
        <v>4152</v>
      </c>
      <c r="J64" s="76">
        <v>3222</v>
      </c>
      <c r="K64" s="76">
        <v>0.28860000000000002</v>
      </c>
    </row>
    <row r="65" spans="1:11">
      <c r="A65">
        <v>507</v>
      </c>
      <c r="B65" t="s">
        <v>147</v>
      </c>
      <c r="C65" t="s">
        <v>149</v>
      </c>
      <c r="D65" t="s">
        <v>4472</v>
      </c>
      <c r="E65" t="s">
        <v>4471</v>
      </c>
      <c r="F65" t="s">
        <v>4471</v>
      </c>
      <c r="G65" t="s">
        <v>274</v>
      </c>
      <c r="H65" t="s">
        <v>250</v>
      </c>
      <c r="I65">
        <v>4151</v>
      </c>
      <c r="J65">
        <v>4515</v>
      </c>
      <c r="K65">
        <v>-8.0600000000000005E-2</v>
      </c>
    </row>
    <row r="66" spans="1:11">
      <c r="A66" s="76">
        <v>508</v>
      </c>
      <c r="B66" s="76" t="s">
        <v>147</v>
      </c>
      <c r="C66" s="76" t="s">
        <v>149</v>
      </c>
      <c r="D66" s="76" t="s">
        <v>4470</v>
      </c>
      <c r="E66" s="76" t="s">
        <v>4469</v>
      </c>
      <c r="F66" s="76" t="s">
        <v>4469</v>
      </c>
      <c r="G66" s="76" t="s">
        <v>274</v>
      </c>
      <c r="H66" s="76" t="s">
        <v>250</v>
      </c>
      <c r="I66" s="76">
        <v>4141</v>
      </c>
      <c r="J66" s="76">
        <v>3712</v>
      </c>
      <c r="K66" s="76">
        <v>0.11559999999999999</v>
      </c>
    </row>
    <row r="67" spans="1:11">
      <c r="A67">
        <v>509</v>
      </c>
      <c r="B67" t="s">
        <v>147</v>
      </c>
      <c r="C67" t="s">
        <v>149</v>
      </c>
      <c r="D67" t="s">
        <v>4468</v>
      </c>
      <c r="E67" t="s">
        <v>4467</v>
      </c>
      <c r="F67" t="s">
        <v>4467</v>
      </c>
      <c r="G67" t="s">
        <v>274</v>
      </c>
      <c r="H67" t="s">
        <v>250</v>
      </c>
      <c r="I67">
        <v>4103</v>
      </c>
      <c r="J67">
        <v>3016</v>
      </c>
      <c r="K67">
        <v>0.3604</v>
      </c>
    </row>
    <row r="68" spans="1:11">
      <c r="A68" s="76">
        <v>510</v>
      </c>
      <c r="B68" s="76" t="s">
        <v>147</v>
      </c>
      <c r="C68" s="76" t="s">
        <v>149</v>
      </c>
      <c r="D68" s="76" t="s">
        <v>4466</v>
      </c>
      <c r="E68" s="76" t="s">
        <v>4465</v>
      </c>
      <c r="F68" s="76" t="s">
        <v>4465</v>
      </c>
      <c r="G68" s="76" t="s">
        <v>274</v>
      </c>
      <c r="H68" s="76" t="s">
        <v>250</v>
      </c>
      <c r="I68" s="76">
        <v>4072</v>
      </c>
      <c r="J68" s="76">
        <v>3350</v>
      </c>
      <c r="K68" s="76">
        <v>0.2155</v>
      </c>
    </row>
    <row r="69" spans="1:11">
      <c r="A69">
        <v>512</v>
      </c>
      <c r="B69" t="s">
        <v>147</v>
      </c>
      <c r="C69" t="s">
        <v>149</v>
      </c>
      <c r="D69" t="s">
        <v>4464</v>
      </c>
      <c r="E69" t="s">
        <v>4463</v>
      </c>
      <c r="F69" t="s">
        <v>4463</v>
      </c>
      <c r="G69" t="s">
        <v>274</v>
      </c>
      <c r="H69" t="s">
        <v>250</v>
      </c>
      <c r="I69">
        <v>3949</v>
      </c>
      <c r="J69">
        <v>3926</v>
      </c>
      <c r="K69">
        <v>5.8999999999999999E-3</v>
      </c>
    </row>
    <row r="70" spans="1:11">
      <c r="A70" s="76">
        <v>514</v>
      </c>
      <c r="B70" s="76" t="s">
        <v>147</v>
      </c>
      <c r="C70" s="76" t="s">
        <v>149</v>
      </c>
      <c r="D70" s="76" t="s">
        <v>4462</v>
      </c>
      <c r="E70" s="76" t="s">
        <v>4461</v>
      </c>
      <c r="F70" s="76" t="s">
        <v>4461</v>
      </c>
      <c r="G70" s="76" t="s">
        <v>274</v>
      </c>
      <c r="H70" s="76" t="s">
        <v>250</v>
      </c>
      <c r="I70" s="76">
        <v>3803</v>
      </c>
      <c r="J70" s="76">
        <v>3320</v>
      </c>
      <c r="K70" s="76">
        <v>0.14549999999999999</v>
      </c>
    </row>
    <row r="71" spans="1:11">
      <c r="A71">
        <v>516</v>
      </c>
      <c r="B71" t="s">
        <v>147</v>
      </c>
      <c r="C71" t="s">
        <v>149</v>
      </c>
      <c r="D71" t="s">
        <v>4460</v>
      </c>
      <c r="E71" t="s">
        <v>4459</v>
      </c>
      <c r="F71" t="s">
        <v>4459</v>
      </c>
      <c r="G71" t="s">
        <v>274</v>
      </c>
      <c r="H71" t="s">
        <v>250</v>
      </c>
      <c r="I71">
        <v>3741</v>
      </c>
      <c r="J71">
        <v>3798</v>
      </c>
      <c r="K71">
        <v>-1.4999999999999999E-2</v>
      </c>
    </row>
    <row r="72" spans="1:11">
      <c r="A72" s="76">
        <v>518</v>
      </c>
      <c r="B72" s="76" t="s">
        <v>147</v>
      </c>
      <c r="C72" s="76" t="s">
        <v>149</v>
      </c>
      <c r="D72" s="76" t="s">
        <v>4458</v>
      </c>
      <c r="E72" s="76" t="s">
        <v>4457</v>
      </c>
      <c r="F72" s="76" t="s">
        <v>4457</v>
      </c>
      <c r="G72" s="76" t="s">
        <v>274</v>
      </c>
      <c r="H72" s="76" t="s">
        <v>250</v>
      </c>
      <c r="I72" s="76">
        <v>3703</v>
      </c>
      <c r="J72" s="76">
        <v>3308</v>
      </c>
      <c r="K72" s="76">
        <v>0.11940000000000001</v>
      </c>
    </row>
    <row r="73" spans="1:11">
      <c r="A73">
        <v>519</v>
      </c>
      <c r="B73" t="s">
        <v>147</v>
      </c>
      <c r="C73" t="s">
        <v>149</v>
      </c>
      <c r="D73" t="s">
        <v>4456</v>
      </c>
      <c r="E73" t="s">
        <v>4455</v>
      </c>
      <c r="F73" t="s">
        <v>4454</v>
      </c>
      <c r="G73" t="s">
        <v>274</v>
      </c>
      <c r="H73" t="s">
        <v>250</v>
      </c>
      <c r="I73">
        <v>3697</v>
      </c>
      <c r="J73">
        <v>1699</v>
      </c>
      <c r="K73">
        <v>1.1759999999999999</v>
      </c>
    </row>
    <row r="74" spans="1:11">
      <c r="A74" s="76">
        <v>522</v>
      </c>
      <c r="B74" s="76" t="s">
        <v>147</v>
      </c>
      <c r="C74" s="76" t="s">
        <v>149</v>
      </c>
      <c r="D74" s="76" t="s">
        <v>4453</v>
      </c>
      <c r="E74" s="76" t="s">
        <v>4452</v>
      </c>
      <c r="F74" s="76" t="s">
        <v>4452</v>
      </c>
      <c r="G74" s="76" t="s">
        <v>274</v>
      </c>
      <c r="H74" s="76" t="s">
        <v>250</v>
      </c>
      <c r="I74" s="76">
        <v>3575</v>
      </c>
      <c r="J74" s="76">
        <v>3369</v>
      </c>
      <c r="K74" s="76">
        <v>6.1100000000000002E-2</v>
      </c>
    </row>
    <row r="75" spans="1:11">
      <c r="A75">
        <v>523</v>
      </c>
      <c r="B75" t="s">
        <v>147</v>
      </c>
      <c r="C75" t="s">
        <v>149</v>
      </c>
      <c r="D75" t="s">
        <v>4451</v>
      </c>
      <c r="E75" t="s">
        <v>4450</v>
      </c>
      <c r="F75" t="s">
        <v>4450</v>
      </c>
      <c r="G75" t="s">
        <v>274</v>
      </c>
      <c r="H75" t="s">
        <v>250</v>
      </c>
      <c r="I75">
        <v>3509</v>
      </c>
      <c r="J75">
        <v>0</v>
      </c>
      <c r="K75">
        <v>0</v>
      </c>
    </row>
    <row r="76" spans="1:11">
      <c r="A76" s="76">
        <v>524</v>
      </c>
      <c r="B76" s="76" t="s">
        <v>147</v>
      </c>
      <c r="C76" s="76" t="s">
        <v>149</v>
      </c>
      <c r="D76" s="76" t="s">
        <v>4449</v>
      </c>
      <c r="E76" s="76" t="s">
        <v>4448</v>
      </c>
      <c r="F76" s="76" t="s">
        <v>4448</v>
      </c>
      <c r="G76" s="76" t="s">
        <v>274</v>
      </c>
      <c r="H76" s="76" t="s">
        <v>250</v>
      </c>
      <c r="I76" s="76">
        <v>3477</v>
      </c>
      <c r="J76" s="76">
        <v>3610</v>
      </c>
      <c r="K76" s="76">
        <v>-3.6799999999999999E-2</v>
      </c>
    </row>
    <row r="77" spans="1:11">
      <c r="A77">
        <v>525</v>
      </c>
      <c r="B77" t="s">
        <v>147</v>
      </c>
      <c r="C77" t="s">
        <v>149</v>
      </c>
      <c r="D77" t="s">
        <v>4447</v>
      </c>
      <c r="E77" t="s">
        <v>4446</v>
      </c>
      <c r="F77" t="s">
        <v>4446</v>
      </c>
      <c r="G77" t="s">
        <v>274</v>
      </c>
      <c r="H77" t="s">
        <v>250</v>
      </c>
      <c r="I77">
        <v>3433</v>
      </c>
      <c r="J77">
        <v>3709</v>
      </c>
      <c r="K77">
        <v>-7.4399999999999994E-2</v>
      </c>
    </row>
    <row r="78" spans="1:11">
      <c r="A78" s="76">
        <v>528</v>
      </c>
      <c r="B78" s="76" t="s">
        <v>147</v>
      </c>
      <c r="C78" s="76" t="s">
        <v>149</v>
      </c>
      <c r="D78" s="76" t="s">
        <v>4445</v>
      </c>
      <c r="E78" s="76" t="s">
        <v>4444</v>
      </c>
      <c r="F78" s="76" t="s">
        <v>4443</v>
      </c>
      <c r="G78" s="76" t="s">
        <v>274</v>
      </c>
      <c r="H78" s="76" t="s">
        <v>250</v>
      </c>
      <c r="I78" s="76">
        <v>3406</v>
      </c>
      <c r="J78" s="76">
        <v>2185</v>
      </c>
      <c r="K78" s="76">
        <v>0.55879999999999996</v>
      </c>
    </row>
    <row r="79" spans="1:11">
      <c r="A79">
        <v>529</v>
      </c>
      <c r="B79" t="s">
        <v>147</v>
      </c>
      <c r="C79" t="s">
        <v>149</v>
      </c>
      <c r="D79" t="s">
        <v>4442</v>
      </c>
      <c r="E79" t="s">
        <v>4441</v>
      </c>
      <c r="F79" t="s">
        <v>4441</v>
      </c>
      <c r="G79" t="s">
        <v>274</v>
      </c>
      <c r="H79" t="s">
        <v>250</v>
      </c>
      <c r="I79">
        <v>3361</v>
      </c>
      <c r="J79">
        <v>2551</v>
      </c>
      <c r="K79">
        <v>0.3175</v>
      </c>
    </row>
    <row r="80" spans="1:11">
      <c r="A80" s="76">
        <v>532</v>
      </c>
      <c r="B80" s="76" t="s">
        <v>147</v>
      </c>
      <c r="C80" s="76" t="s">
        <v>149</v>
      </c>
      <c r="D80" s="76" t="s">
        <v>4440</v>
      </c>
      <c r="E80" s="76" t="s">
        <v>4439</v>
      </c>
      <c r="F80" s="76" t="s">
        <v>4439</v>
      </c>
      <c r="G80" s="76" t="s">
        <v>274</v>
      </c>
      <c r="H80" s="76" t="s">
        <v>250</v>
      </c>
      <c r="I80" s="76">
        <v>3290</v>
      </c>
      <c r="J80" s="76">
        <v>3128</v>
      </c>
      <c r="K80" s="76">
        <v>5.1799999999999999E-2</v>
      </c>
    </row>
    <row r="81" spans="1:11">
      <c r="A81">
        <v>535</v>
      </c>
      <c r="B81" t="s">
        <v>147</v>
      </c>
      <c r="C81" t="s">
        <v>149</v>
      </c>
      <c r="D81" t="s">
        <v>4438</v>
      </c>
      <c r="E81" t="s">
        <v>4437</v>
      </c>
      <c r="F81" t="s">
        <v>4437</v>
      </c>
      <c r="G81" t="s">
        <v>274</v>
      </c>
      <c r="H81" t="s">
        <v>250</v>
      </c>
      <c r="I81">
        <v>3234</v>
      </c>
      <c r="J81">
        <v>2585</v>
      </c>
      <c r="K81">
        <v>0.25109999999999999</v>
      </c>
    </row>
    <row r="82" spans="1:11">
      <c r="A82" s="76">
        <v>536</v>
      </c>
      <c r="B82" s="76" t="s">
        <v>147</v>
      </c>
      <c r="C82" s="76" t="s">
        <v>149</v>
      </c>
      <c r="D82" s="76" t="s">
        <v>4436</v>
      </c>
      <c r="E82" s="76" t="s">
        <v>4435</v>
      </c>
      <c r="F82" s="76" t="s">
        <v>4435</v>
      </c>
      <c r="G82" s="76" t="s">
        <v>274</v>
      </c>
      <c r="H82" s="76" t="s">
        <v>250</v>
      </c>
      <c r="I82" s="76">
        <v>3210</v>
      </c>
      <c r="J82" s="76">
        <v>2362</v>
      </c>
      <c r="K82" s="76">
        <v>0.35899999999999999</v>
      </c>
    </row>
    <row r="83" spans="1:11">
      <c r="A83">
        <v>537</v>
      </c>
      <c r="B83" t="s">
        <v>147</v>
      </c>
      <c r="C83" t="s">
        <v>149</v>
      </c>
      <c r="D83" t="s">
        <v>4434</v>
      </c>
      <c r="E83" t="s">
        <v>4433</v>
      </c>
      <c r="F83" t="s">
        <v>4433</v>
      </c>
      <c r="G83" t="s">
        <v>274</v>
      </c>
      <c r="H83" t="s">
        <v>250</v>
      </c>
      <c r="I83">
        <v>3191</v>
      </c>
      <c r="J83">
        <v>2659</v>
      </c>
      <c r="K83">
        <v>0.2001</v>
      </c>
    </row>
    <row r="84" spans="1:11">
      <c r="A84" s="76">
        <v>538</v>
      </c>
      <c r="B84" s="76" t="s">
        <v>147</v>
      </c>
      <c r="C84" s="76" t="s">
        <v>149</v>
      </c>
      <c r="D84" s="76" t="s">
        <v>4432</v>
      </c>
      <c r="E84" s="76" t="s">
        <v>4431</v>
      </c>
      <c r="F84" s="76" t="s">
        <v>4430</v>
      </c>
      <c r="G84" s="76" t="s">
        <v>274</v>
      </c>
      <c r="H84" s="76" t="s">
        <v>250</v>
      </c>
      <c r="I84" s="76">
        <v>3159</v>
      </c>
      <c r="J84" s="76">
        <v>2901</v>
      </c>
      <c r="K84" s="76">
        <v>8.8900000000000007E-2</v>
      </c>
    </row>
    <row r="85" spans="1:11">
      <c r="A85">
        <v>539</v>
      </c>
      <c r="B85" t="s">
        <v>147</v>
      </c>
      <c r="C85" t="s">
        <v>149</v>
      </c>
      <c r="D85" t="s">
        <v>4429</v>
      </c>
      <c r="E85" t="s">
        <v>1294</v>
      </c>
      <c r="F85" t="s">
        <v>1294</v>
      </c>
      <c r="G85" t="s">
        <v>274</v>
      </c>
      <c r="H85" t="s">
        <v>250</v>
      </c>
      <c r="I85">
        <v>3150</v>
      </c>
      <c r="J85">
        <v>2501</v>
      </c>
      <c r="K85">
        <v>0.25950000000000001</v>
      </c>
    </row>
    <row r="86" spans="1:11">
      <c r="A86" s="76">
        <v>540</v>
      </c>
      <c r="B86" s="76" t="s">
        <v>147</v>
      </c>
      <c r="C86" s="76" t="s">
        <v>149</v>
      </c>
      <c r="D86" s="76" t="s">
        <v>4428</v>
      </c>
      <c r="E86" s="76" t="s">
        <v>4427</v>
      </c>
      <c r="F86" s="76" t="s">
        <v>4427</v>
      </c>
      <c r="G86" s="76" t="s">
        <v>274</v>
      </c>
      <c r="H86" s="76" t="s">
        <v>250</v>
      </c>
      <c r="I86" s="76">
        <v>3087</v>
      </c>
      <c r="J86" s="76">
        <v>2525</v>
      </c>
      <c r="K86" s="76">
        <v>0.22259999999999999</v>
      </c>
    </row>
    <row r="87" spans="1:11">
      <c r="A87">
        <v>541</v>
      </c>
      <c r="B87" t="s">
        <v>147</v>
      </c>
      <c r="C87" t="s">
        <v>149</v>
      </c>
      <c r="D87" t="s">
        <v>4426</v>
      </c>
      <c r="E87" t="s">
        <v>4345</v>
      </c>
      <c r="F87" t="s">
        <v>4345</v>
      </c>
      <c r="G87" t="s">
        <v>274</v>
      </c>
      <c r="H87" t="s">
        <v>250</v>
      </c>
      <c r="I87">
        <v>3068</v>
      </c>
      <c r="J87">
        <v>2126</v>
      </c>
      <c r="K87">
        <v>0.44309999999999999</v>
      </c>
    </row>
    <row r="88" spans="1:11">
      <c r="A88" s="76">
        <v>544</v>
      </c>
      <c r="B88" s="76" t="s">
        <v>147</v>
      </c>
      <c r="C88" s="76" t="s">
        <v>149</v>
      </c>
      <c r="D88" s="76" t="s">
        <v>4425</v>
      </c>
      <c r="E88" s="76" t="s">
        <v>4424</v>
      </c>
      <c r="F88" s="76" t="s">
        <v>4423</v>
      </c>
      <c r="G88" s="76" t="s">
        <v>274</v>
      </c>
      <c r="H88" s="76" t="s">
        <v>250</v>
      </c>
      <c r="I88" s="76">
        <v>3056</v>
      </c>
      <c r="J88" s="76">
        <v>2596</v>
      </c>
      <c r="K88" s="76">
        <v>0.1772</v>
      </c>
    </row>
    <row r="89" spans="1:11">
      <c r="A89">
        <v>545</v>
      </c>
      <c r="B89" t="s">
        <v>147</v>
      </c>
      <c r="C89" t="s">
        <v>149</v>
      </c>
      <c r="D89" t="s">
        <v>4422</v>
      </c>
      <c r="E89" t="s">
        <v>4421</v>
      </c>
      <c r="F89" t="s">
        <v>4420</v>
      </c>
      <c r="G89" t="s">
        <v>274</v>
      </c>
      <c r="H89" t="s">
        <v>250</v>
      </c>
      <c r="I89">
        <v>3038</v>
      </c>
      <c r="J89">
        <v>3135</v>
      </c>
      <c r="K89">
        <v>-3.09E-2</v>
      </c>
    </row>
    <row r="90" spans="1:11">
      <c r="A90" s="76">
        <v>547</v>
      </c>
      <c r="B90" s="76" t="s">
        <v>147</v>
      </c>
      <c r="C90" s="76" t="s">
        <v>149</v>
      </c>
      <c r="D90" s="76" t="s">
        <v>4419</v>
      </c>
      <c r="E90" s="76" t="s">
        <v>4418</v>
      </c>
      <c r="F90" s="76" t="s">
        <v>4418</v>
      </c>
      <c r="G90" s="76" t="s">
        <v>274</v>
      </c>
      <c r="H90" s="76" t="s">
        <v>250</v>
      </c>
      <c r="I90" s="76">
        <v>3019</v>
      </c>
      <c r="J90" s="76">
        <v>2837</v>
      </c>
      <c r="K90" s="76">
        <v>6.4199999999999993E-2</v>
      </c>
    </row>
    <row r="91" spans="1:11">
      <c r="A91">
        <v>548</v>
      </c>
      <c r="B91" t="s">
        <v>147</v>
      </c>
      <c r="C91" t="s">
        <v>149</v>
      </c>
      <c r="D91" t="s">
        <v>4417</v>
      </c>
      <c r="E91" t="s">
        <v>838</v>
      </c>
      <c r="F91" t="s">
        <v>4416</v>
      </c>
      <c r="G91" t="s">
        <v>274</v>
      </c>
      <c r="H91" t="s">
        <v>250</v>
      </c>
      <c r="I91">
        <v>2983</v>
      </c>
      <c r="J91">
        <v>2643</v>
      </c>
      <c r="K91">
        <v>0.12859999999999999</v>
      </c>
    </row>
    <row r="92" spans="1:11">
      <c r="A92" s="76">
        <v>550</v>
      </c>
      <c r="B92" s="76" t="s">
        <v>147</v>
      </c>
      <c r="C92" s="76" t="s">
        <v>149</v>
      </c>
      <c r="D92" s="76" t="s">
        <v>4415</v>
      </c>
      <c r="E92" s="76" t="s">
        <v>4414</v>
      </c>
      <c r="F92" s="76" t="s">
        <v>4414</v>
      </c>
      <c r="G92" s="76" t="s">
        <v>274</v>
      </c>
      <c r="H92" s="76" t="s">
        <v>250</v>
      </c>
      <c r="I92" s="76">
        <v>2977</v>
      </c>
      <c r="J92" s="76">
        <v>2626</v>
      </c>
      <c r="K92" s="76">
        <v>0.13370000000000001</v>
      </c>
    </row>
    <row r="93" spans="1:11">
      <c r="A93">
        <v>551</v>
      </c>
      <c r="B93" t="s">
        <v>147</v>
      </c>
      <c r="C93" t="s">
        <v>149</v>
      </c>
      <c r="D93" t="s">
        <v>4413</v>
      </c>
      <c r="E93" t="s">
        <v>4412</v>
      </c>
      <c r="F93" t="s">
        <v>4412</v>
      </c>
      <c r="G93" t="s">
        <v>274</v>
      </c>
      <c r="H93" t="s">
        <v>250</v>
      </c>
      <c r="I93">
        <v>2915</v>
      </c>
      <c r="J93">
        <v>2776</v>
      </c>
      <c r="K93">
        <v>5.0099999999999999E-2</v>
      </c>
    </row>
    <row r="94" spans="1:11">
      <c r="A94" s="76">
        <v>552</v>
      </c>
      <c r="B94" s="76" t="s">
        <v>147</v>
      </c>
      <c r="C94" s="76" t="s">
        <v>149</v>
      </c>
      <c r="D94" s="76" t="s">
        <v>4411</v>
      </c>
      <c r="E94" s="76" t="s">
        <v>4410</v>
      </c>
      <c r="F94" s="76" t="s">
        <v>4410</v>
      </c>
      <c r="G94" s="76" t="s">
        <v>274</v>
      </c>
      <c r="H94" s="76" t="s">
        <v>250</v>
      </c>
      <c r="I94" s="76">
        <v>2836</v>
      </c>
      <c r="J94" s="76">
        <v>2506</v>
      </c>
      <c r="K94" s="76">
        <v>0.13170000000000001</v>
      </c>
    </row>
    <row r="95" spans="1:11">
      <c r="A95">
        <v>554</v>
      </c>
      <c r="B95" t="s">
        <v>147</v>
      </c>
      <c r="C95" t="s">
        <v>149</v>
      </c>
      <c r="D95" t="s">
        <v>4409</v>
      </c>
      <c r="E95" t="s">
        <v>4408</v>
      </c>
      <c r="F95" t="s">
        <v>4408</v>
      </c>
      <c r="G95" t="s">
        <v>274</v>
      </c>
      <c r="H95" t="s">
        <v>250</v>
      </c>
      <c r="I95">
        <v>2762</v>
      </c>
      <c r="J95">
        <v>2187</v>
      </c>
      <c r="K95">
        <v>0.26290000000000002</v>
      </c>
    </row>
    <row r="96" spans="1:11">
      <c r="A96" s="76">
        <v>555</v>
      </c>
      <c r="B96" s="76" t="s">
        <v>147</v>
      </c>
      <c r="C96" s="76" t="s">
        <v>149</v>
      </c>
      <c r="D96" s="76" t="s">
        <v>4407</v>
      </c>
      <c r="E96" s="76" t="s">
        <v>4406</v>
      </c>
      <c r="F96" s="76" t="s">
        <v>4406</v>
      </c>
      <c r="G96" s="76" t="s">
        <v>274</v>
      </c>
      <c r="H96" s="76" t="s">
        <v>250</v>
      </c>
      <c r="I96" s="76">
        <v>2735</v>
      </c>
      <c r="J96" s="76">
        <v>2041</v>
      </c>
      <c r="K96" s="76">
        <v>0.34</v>
      </c>
    </row>
    <row r="97" spans="1:11">
      <c r="A97">
        <v>556</v>
      </c>
      <c r="B97" t="s">
        <v>147</v>
      </c>
      <c r="C97" t="s">
        <v>149</v>
      </c>
      <c r="D97" t="s">
        <v>4405</v>
      </c>
      <c r="E97" t="s">
        <v>4404</v>
      </c>
      <c r="F97" t="s">
        <v>4404</v>
      </c>
      <c r="G97" t="s">
        <v>274</v>
      </c>
      <c r="H97" t="s">
        <v>250</v>
      </c>
      <c r="I97">
        <v>2687</v>
      </c>
      <c r="J97">
        <v>2694</v>
      </c>
      <c r="K97">
        <v>-2.5999999999999999E-3</v>
      </c>
    </row>
    <row r="98" spans="1:11">
      <c r="A98" s="76">
        <v>557</v>
      </c>
      <c r="B98" s="76" t="s">
        <v>147</v>
      </c>
      <c r="C98" s="76" t="s">
        <v>149</v>
      </c>
      <c r="D98" s="76" t="s">
        <v>4403</v>
      </c>
      <c r="E98" s="76" t="s">
        <v>4402</v>
      </c>
      <c r="F98" s="76" t="s">
        <v>4402</v>
      </c>
      <c r="G98" s="76" t="s">
        <v>163</v>
      </c>
      <c r="H98" s="76" t="s">
        <v>250</v>
      </c>
      <c r="I98" s="76">
        <v>2634</v>
      </c>
      <c r="J98" s="76">
        <v>1723</v>
      </c>
      <c r="K98" s="76">
        <v>0.52869999999999995</v>
      </c>
    </row>
    <row r="99" spans="1:11">
      <c r="A99">
        <v>558</v>
      </c>
      <c r="B99" t="s">
        <v>147</v>
      </c>
      <c r="C99" t="s">
        <v>149</v>
      </c>
      <c r="D99" t="s">
        <v>4401</v>
      </c>
      <c r="E99" t="s">
        <v>4400</v>
      </c>
      <c r="F99" t="s">
        <v>4399</v>
      </c>
      <c r="G99" t="s">
        <v>274</v>
      </c>
      <c r="H99" t="s">
        <v>250</v>
      </c>
      <c r="I99">
        <v>2620</v>
      </c>
      <c r="J99">
        <v>2269</v>
      </c>
      <c r="K99">
        <v>0.1547</v>
      </c>
    </row>
    <row r="100" spans="1:11">
      <c r="A100" s="76">
        <v>561</v>
      </c>
      <c r="B100" s="76" t="s">
        <v>147</v>
      </c>
      <c r="C100" s="76" t="s">
        <v>149</v>
      </c>
      <c r="D100" s="76" t="s">
        <v>4398</v>
      </c>
      <c r="E100" s="76" t="s">
        <v>4397</v>
      </c>
      <c r="F100" s="76" t="s">
        <v>4397</v>
      </c>
      <c r="G100" s="76" t="s">
        <v>163</v>
      </c>
      <c r="H100" s="76" t="s">
        <v>250</v>
      </c>
      <c r="I100" s="76">
        <v>2466</v>
      </c>
      <c r="J100" s="76">
        <v>2389</v>
      </c>
      <c r="K100" s="76">
        <v>3.2199999999999999E-2</v>
      </c>
    </row>
    <row r="101" spans="1:11">
      <c r="A101">
        <v>562</v>
      </c>
      <c r="B101" t="s">
        <v>147</v>
      </c>
      <c r="C101" t="s">
        <v>149</v>
      </c>
      <c r="D101" t="s">
        <v>4396</v>
      </c>
      <c r="E101" t="s">
        <v>4088</v>
      </c>
      <c r="F101" t="s">
        <v>4088</v>
      </c>
      <c r="G101" t="s">
        <v>163</v>
      </c>
      <c r="H101" t="s">
        <v>250</v>
      </c>
      <c r="I101">
        <v>2388</v>
      </c>
      <c r="J101">
        <v>2006</v>
      </c>
      <c r="K101">
        <v>0.19040000000000001</v>
      </c>
    </row>
    <row r="102" spans="1:11">
      <c r="A102" s="76">
        <v>563</v>
      </c>
      <c r="B102" s="76" t="s">
        <v>147</v>
      </c>
      <c r="C102" s="76" t="s">
        <v>149</v>
      </c>
      <c r="D102" s="76" t="s">
        <v>4395</v>
      </c>
      <c r="E102" s="76" t="s">
        <v>4091</v>
      </c>
      <c r="F102" s="76" t="s">
        <v>4394</v>
      </c>
      <c r="G102" s="76" t="s">
        <v>163</v>
      </c>
      <c r="H102" s="76" t="s">
        <v>250</v>
      </c>
      <c r="I102" s="76">
        <v>2369</v>
      </c>
      <c r="J102" s="76">
        <v>1613</v>
      </c>
      <c r="K102" s="76">
        <v>0.46870000000000001</v>
      </c>
    </row>
    <row r="103" spans="1:11">
      <c r="A103">
        <v>564</v>
      </c>
      <c r="B103" t="s">
        <v>147</v>
      </c>
      <c r="C103" t="s">
        <v>149</v>
      </c>
      <c r="D103" t="s">
        <v>4393</v>
      </c>
      <c r="E103" t="s">
        <v>4392</v>
      </c>
      <c r="F103" t="s">
        <v>4391</v>
      </c>
      <c r="G103" t="s">
        <v>163</v>
      </c>
      <c r="H103" t="s">
        <v>250</v>
      </c>
      <c r="I103">
        <v>2361</v>
      </c>
      <c r="J103">
        <v>2408</v>
      </c>
      <c r="K103">
        <v>-1.95E-2</v>
      </c>
    </row>
    <row r="104" spans="1:11">
      <c r="A104" s="76">
        <v>565</v>
      </c>
      <c r="B104" s="76" t="s">
        <v>147</v>
      </c>
      <c r="C104" s="76" t="s">
        <v>149</v>
      </c>
      <c r="D104" s="76" t="s">
        <v>4390</v>
      </c>
      <c r="E104" s="76" t="s">
        <v>4389</v>
      </c>
      <c r="F104" s="76" t="s">
        <v>4389</v>
      </c>
      <c r="G104" s="76" t="s">
        <v>163</v>
      </c>
      <c r="H104" s="76" t="s">
        <v>250</v>
      </c>
      <c r="I104" s="76">
        <v>2331</v>
      </c>
      <c r="J104" s="76">
        <v>2486</v>
      </c>
      <c r="K104" s="76">
        <v>-6.2300000000000001E-2</v>
      </c>
    </row>
    <row r="105" spans="1:11">
      <c r="A105">
        <v>566</v>
      </c>
      <c r="B105" t="s">
        <v>147</v>
      </c>
      <c r="C105" t="s">
        <v>149</v>
      </c>
      <c r="D105" t="s">
        <v>4388</v>
      </c>
      <c r="E105" t="s">
        <v>4387</v>
      </c>
      <c r="F105" t="s">
        <v>4387</v>
      </c>
      <c r="G105" t="s">
        <v>163</v>
      </c>
      <c r="H105" t="s">
        <v>250</v>
      </c>
      <c r="I105">
        <v>2329</v>
      </c>
      <c r="J105">
        <v>1806</v>
      </c>
      <c r="K105">
        <v>0.28960000000000002</v>
      </c>
    </row>
    <row r="106" spans="1:11">
      <c r="A106" s="76">
        <v>567</v>
      </c>
      <c r="B106" s="76" t="s">
        <v>147</v>
      </c>
      <c r="C106" s="76" t="s">
        <v>149</v>
      </c>
      <c r="D106" s="76" t="s">
        <v>4386</v>
      </c>
      <c r="E106" s="76" t="s">
        <v>4385</v>
      </c>
      <c r="F106" s="76" t="s">
        <v>4385</v>
      </c>
      <c r="G106" s="76" t="s">
        <v>163</v>
      </c>
      <c r="H106" s="76" t="s">
        <v>250</v>
      </c>
      <c r="I106" s="76">
        <v>2321</v>
      </c>
      <c r="J106" s="76">
        <v>2134</v>
      </c>
      <c r="K106" s="76">
        <v>8.7599999999999997E-2</v>
      </c>
    </row>
    <row r="107" spans="1:11">
      <c r="A107">
        <v>568</v>
      </c>
      <c r="B107" t="s">
        <v>147</v>
      </c>
      <c r="C107" t="s">
        <v>149</v>
      </c>
      <c r="D107" t="s">
        <v>4384</v>
      </c>
      <c r="E107" t="s">
        <v>4383</v>
      </c>
      <c r="F107" t="s">
        <v>4383</v>
      </c>
      <c r="G107" t="s">
        <v>163</v>
      </c>
      <c r="H107" t="s">
        <v>250</v>
      </c>
      <c r="I107">
        <v>2317</v>
      </c>
      <c r="J107">
        <v>2449</v>
      </c>
      <c r="K107">
        <v>-5.3900000000000003E-2</v>
      </c>
    </row>
    <row r="108" spans="1:11">
      <c r="A108" s="76">
        <v>569</v>
      </c>
      <c r="B108" s="76" t="s">
        <v>147</v>
      </c>
      <c r="C108" s="76" t="s">
        <v>149</v>
      </c>
      <c r="D108" s="76" t="s">
        <v>4382</v>
      </c>
      <c r="E108" s="76" t="s">
        <v>4381</v>
      </c>
      <c r="F108" s="76" t="s">
        <v>4381</v>
      </c>
      <c r="G108" s="76" t="s">
        <v>163</v>
      </c>
      <c r="H108" s="76" t="s">
        <v>250</v>
      </c>
      <c r="I108" s="76">
        <v>2294</v>
      </c>
      <c r="J108" s="76">
        <v>2067</v>
      </c>
      <c r="K108" s="76">
        <v>0.10979999999999999</v>
      </c>
    </row>
    <row r="109" spans="1:11">
      <c r="A109">
        <v>570</v>
      </c>
      <c r="B109" t="s">
        <v>147</v>
      </c>
      <c r="C109" t="s">
        <v>149</v>
      </c>
      <c r="D109" t="s">
        <v>4380</v>
      </c>
      <c r="E109" t="s">
        <v>4379</v>
      </c>
      <c r="F109" t="s">
        <v>4379</v>
      </c>
      <c r="G109" t="s">
        <v>163</v>
      </c>
      <c r="H109" t="s">
        <v>250</v>
      </c>
      <c r="I109">
        <v>2222</v>
      </c>
      <c r="J109">
        <v>2163</v>
      </c>
      <c r="K109">
        <v>2.7300000000000001E-2</v>
      </c>
    </row>
    <row r="110" spans="1:11">
      <c r="A110" s="76">
        <v>574</v>
      </c>
      <c r="B110" s="76" t="s">
        <v>147</v>
      </c>
      <c r="C110" s="76" t="s">
        <v>149</v>
      </c>
      <c r="D110" s="76" t="s">
        <v>4378</v>
      </c>
      <c r="E110" s="76" t="s">
        <v>4377</v>
      </c>
      <c r="F110" s="76" t="s">
        <v>4377</v>
      </c>
      <c r="G110" s="76" t="s">
        <v>163</v>
      </c>
      <c r="H110" s="76" t="s">
        <v>250</v>
      </c>
      <c r="I110" s="76">
        <v>2096</v>
      </c>
      <c r="J110" s="76">
        <v>1918</v>
      </c>
      <c r="K110" s="76">
        <v>9.2799999999999994E-2</v>
      </c>
    </row>
    <row r="111" spans="1:11">
      <c r="A111">
        <v>575</v>
      </c>
      <c r="B111" t="s">
        <v>147</v>
      </c>
      <c r="C111" t="s">
        <v>149</v>
      </c>
      <c r="D111" t="s">
        <v>4376</v>
      </c>
      <c r="E111" t="s">
        <v>4375</v>
      </c>
      <c r="F111" t="s">
        <v>4374</v>
      </c>
      <c r="G111" t="s">
        <v>163</v>
      </c>
      <c r="H111" t="s">
        <v>250</v>
      </c>
      <c r="I111">
        <v>2093</v>
      </c>
      <c r="J111">
        <v>2010</v>
      </c>
      <c r="K111">
        <v>4.1300000000000003E-2</v>
      </c>
    </row>
    <row r="112" spans="1:11">
      <c r="A112" s="76">
        <v>576</v>
      </c>
      <c r="B112" s="76" t="s">
        <v>147</v>
      </c>
      <c r="C112" s="76" t="s">
        <v>149</v>
      </c>
      <c r="D112" s="76" t="s">
        <v>4373</v>
      </c>
      <c r="E112" s="76" t="s">
        <v>4372</v>
      </c>
      <c r="F112" s="76" t="s">
        <v>4372</v>
      </c>
      <c r="G112" s="76" t="s">
        <v>163</v>
      </c>
      <c r="H112" s="76" t="s">
        <v>250</v>
      </c>
      <c r="I112" s="76">
        <v>2077</v>
      </c>
      <c r="J112" s="76">
        <v>1502</v>
      </c>
      <c r="K112" s="76">
        <v>0.38279999999999997</v>
      </c>
    </row>
    <row r="113" spans="1:11">
      <c r="A113">
        <v>577</v>
      </c>
      <c r="B113" t="s">
        <v>147</v>
      </c>
      <c r="C113" t="s">
        <v>149</v>
      </c>
      <c r="D113" t="s">
        <v>4371</v>
      </c>
      <c r="E113" t="s">
        <v>4370</v>
      </c>
      <c r="F113" t="s">
        <v>4369</v>
      </c>
      <c r="G113" t="s">
        <v>163</v>
      </c>
      <c r="H113" t="s">
        <v>250</v>
      </c>
      <c r="I113">
        <v>2074</v>
      </c>
      <c r="J113">
        <v>2136</v>
      </c>
      <c r="K113">
        <v>-2.9000000000000001E-2</v>
      </c>
    </row>
    <row r="114" spans="1:11">
      <c r="A114" s="76">
        <v>579</v>
      </c>
      <c r="B114" s="76" t="s">
        <v>147</v>
      </c>
      <c r="C114" s="76" t="s">
        <v>149</v>
      </c>
      <c r="D114" s="76" t="s">
        <v>4368</v>
      </c>
      <c r="E114" s="76" t="s">
        <v>4367</v>
      </c>
      <c r="F114" s="76" t="s">
        <v>4367</v>
      </c>
      <c r="G114" s="76" t="s">
        <v>163</v>
      </c>
      <c r="H114" s="76" t="s">
        <v>250</v>
      </c>
      <c r="I114" s="76">
        <v>2038</v>
      </c>
      <c r="J114" s="76">
        <v>2450</v>
      </c>
      <c r="K114" s="76">
        <v>-0.16819999999999999</v>
      </c>
    </row>
    <row r="115" spans="1:11">
      <c r="A115">
        <v>580</v>
      </c>
      <c r="B115" t="s">
        <v>147</v>
      </c>
      <c r="C115" t="s">
        <v>149</v>
      </c>
      <c r="D115" t="s">
        <v>4366</v>
      </c>
      <c r="E115" t="s">
        <v>4365</v>
      </c>
      <c r="F115" t="s">
        <v>4365</v>
      </c>
      <c r="G115" t="s">
        <v>163</v>
      </c>
      <c r="H115" t="s">
        <v>250</v>
      </c>
      <c r="I115">
        <v>2036</v>
      </c>
      <c r="J115">
        <v>1793</v>
      </c>
      <c r="K115">
        <v>0.13550000000000001</v>
      </c>
    </row>
    <row r="116" spans="1:11">
      <c r="A116" s="76">
        <v>582</v>
      </c>
      <c r="B116" s="76" t="s">
        <v>147</v>
      </c>
      <c r="C116" s="76" t="s">
        <v>149</v>
      </c>
      <c r="D116" s="76" t="s">
        <v>4364</v>
      </c>
      <c r="E116" s="76" t="s">
        <v>4363</v>
      </c>
      <c r="F116" s="76" t="s">
        <v>4363</v>
      </c>
      <c r="G116" s="76" t="s">
        <v>163</v>
      </c>
      <c r="H116" s="76" t="s">
        <v>250</v>
      </c>
      <c r="I116" s="76">
        <v>1955</v>
      </c>
      <c r="J116" s="76">
        <v>1576</v>
      </c>
      <c r="K116" s="76">
        <v>0.24049999999999999</v>
      </c>
    </row>
    <row r="117" spans="1:11">
      <c r="A117">
        <v>584</v>
      </c>
      <c r="B117" t="s">
        <v>147</v>
      </c>
      <c r="C117" t="s">
        <v>149</v>
      </c>
      <c r="D117" t="s">
        <v>4362</v>
      </c>
      <c r="E117" t="s">
        <v>4361</v>
      </c>
      <c r="F117" t="s">
        <v>4361</v>
      </c>
      <c r="G117" t="s">
        <v>163</v>
      </c>
      <c r="H117" t="s">
        <v>250</v>
      </c>
      <c r="I117">
        <v>1900</v>
      </c>
      <c r="J117">
        <v>1857</v>
      </c>
      <c r="K117">
        <v>2.3199999999999998E-2</v>
      </c>
    </row>
    <row r="118" spans="1:11">
      <c r="A118" s="76">
        <v>585</v>
      </c>
      <c r="B118" s="76" t="s">
        <v>147</v>
      </c>
      <c r="C118" s="76" t="s">
        <v>149</v>
      </c>
      <c r="D118" s="76" t="s">
        <v>4360</v>
      </c>
      <c r="E118" s="76" t="s">
        <v>4359</v>
      </c>
      <c r="F118" s="76" t="s">
        <v>4359</v>
      </c>
      <c r="G118" s="76" t="s">
        <v>163</v>
      </c>
      <c r="H118" s="76" t="s">
        <v>250</v>
      </c>
      <c r="I118" s="76">
        <v>1883</v>
      </c>
      <c r="J118" s="76">
        <v>1399</v>
      </c>
      <c r="K118" s="76">
        <v>0.34599999999999997</v>
      </c>
    </row>
    <row r="119" spans="1:11">
      <c r="A119">
        <v>586</v>
      </c>
      <c r="B119" t="s">
        <v>147</v>
      </c>
      <c r="C119" t="s">
        <v>149</v>
      </c>
      <c r="D119" t="s">
        <v>4358</v>
      </c>
      <c r="E119" t="s">
        <v>4357</v>
      </c>
      <c r="F119" t="s">
        <v>4357</v>
      </c>
      <c r="G119" t="s">
        <v>163</v>
      </c>
      <c r="H119" t="s">
        <v>250</v>
      </c>
      <c r="I119">
        <v>1879</v>
      </c>
      <c r="J119">
        <v>2078</v>
      </c>
      <c r="K119">
        <v>-9.5799999999999996E-2</v>
      </c>
    </row>
    <row r="120" spans="1:11">
      <c r="A120" s="76">
        <v>587</v>
      </c>
      <c r="B120" s="76" t="s">
        <v>147</v>
      </c>
      <c r="C120" s="76" t="s">
        <v>149</v>
      </c>
      <c r="D120" s="76" t="s">
        <v>4356</v>
      </c>
      <c r="E120" s="76" t="s">
        <v>4355</v>
      </c>
      <c r="F120" s="76" t="s">
        <v>4355</v>
      </c>
      <c r="G120" s="76" t="s">
        <v>163</v>
      </c>
      <c r="H120" s="76" t="s">
        <v>250</v>
      </c>
      <c r="I120" s="76">
        <v>1873</v>
      </c>
      <c r="J120" s="76">
        <v>1543</v>
      </c>
      <c r="K120" s="76">
        <v>0.21390000000000001</v>
      </c>
    </row>
    <row r="121" spans="1:11">
      <c r="A121">
        <v>588</v>
      </c>
      <c r="B121" t="s">
        <v>147</v>
      </c>
      <c r="C121" t="s">
        <v>149</v>
      </c>
      <c r="D121" t="s">
        <v>4354</v>
      </c>
      <c r="E121" t="s">
        <v>4353</v>
      </c>
      <c r="F121" t="s">
        <v>4353</v>
      </c>
      <c r="G121" t="s">
        <v>163</v>
      </c>
      <c r="H121" t="s">
        <v>250</v>
      </c>
      <c r="I121">
        <v>1868</v>
      </c>
      <c r="J121">
        <v>2075</v>
      </c>
      <c r="K121">
        <v>-9.98E-2</v>
      </c>
    </row>
    <row r="122" spans="1:11">
      <c r="A122" s="76">
        <v>589</v>
      </c>
      <c r="B122" s="76" t="s">
        <v>147</v>
      </c>
      <c r="C122" s="76" t="s">
        <v>149</v>
      </c>
      <c r="D122" s="76" t="s">
        <v>4352</v>
      </c>
      <c r="E122" s="76" t="s">
        <v>4351</v>
      </c>
      <c r="F122" s="76" t="s">
        <v>4351</v>
      </c>
      <c r="G122" s="76" t="s">
        <v>163</v>
      </c>
      <c r="H122" s="76" t="s">
        <v>250</v>
      </c>
      <c r="I122" s="76">
        <v>1841</v>
      </c>
      <c r="J122" s="76">
        <v>1516</v>
      </c>
      <c r="K122" s="76">
        <v>0.21440000000000001</v>
      </c>
    </row>
    <row r="123" spans="1:11">
      <c r="A123">
        <v>591</v>
      </c>
      <c r="B123" t="s">
        <v>147</v>
      </c>
      <c r="C123" t="s">
        <v>149</v>
      </c>
      <c r="D123" t="s">
        <v>4350</v>
      </c>
      <c r="E123" t="s">
        <v>4349</v>
      </c>
      <c r="F123" t="s">
        <v>4349</v>
      </c>
      <c r="G123" t="s">
        <v>163</v>
      </c>
      <c r="H123" t="s">
        <v>250</v>
      </c>
      <c r="I123">
        <v>1803</v>
      </c>
      <c r="J123">
        <v>1439</v>
      </c>
      <c r="K123">
        <v>0.253</v>
      </c>
    </row>
    <row r="124" spans="1:11">
      <c r="A124" s="76">
        <v>593</v>
      </c>
      <c r="B124" s="76" t="s">
        <v>147</v>
      </c>
      <c r="C124" s="76" t="s">
        <v>149</v>
      </c>
      <c r="D124" s="76" t="s">
        <v>4348</v>
      </c>
      <c r="E124" s="76" t="s">
        <v>4347</v>
      </c>
      <c r="F124" s="76" t="s">
        <v>4347</v>
      </c>
      <c r="G124" s="76" t="s">
        <v>163</v>
      </c>
      <c r="H124" s="76" t="s">
        <v>250</v>
      </c>
      <c r="I124" s="76">
        <v>1782</v>
      </c>
      <c r="J124" s="76">
        <v>1580</v>
      </c>
      <c r="K124" s="76">
        <v>0.1278</v>
      </c>
    </row>
    <row r="125" spans="1:11">
      <c r="A125">
        <v>595</v>
      </c>
      <c r="B125" t="s">
        <v>147</v>
      </c>
      <c r="C125" t="s">
        <v>149</v>
      </c>
      <c r="D125" t="s">
        <v>4346</v>
      </c>
      <c r="E125" t="s">
        <v>4345</v>
      </c>
      <c r="F125" t="s">
        <v>4345</v>
      </c>
      <c r="G125" t="s">
        <v>163</v>
      </c>
      <c r="H125" t="s">
        <v>250</v>
      </c>
      <c r="I125">
        <v>1752</v>
      </c>
      <c r="J125">
        <v>1791</v>
      </c>
      <c r="K125">
        <v>-2.18E-2</v>
      </c>
    </row>
    <row r="126" spans="1:11">
      <c r="A126" s="76">
        <v>600</v>
      </c>
      <c r="B126" s="76" t="s">
        <v>147</v>
      </c>
      <c r="C126" s="76" t="s">
        <v>149</v>
      </c>
      <c r="D126" s="76" t="s">
        <v>4344</v>
      </c>
      <c r="E126" s="76" t="s">
        <v>4343</v>
      </c>
      <c r="F126" s="76" t="s">
        <v>4343</v>
      </c>
      <c r="G126" s="76" t="s">
        <v>163</v>
      </c>
      <c r="H126" s="76" t="s">
        <v>250</v>
      </c>
      <c r="I126" s="76">
        <v>1573</v>
      </c>
      <c r="J126" s="76">
        <v>1506</v>
      </c>
      <c r="K126" s="76">
        <v>4.4499999999999998E-2</v>
      </c>
    </row>
    <row r="127" spans="1:11">
      <c r="A127">
        <v>604</v>
      </c>
      <c r="B127" t="s">
        <v>147</v>
      </c>
      <c r="C127" t="s">
        <v>149</v>
      </c>
      <c r="D127" t="s">
        <v>4342</v>
      </c>
      <c r="E127" t="s">
        <v>4341</v>
      </c>
      <c r="F127" t="s">
        <v>4341</v>
      </c>
      <c r="G127" t="s">
        <v>163</v>
      </c>
      <c r="H127" t="s">
        <v>250</v>
      </c>
      <c r="I127">
        <v>1494</v>
      </c>
      <c r="J127">
        <v>1692</v>
      </c>
      <c r="K127">
        <v>-0.11700000000000001</v>
      </c>
    </row>
    <row r="128" spans="1:11">
      <c r="A128" s="76">
        <v>605</v>
      </c>
      <c r="B128" s="76" t="s">
        <v>147</v>
      </c>
      <c r="C128" s="76" t="s">
        <v>149</v>
      </c>
      <c r="D128" s="76" t="s">
        <v>4340</v>
      </c>
      <c r="E128" s="76" t="s">
        <v>4339</v>
      </c>
      <c r="F128" s="76" t="s">
        <v>4339</v>
      </c>
      <c r="G128" s="76" t="s">
        <v>163</v>
      </c>
      <c r="H128" s="76" t="s">
        <v>250</v>
      </c>
      <c r="I128" s="76">
        <v>1483</v>
      </c>
      <c r="J128" s="76">
        <v>1321</v>
      </c>
      <c r="K128" s="76">
        <v>0.1226</v>
      </c>
    </row>
    <row r="129" spans="1:11">
      <c r="A129">
        <v>606</v>
      </c>
      <c r="B129" t="s">
        <v>147</v>
      </c>
      <c r="C129" t="s">
        <v>149</v>
      </c>
      <c r="D129" t="s">
        <v>4338</v>
      </c>
      <c r="E129" t="s">
        <v>4337</v>
      </c>
      <c r="F129" t="s">
        <v>4337</v>
      </c>
      <c r="G129" t="s">
        <v>163</v>
      </c>
      <c r="H129" t="s">
        <v>250</v>
      </c>
      <c r="I129">
        <v>1440</v>
      </c>
      <c r="J129">
        <v>1217</v>
      </c>
      <c r="K129">
        <v>0.1832</v>
      </c>
    </row>
    <row r="130" spans="1:11">
      <c r="A130" s="76">
        <v>607</v>
      </c>
      <c r="B130" s="76" t="s">
        <v>147</v>
      </c>
      <c r="C130" s="76" t="s">
        <v>149</v>
      </c>
      <c r="D130" s="76" t="s">
        <v>4336</v>
      </c>
      <c r="E130" s="76" t="s">
        <v>4335</v>
      </c>
      <c r="F130" s="76" t="s">
        <v>4335</v>
      </c>
      <c r="G130" s="76" t="s">
        <v>163</v>
      </c>
      <c r="H130" s="76" t="s">
        <v>250</v>
      </c>
      <c r="I130" s="76">
        <v>1390</v>
      </c>
      <c r="J130" s="76">
        <v>1504</v>
      </c>
      <c r="K130" s="76">
        <v>-7.5800000000000006E-2</v>
      </c>
    </row>
    <row r="131" spans="1:11">
      <c r="A131">
        <v>608</v>
      </c>
      <c r="B131" t="s">
        <v>147</v>
      </c>
      <c r="C131" t="s">
        <v>149</v>
      </c>
      <c r="D131" t="s">
        <v>4334</v>
      </c>
      <c r="E131" t="s">
        <v>4333</v>
      </c>
      <c r="F131" t="s">
        <v>4333</v>
      </c>
      <c r="G131" t="s">
        <v>163</v>
      </c>
      <c r="H131" t="s">
        <v>250</v>
      </c>
      <c r="I131">
        <v>1389</v>
      </c>
      <c r="J131">
        <v>1372</v>
      </c>
      <c r="K131">
        <v>1.24E-2</v>
      </c>
    </row>
    <row r="132" spans="1:11">
      <c r="A132" s="76">
        <v>610</v>
      </c>
      <c r="B132" s="76" t="s">
        <v>147</v>
      </c>
      <c r="C132" s="76" t="s">
        <v>149</v>
      </c>
      <c r="D132" s="76" t="s">
        <v>4332</v>
      </c>
      <c r="E132" s="76" t="s">
        <v>4331</v>
      </c>
      <c r="F132" s="76" t="s">
        <v>4331</v>
      </c>
      <c r="G132" s="76" t="s">
        <v>163</v>
      </c>
      <c r="H132" s="76" t="s">
        <v>250</v>
      </c>
      <c r="I132" s="76">
        <v>1381</v>
      </c>
      <c r="J132" s="76">
        <v>1868</v>
      </c>
      <c r="K132" s="76">
        <v>-0.26069999999999999</v>
      </c>
    </row>
    <row r="133" spans="1:11">
      <c r="A133">
        <v>611</v>
      </c>
      <c r="B133" t="s">
        <v>147</v>
      </c>
      <c r="C133" t="s">
        <v>149</v>
      </c>
      <c r="D133" t="s">
        <v>4330</v>
      </c>
      <c r="E133" t="s">
        <v>4091</v>
      </c>
      <c r="F133" t="s">
        <v>4329</v>
      </c>
      <c r="G133" t="s">
        <v>163</v>
      </c>
      <c r="H133" t="s">
        <v>250</v>
      </c>
      <c r="I133">
        <v>1365</v>
      </c>
      <c r="J133">
        <v>444</v>
      </c>
      <c r="K133">
        <v>2.0743</v>
      </c>
    </row>
    <row r="134" spans="1:11">
      <c r="A134" s="76">
        <v>612</v>
      </c>
      <c r="B134" s="76" t="s">
        <v>147</v>
      </c>
      <c r="C134" s="76" t="s">
        <v>149</v>
      </c>
      <c r="D134" s="76" t="s">
        <v>4328</v>
      </c>
      <c r="E134" s="76" t="s">
        <v>4185</v>
      </c>
      <c r="F134" s="76" t="s">
        <v>4327</v>
      </c>
      <c r="G134" s="76" t="s">
        <v>163</v>
      </c>
      <c r="H134" s="76" t="s">
        <v>250</v>
      </c>
      <c r="I134" s="76">
        <v>1356</v>
      </c>
      <c r="J134" s="76">
        <v>710</v>
      </c>
      <c r="K134" s="76">
        <v>0.90990000000000004</v>
      </c>
    </row>
    <row r="135" spans="1:11">
      <c r="A135">
        <v>613</v>
      </c>
      <c r="B135" t="s">
        <v>147</v>
      </c>
      <c r="C135" t="s">
        <v>149</v>
      </c>
      <c r="D135" t="s">
        <v>4326</v>
      </c>
      <c r="E135" t="s">
        <v>4325</v>
      </c>
      <c r="F135" t="s">
        <v>4325</v>
      </c>
      <c r="G135" t="s">
        <v>163</v>
      </c>
      <c r="H135" t="s">
        <v>250</v>
      </c>
      <c r="I135">
        <v>1342</v>
      </c>
      <c r="J135">
        <v>889</v>
      </c>
      <c r="K135">
        <v>0.50960000000000005</v>
      </c>
    </row>
    <row r="136" spans="1:11">
      <c r="A136" s="76">
        <v>615</v>
      </c>
      <c r="B136" s="76" t="s">
        <v>147</v>
      </c>
      <c r="C136" s="76" t="s">
        <v>149</v>
      </c>
      <c r="D136" s="76" t="s">
        <v>4324</v>
      </c>
      <c r="E136" s="76" t="s">
        <v>4323</v>
      </c>
      <c r="F136" s="76" t="s">
        <v>4323</v>
      </c>
      <c r="G136" s="76" t="s">
        <v>163</v>
      </c>
      <c r="H136" s="76" t="s">
        <v>250</v>
      </c>
      <c r="I136" s="76">
        <v>1335</v>
      </c>
      <c r="J136" s="76">
        <v>1095</v>
      </c>
      <c r="K136" s="76">
        <v>0.21920000000000001</v>
      </c>
    </row>
    <row r="137" spans="1:11">
      <c r="A137">
        <v>616</v>
      </c>
      <c r="B137" t="s">
        <v>147</v>
      </c>
      <c r="C137" t="s">
        <v>149</v>
      </c>
      <c r="D137" t="s">
        <v>4322</v>
      </c>
      <c r="E137" t="s">
        <v>4321</v>
      </c>
      <c r="F137" t="s">
        <v>4320</v>
      </c>
      <c r="G137" t="s">
        <v>163</v>
      </c>
      <c r="H137" t="s">
        <v>250</v>
      </c>
      <c r="I137">
        <v>1324</v>
      </c>
      <c r="J137">
        <v>1113</v>
      </c>
      <c r="K137">
        <v>0.18959999999999999</v>
      </c>
    </row>
    <row r="138" spans="1:11">
      <c r="A138" s="76">
        <v>617</v>
      </c>
      <c r="B138" s="76" t="s">
        <v>147</v>
      </c>
      <c r="C138" s="76" t="s">
        <v>149</v>
      </c>
      <c r="D138" s="76" t="s">
        <v>4319</v>
      </c>
      <c r="E138" s="76" t="s">
        <v>4318</v>
      </c>
      <c r="F138" s="76" t="s">
        <v>4318</v>
      </c>
      <c r="G138" s="76" t="s">
        <v>163</v>
      </c>
      <c r="H138" s="76" t="s">
        <v>250</v>
      </c>
      <c r="I138" s="76">
        <v>1317</v>
      </c>
      <c r="J138" s="76">
        <v>1328</v>
      </c>
      <c r="K138" s="76">
        <v>-8.3000000000000001E-3</v>
      </c>
    </row>
    <row r="139" spans="1:11">
      <c r="A139">
        <v>619</v>
      </c>
      <c r="B139" t="s">
        <v>147</v>
      </c>
      <c r="C139" t="s">
        <v>149</v>
      </c>
      <c r="D139" t="s">
        <v>4317</v>
      </c>
      <c r="E139" t="s">
        <v>4316</v>
      </c>
      <c r="F139" t="s">
        <v>4316</v>
      </c>
      <c r="G139" t="s">
        <v>163</v>
      </c>
      <c r="H139" t="s">
        <v>250</v>
      </c>
      <c r="I139">
        <v>1297</v>
      </c>
      <c r="J139">
        <v>853</v>
      </c>
      <c r="K139">
        <v>0.52049999999999996</v>
      </c>
    </row>
    <row r="140" spans="1:11">
      <c r="A140" s="76">
        <v>622</v>
      </c>
      <c r="B140" s="76" t="s">
        <v>147</v>
      </c>
      <c r="C140" s="76" t="s">
        <v>149</v>
      </c>
      <c r="D140" s="76" t="s">
        <v>4315</v>
      </c>
      <c r="E140" s="76" t="s">
        <v>4314</v>
      </c>
      <c r="F140" s="76" t="s">
        <v>4314</v>
      </c>
      <c r="G140" s="76" t="s">
        <v>163</v>
      </c>
      <c r="H140" s="76" t="s">
        <v>250</v>
      </c>
      <c r="I140" s="76">
        <v>1258</v>
      </c>
      <c r="J140" s="76">
        <v>1347</v>
      </c>
      <c r="K140" s="76">
        <v>-6.6100000000000006E-2</v>
      </c>
    </row>
    <row r="141" spans="1:11">
      <c r="A141">
        <v>623</v>
      </c>
      <c r="B141" t="s">
        <v>147</v>
      </c>
      <c r="C141" t="s">
        <v>149</v>
      </c>
      <c r="D141" t="s">
        <v>4313</v>
      </c>
      <c r="E141" t="s">
        <v>4312</v>
      </c>
      <c r="F141" t="s">
        <v>4312</v>
      </c>
      <c r="G141" t="s">
        <v>163</v>
      </c>
      <c r="H141" t="s">
        <v>250</v>
      </c>
      <c r="I141">
        <v>1245</v>
      </c>
      <c r="J141">
        <v>1702</v>
      </c>
      <c r="K141">
        <v>-0.26850000000000002</v>
      </c>
    </row>
    <row r="142" spans="1:11">
      <c r="A142" s="76">
        <v>624</v>
      </c>
      <c r="B142" s="76" t="s">
        <v>147</v>
      </c>
      <c r="C142" s="76" t="s">
        <v>149</v>
      </c>
      <c r="D142" s="76" t="s">
        <v>4311</v>
      </c>
      <c r="E142" s="76" t="s">
        <v>4310</v>
      </c>
      <c r="F142" s="76" t="s">
        <v>4309</v>
      </c>
      <c r="G142" s="76" t="s">
        <v>163</v>
      </c>
      <c r="H142" s="76" t="s">
        <v>250</v>
      </c>
      <c r="I142" s="76">
        <v>1234</v>
      </c>
      <c r="J142" s="76">
        <v>1257</v>
      </c>
      <c r="K142" s="76">
        <v>-1.83E-2</v>
      </c>
    </row>
    <row r="143" spans="1:11">
      <c r="A143">
        <v>625</v>
      </c>
      <c r="B143" t="s">
        <v>147</v>
      </c>
      <c r="C143" t="s">
        <v>149</v>
      </c>
      <c r="D143" t="s">
        <v>4308</v>
      </c>
      <c r="E143" t="s">
        <v>4307</v>
      </c>
      <c r="F143" t="s">
        <v>4306</v>
      </c>
      <c r="G143" t="s">
        <v>163</v>
      </c>
      <c r="H143" t="s">
        <v>250</v>
      </c>
      <c r="I143">
        <v>1214</v>
      </c>
      <c r="J143">
        <v>733</v>
      </c>
      <c r="K143">
        <v>0.65620000000000001</v>
      </c>
    </row>
    <row r="144" spans="1:11">
      <c r="A144" s="76">
        <v>626</v>
      </c>
      <c r="B144" s="76" t="s">
        <v>147</v>
      </c>
      <c r="C144" s="76" t="s">
        <v>149</v>
      </c>
      <c r="D144" s="76" t="s">
        <v>4305</v>
      </c>
      <c r="E144" s="76" t="s">
        <v>4304</v>
      </c>
      <c r="F144" s="76" t="s">
        <v>4304</v>
      </c>
      <c r="G144" s="76" t="s">
        <v>163</v>
      </c>
      <c r="H144" s="76" t="s">
        <v>250</v>
      </c>
      <c r="I144" s="76">
        <v>1211</v>
      </c>
      <c r="J144" s="76">
        <v>827</v>
      </c>
      <c r="K144" s="76">
        <v>0.46429999999999999</v>
      </c>
    </row>
    <row r="145" spans="1:11">
      <c r="A145">
        <v>629</v>
      </c>
      <c r="B145" t="s">
        <v>147</v>
      </c>
      <c r="C145" t="s">
        <v>149</v>
      </c>
      <c r="D145" t="s">
        <v>4303</v>
      </c>
      <c r="E145" t="s">
        <v>4302</v>
      </c>
      <c r="F145" t="s">
        <v>4302</v>
      </c>
      <c r="G145" t="s">
        <v>163</v>
      </c>
      <c r="H145" t="s">
        <v>250</v>
      </c>
      <c r="I145">
        <v>1178</v>
      </c>
      <c r="J145">
        <v>874</v>
      </c>
      <c r="K145">
        <v>0.3478</v>
      </c>
    </row>
    <row r="146" spans="1:11">
      <c r="A146" s="76">
        <v>633</v>
      </c>
      <c r="B146" s="76" t="s">
        <v>147</v>
      </c>
      <c r="C146" s="76" t="s">
        <v>149</v>
      </c>
      <c r="D146" s="76" t="s">
        <v>4301</v>
      </c>
      <c r="E146" s="76" t="s">
        <v>4300</v>
      </c>
      <c r="F146" s="76" t="s">
        <v>4300</v>
      </c>
      <c r="G146" s="76" t="s">
        <v>163</v>
      </c>
      <c r="H146" s="76" t="s">
        <v>250</v>
      </c>
      <c r="I146" s="76">
        <v>1143</v>
      </c>
      <c r="J146" s="76">
        <v>962</v>
      </c>
      <c r="K146" s="76">
        <v>0.18809999999999999</v>
      </c>
    </row>
    <row r="147" spans="1:11">
      <c r="A147">
        <v>635</v>
      </c>
      <c r="B147" t="s">
        <v>147</v>
      </c>
      <c r="C147" t="s">
        <v>149</v>
      </c>
      <c r="D147" t="s">
        <v>4299</v>
      </c>
      <c r="E147" t="s">
        <v>4298</v>
      </c>
      <c r="F147" t="s">
        <v>4298</v>
      </c>
      <c r="G147" t="s">
        <v>163</v>
      </c>
      <c r="H147" t="s">
        <v>250</v>
      </c>
      <c r="I147">
        <v>1137</v>
      </c>
      <c r="J147">
        <v>1500</v>
      </c>
      <c r="K147">
        <v>-0.24199999999999999</v>
      </c>
    </row>
    <row r="148" spans="1:11">
      <c r="A148" s="76">
        <v>640</v>
      </c>
      <c r="B148" s="76" t="s">
        <v>147</v>
      </c>
      <c r="C148" s="76" t="s">
        <v>149</v>
      </c>
      <c r="D148" s="76" t="s">
        <v>4297</v>
      </c>
      <c r="E148" s="76" t="s">
        <v>4296</v>
      </c>
      <c r="F148" s="76" t="s">
        <v>4295</v>
      </c>
      <c r="G148" s="76" t="s">
        <v>163</v>
      </c>
      <c r="H148" s="76" t="s">
        <v>250</v>
      </c>
      <c r="I148" s="76">
        <v>1095</v>
      </c>
      <c r="J148" s="76">
        <v>414</v>
      </c>
      <c r="K148" s="76">
        <v>1.6449</v>
      </c>
    </row>
    <row r="149" spans="1:11">
      <c r="A149">
        <v>641</v>
      </c>
      <c r="B149" t="s">
        <v>147</v>
      </c>
      <c r="C149" t="s">
        <v>149</v>
      </c>
      <c r="D149" t="s">
        <v>4294</v>
      </c>
      <c r="E149" t="s">
        <v>4293</v>
      </c>
      <c r="F149" t="s">
        <v>4292</v>
      </c>
      <c r="G149" t="s">
        <v>163</v>
      </c>
      <c r="H149" t="s">
        <v>250</v>
      </c>
      <c r="I149">
        <v>1059</v>
      </c>
      <c r="J149">
        <v>1376</v>
      </c>
      <c r="K149">
        <v>-0.23039999999999999</v>
      </c>
    </row>
    <row r="150" spans="1:11">
      <c r="A150" s="76">
        <v>642</v>
      </c>
      <c r="B150" s="76" t="s">
        <v>147</v>
      </c>
      <c r="C150" s="76" t="s">
        <v>149</v>
      </c>
      <c r="D150" s="76" t="s">
        <v>4291</v>
      </c>
      <c r="E150" s="76" t="s">
        <v>4290</v>
      </c>
      <c r="F150" s="76" t="s">
        <v>4290</v>
      </c>
      <c r="G150" s="76" t="s">
        <v>163</v>
      </c>
      <c r="H150" s="76" t="s">
        <v>250</v>
      </c>
      <c r="I150" s="76">
        <v>1055</v>
      </c>
      <c r="J150" s="76">
        <v>890</v>
      </c>
      <c r="K150" s="76">
        <v>0.18540000000000001</v>
      </c>
    </row>
    <row r="151" spans="1:11">
      <c r="A151">
        <v>643</v>
      </c>
      <c r="B151" t="s">
        <v>147</v>
      </c>
      <c r="C151" t="s">
        <v>149</v>
      </c>
      <c r="D151" t="s">
        <v>4289</v>
      </c>
      <c r="E151" t="s">
        <v>4288</v>
      </c>
      <c r="F151" t="s">
        <v>4288</v>
      </c>
      <c r="G151" t="s">
        <v>163</v>
      </c>
      <c r="H151" t="s">
        <v>250</v>
      </c>
      <c r="I151">
        <v>1053</v>
      </c>
      <c r="J151">
        <v>715</v>
      </c>
      <c r="K151">
        <v>0.47270000000000001</v>
      </c>
    </row>
    <row r="152" spans="1:11">
      <c r="A152" s="76">
        <v>644</v>
      </c>
      <c r="B152" s="76" t="s">
        <v>147</v>
      </c>
      <c r="C152" s="76" t="s">
        <v>149</v>
      </c>
      <c r="D152" s="76" t="s">
        <v>4287</v>
      </c>
      <c r="E152" s="76" t="s">
        <v>4286</v>
      </c>
      <c r="F152" s="76" t="s">
        <v>4286</v>
      </c>
      <c r="G152" s="76" t="s">
        <v>163</v>
      </c>
      <c r="H152" s="76" t="s">
        <v>250</v>
      </c>
      <c r="I152" s="76">
        <v>992</v>
      </c>
      <c r="J152" s="76">
        <v>819</v>
      </c>
      <c r="K152" s="76">
        <v>0.2112</v>
      </c>
    </row>
    <row r="153" spans="1:11">
      <c r="A153">
        <v>645</v>
      </c>
      <c r="B153" t="s">
        <v>147</v>
      </c>
      <c r="C153" t="s">
        <v>149</v>
      </c>
      <c r="D153" t="s">
        <v>4285</v>
      </c>
      <c r="E153" t="s">
        <v>4284</v>
      </c>
      <c r="F153" t="s">
        <v>4284</v>
      </c>
      <c r="G153" t="s">
        <v>163</v>
      </c>
      <c r="H153" t="s">
        <v>250</v>
      </c>
      <c r="I153">
        <v>954</v>
      </c>
      <c r="J153">
        <v>663</v>
      </c>
      <c r="K153">
        <v>0.43890000000000001</v>
      </c>
    </row>
    <row r="154" spans="1:11">
      <c r="A154" s="76">
        <v>647</v>
      </c>
      <c r="B154" s="76" t="s">
        <v>147</v>
      </c>
      <c r="C154" s="76" t="s">
        <v>149</v>
      </c>
      <c r="D154" s="76" t="s">
        <v>4283</v>
      </c>
      <c r="E154" s="76" t="s">
        <v>4091</v>
      </c>
      <c r="F154" s="76" t="s">
        <v>4282</v>
      </c>
      <c r="G154" s="76" t="s">
        <v>163</v>
      </c>
      <c r="H154" s="76" t="s">
        <v>250</v>
      </c>
      <c r="I154" s="76">
        <v>936</v>
      </c>
      <c r="J154" s="76">
        <v>981</v>
      </c>
      <c r="K154" s="76">
        <v>-4.5900000000000003E-2</v>
      </c>
    </row>
    <row r="155" spans="1:11">
      <c r="A155">
        <v>651</v>
      </c>
      <c r="B155" t="s">
        <v>147</v>
      </c>
      <c r="C155" t="s">
        <v>149</v>
      </c>
      <c r="D155" t="s">
        <v>4281</v>
      </c>
      <c r="E155" t="s">
        <v>4280</v>
      </c>
      <c r="F155" t="s">
        <v>4280</v>
      </c>
      <c r="G155" t="s">
        <v>163</v>
      </c>
      <c r="H155" t="s">
        <v>250</v>
      </c>
      <c r="I155">
        <v>907</v>
      </c>
      <c r="J155">
        <v>1878</v>
      </c>
      <c r="K155">
        <v>-0.51700000000000002</v>
      </c>
    </row>
    <row r="156" spans="1:11">
      <c r="A156" s="76">
        <v>652</v>
      </c>
      <c r="B156" s="76" t="s">
        <v>147</v>
      </c>
      <c r="C156" s="76" t="s">
        <v>149</v>
      </c>
      <c r="D156" s="76" t="s">
        <v>4279</v>
      </c>
      <c r="E156" s="76" t="s">
        <v>4278</v>
      </c>
      <c r="F156" s="76" t="s">
        <v>4278</v>
      </c>
      <c r="G156" s="76" t="s">
        <v>163</v>
      </c>
      <c r="H156" s="76" t="s">
        <v>250</v>
      </c>
      <c r="I156" s="76">
        <v>883</v>
      </c>
      <c r="J156" s="76">
        <v>816</v>
      </c>
      <c r="K156" s="76">
        <v>8.2100000000000006E-2</v>
      </c>
    </row>
    <row r="157" spans="1:11">
      <c r="A157">
        <v>654</v>
      </c>
      <c r="B157" t="s">
        <v>147</v>
      </c>
      <c r="C157" t="s">
        <v>149</v>
      </c>
      <c r="D157" t="s">
        <v>4277</v>
      </c>
      <c r="E157" t="s">
        <v>4276</v>
      </c>
      <c r="F157" t="s">
        <v>4275</v>
      </c>
      <c r="G157" t="s">
        <v>163</v>
      </c>
      <c r="H157" t="s">
        <v>250</v>
      </c>
      <c r="I157">
        <v>873</v>
      </c>
      <c r="J157">
        <v>657</v>
      </c>
      <c r="K157">
        <v>0.32879999999999998</v>
      </c>
    </row>
    <row r="158" spans="1:11">
      <c r="A158" s="76">
        <v>655</v>
      </c>
      <c r="B158" s="76" t="s">
        <v>147</v>
      </c>
      <c r="C158" s="76" t="s">
        <v>149</v>
      </c>
      <c r="D158" s="76" t="s">
        <v>4274</v>
      </c>
      <c r="E158" s="76" t="s">
        <v>4273</v>
      </c>
      <c r="F158" s="76" t="s">
        <v>4272</v>
      </c>
      <c r="G158" s="76" t="s">
        <v>163</v>
      </c>
      <c r="H158" s="76" t="s">
        <v>250</v>
      </c>
      <c r="I158" s="76">
        <v>868</v>
      </c>
      <c r="J158" s="76">
        <v>1027</v>
      </c>
      <c r="K158" s="76">
        <v>-0.15479999999999999</v>
      </c>
    </row>
    <row r="159" spans="1:11">
      <c r="A159">
        <v>660</v>
      </c>
      <c r="B159" t="s">
        <v>147</v>
      </c>
      <c r="C159" t="s">
        <v>149</v>
      </c>
      <c r="D159" t="s">
        <v>4271</v>
      </c>
      <c r="E159" t="s">
        <v>4270</v>
      </c>
      <c r="F159" t="s">
        <v>4269</v>
      </c>
      <c r="G159" t="s">
        <v>163</v>
      </c>
      <c r="H159" t="s">
        <v>250</v>
      </c>
      <c r="I159">
        <v>833</v>
      </c>
      <c r="J159">
        <v>805</v>
      </c>
      <c r="K159">
        <v>3.4799999999999998E-2</v>
      </c>
    </row>
    <row r="160" spans="1:11">
      <c r="A160" s="76">
        <v>668</v>
      </c>
      <c r="B160" s="76" t="s">
        <v>147</v>
      </c>
      <c r="C160" s="76" t="s">
        <v>149</v>
      </c>
      <c r="D160" s="76" t="s">
        <v>4268</v>
      </c>
      <c r="E160" s="76" t="s">
        <v>4267</v>
      </c>
      <c r="F160" s="76" t="s">
        <v>4267</v>
      </c>
      <c r="G160" s="76" t="s">
        <v>163</v>
      </c>
      <c r="H160" s="76" t="s">
        <v>250</v>
      </c>
      <c r="I160" s="76">
        <v>775</v>
      </c>
      <c r="J160" s="76">
        <v>733</v>
      </c>
      <c r="K160" s="76">
        <v>5.7299999999999997E-2</v>
      </c>
    </row>
    <row r="161" spans="1:11">
      <c r="A161">
        <v>672</v>
      </c>
      <c r="B161" t="s">
        <v>147</v>
      </c>
      <c r="C161" t="s">
        <v>149</v>
      </c>
      <c r="D161" t="s">
        <v>4266</v>
      </c>
      <c r="E161" t="s">
        <v>4265</v>
      </c>
      <c r="F161" t="s">
        <v>4265</v>
      </c>
      <c r="G161" t="s">
        <v>163</v>
      </c>
      <c r="H161" t="s">
        <v>250</v>
      </c>
      <c r="I161">
        <v>717</v>
      </c>
      <c r="J161">
        <v>303</v>
      </c>
      <c r="K161">
        <v>1.3663000000000001</v>
      </c>
    </row>
    <row r="162" spans="1:11">
      <c r="A162" s="76">
        <v>674</v>
      </c>
      <c r="B162" s="76" t="s">
        <v>147</v>
      </c>
      <c r="C162" s="76" t="s">
        <v>149</v>
      </c>
      <c r="D162" s="76" t="s">
        <v>4264</v>
      </c>
      <c r="E162" s="76" t="s">
        <v>4091</v>
      </c>
      <c r="F162" s="76" t="s">
        <v>4263</v>
      </c>
      <c r="G162" s="76" t="s">
        <v>163</v>
      </c>
      <c r="H162" s="76" t="s">
        <v>250</v>
      </c>
      <c r="I162" s="76">
        <v>695</v>
      </c>
      <c r="J162" s="76">
        <v>122</v>
      </c>
      <c r="K162" s="76">
        <v>4.6966999999999999</v>
      </c>
    </row>
    <row r="163" spans="1:11">
      <c r="A163">
        <v>676</v>
      </c>
      <c r="B163" t="s">
        <v>147</v>
      </c>
      <c r="C163" t="s">
        <v>149</v>
      </c>
      <c r="D163" t="s">
        <v>4262</v>
      </c>
      <c r="E163" t="s">
        <v>4261</v>
      </c>
      <c r="F163" t="s">
        <v>4261</v>
      </c>
      <c r="G163" t="s">
        <v>163</v>
      </c>
      <c r="H163" t="s">
        <v>250</v>
      </c>
      <c r="I163">
        <v>667</v>
      </c>
      <c r="J163">
        <v>369</v>
      </c>
      <c r="K163">
        <v>0.80759999999999998</v>
      </c>
    </row>
    <row r="164" spans="1:11">
      <c r="A164" s="76">
        <v>677</v>
      </c>
      <c r="B164" s="76" t="s">
        <v>147</v>
      </c>
      <c r="C164" s="76" t="s">
        <v>149</v>
      </c>
      <c r="D164" s="76" t="s">
        <v>4260</v>
      </c>
      <c r="E164" s="76" t="s">
        <v>2163</v>
      </c>
      <c r="F164" s="76" t="s">
        <v>2163</v>
      </c>
      <c r="G164" s="76" t="s">
        <v>163</v>
      </c>
      <c r="H164" s="76" t="s">
        <v>250</v>
      </c>
      <c r="I164" s="76">
        <v>662</v>
      </c>
      <c r="J164" s="76">
        <v>163</v>
      </c>
      <c r="K164" s="76">
        <v>3.0613000000000001</v>
      </c>
    </row>
    <row r="165" spans="1:11">
      <c r="A165">
        <v>681</v>
      </c>
      <c r="B165" t="s">
        <v>147</v>
      </c>
      <c r="C165" t="s">
        <v>149</v>
      </c>
      <c r="D165" t="s">
        <v>4259</v>
      </c>
      <c r="E165" t="s">
        <v>3490</v>
      </c>
      <c r="F165" t="s">
        <v>3490</v>
      </c>
      <c r="G165" t="s">
        <v>163</v>
      </c>
      <c r="H165" t="s">
        <v>250</v>
      </c>
      <c r="I165">
        <v>644</v>
      </c>
      <c r="J165">
        <v>601</v>
      </c>
      <c r="K165">
        <v>7.1499999999999994E-2</v>
      </c>
    </row>
    <row r="166" spans="1:11">
      <c r="A166" s="76">
        <v>685</v>
      </c>
      <c r="B166" s="76" t="s">
        <v>147</v>
      </c>
      <c r="C166" s="76" t="s">
        <v>149</v>
      </c>
      <c r="D166" s="76" t="s">
        <v>4258</v>
      </c>
      <c r="E166" s="76" t="s">
        <v>4091</v>
      </c>
      <c r="F166" s="76" t="s">
        <v>4257</v>
      </c>
      <c r="G166" s="76" t="s">
        <v>163</v>
      </c>
      <c r="H166" s="76" t="s">
        <v>250</v>
      </c>
      <c r="I166" s="76">
        <v>623</v>
      </c>
      <c r="J166" s="76">
        <v>469</v>
      </c>
      <c r="K166" s="76">
        <v>0.32840000000000003</v>
      </c>
    </row>
    <row r="167" spans="1:11">
      <c r="A167">
        <v>690</v>
      </c>
      <c r="B167" t="s">
        <v>147</v>
      </c>
      <c r="C167" t="s">
        <v>149</v>
      </c>
      <c r="D167" t="s">
        <v>4256</v>
      </c>
      <c r="E167" t="s">
        <v>4168</v>
      </c>
      <c r="F167" t="s">
        <v>4168</v>
      </c>
      <c r="G167" t="s">
        <v>163</v>
      </c>
      <c r="H167" t="s">
        <v>250</v>
      </c>
      <c r="I167">
        <v>608</v>
      </c>
      <c r="J167">
        <v>107</v>
      </c>
      <c r="K167">
        <v>4.6821999999999999</v>
      </c>
    </row>
    <row r="168" spans="1:11">
      <c r="A168" s="76">
        <v>691</v>
      </c>
      <c r="B168" s="76" t="s">
        <v>147</v>
      </c>
      <c r="C168" s="76" t="s">
        <v>149</v>
      </c>
      <c r="D168" s="76" t="s">
        <v>4255</v>
      </c>
      <c r="E168" s="76" t="s">
        <v>4254</v>
      </c>
      <c r="F168" s="76" t="s">
        <v>4254</v>
      </c>
      <c r="G168" s="76" t="s">
        <v>163</v>
      </c>
      <c r="H168" s="76" t="s">
        <v>250</v>
      </c>
      <c r="I168" s="76">
        <v>608</v>
      </c>
      <c r="J168" s="76">
        <v>345</v>
      </c>
      <c r="K168" s="76">
        <v>0.76229999999999998</v>
      </c>
    </row>
    <row r="169" spans="1:11">
      <c r="A169">
        <v>695</v>
      </c>
      <c r="B169" t="s">
        <v>147</v>
      </c>
      <c r="C169" t="s">
        <v>149</v>
      </c>
      <c r="D169" t="s">
        <v>4253</v>
      </c>
      <c r="E169" t="s">
        <v>4252</v>
      </c>
      <c r="F169" t="s">
        <v>4252</v>
      </c>
      <c r="G169" t="s">
        <v>163</v>
      </c>
      <c r="H169" t="s">
        <v>250</v>
      </c>
      <c r="I169">
        <v>533</v>
      </c>
      <c r="J169">
        <v>433</v>
      </c>
      <c r="K169">
        <v>0.23089999999999999</v>
      </c>
    </row>
    <row r="170" spans="1:11">
      <c r="A170" s="76">
        <v>697</v>
      </c>
      <c r="B170" s="76" t="s">
        <v>147</v>
      </c>
      <c r="C170" s="76" t="s">
        <v>149</v>
      </c>
      <c r="D170" s="76" t="s">
        <v>4251</v>
      </c>
      <c r="E170" s="76" t="s">
        <v>4171</v>
      </c>
      <c r="F170" s="76" t="s">
        <v>4250</v>
      </c>
      <c r="G170" s="76" t="s">
        <v>163</v>
      </c>
      <c r="H170" s="76" t="s">
        <v>250</v>
      </c>
      <c r="I170" s="76">
        <v>524</v>
      </c>
      <c r="J170" s="76">
        <v>638</v>
      </c>
      <c r="K170" s="76">
        <v>-0.1787</v>
      </c>
    </row>
    <row r="171" spans="1:11">
      <c r="A171">
        <v>698</v>
      </c>
      <c r="B171" t="s">
        <v>147</v>
      </c>
      <c r="C171" t="s">
        <v>149</v>
      </c>
      <c r="D171" t="s">
        <v>4249</v>
      </c>
      <c r="E171" t="s">
        <v>4248</v>
      </c>
      <c r="F171" t="s">
        <v>4248</v>
      </c>
      <c r="G171" t="s">
        <v>163</v>
      </c>
      <c r="H171" t="s">
        <v>250</v>
      </c>
      <c r="I171">
        <v>523</v>
      </c>
      <c r="J171">
        <v>313</v>
      </c>
      <c r="K171">
        <v>0.67090000000000005</v>
      </c>
    </row>
    <row r="172" spans="1:11">
      <c r="A172" s="76">
        <v>699</v>
      </c>
      <c r="B172" s="76" t="s">
        <v>147</v>
      </c>
      <c r="C172" s="76" t="s">
        <v>149</v>
      </c>
      <c r="D172" s="76" t="s">
        <v>4247</v>
      </c>
      <c r="E172" s="76" t="s">
        <v>4246</v>
      </c>
      <c r="F172" s="76" t="s">
        <v>4246</v>
      </c>
      <c r="G172" s="76" t="s">
        <v>163</v>
      </c>
      <c r="H172" s="76" t="s">
        <v>250</v>
      </c>
      <c r="I172" s="76">
        <v>523</v>
      </c>
      <c r="J172" s="76">
        <v>261</v>
      </c>
      <c r="K172" s="76">
        <v>1.0038</v>
      </c>
    </row>
    <row r="173" spans="1:11">
      <c r="A173">
        <v>700</v>
      </c>
      <c r="B173" t="s">
        <v>147</v>
      </c>
      <c r="C173" t="s">
        <v>149</v>
      </c>
      <c r="D173" t="s">
        <v>4245</v>
      </c>
      <c r="E173" t="s">
        <v>4244</v>
      </c>
      <c r="F173" t="s">
        <v>4244</v>
      </c>
      <c r="G173" t="s">
        <v>163</v>
      </c>
      <c r="H173" t="s">
        <v>250</v>
      </c>
      <c r="I173">
        <v>519</v>
      </c>
      <c r="J173">
        <v>702</v>
      </c>
      <c r="K173">
        <v>-0.26069999999999999</v>
      </c>
    </row>
    <row r="174" spans="1:11">
      <c r="A174" s="76">
        <v>702</v>
      </c>
      <c r="B174" s="76" t="s">
        <v>147</v>
      </c>
      <c r="C174" s="76" t="s">
        <v>149</v>
      </c>
      <c r="D174" s="76" t="s">
        <v>4243</v>
      </c>
      <c r="E174" s="76" t="s">
        <v>4242</v>
      </c>
      <c r="F174" s="76" t="s">
        <v>4242</v>
      </c>
      <c r="G174" s="76" t="s">
        <v>163</v>
      </c>
      <c r="H174" s="76" t="s">
        <v>250</v>
      </c>
      <c r="I174" s="76">
        <v>464</v>
      </c>
      <c r="J174" s="76">
        <v>354</v>
      </c>
      <c r="K174" s="76">
        <v>0.31069999999999998</v>
      </c>
    </row>
    <row r="175" spans="1:11">
      <c r="A175">
        <v>707</v>
      </c>
      <c r="B175" t="s">
        <v>147</v>
      </c>
      <c r="C175" t="s">
        <v>149</v>
      </c>
      <c r="D175" t="s">
        <v>4241</v>
      </c>
      <c r="E175" t="s">
        <v>4240</v>
      </c>
      <c r="F175" t="s">
        <v>4239</v>
      </c>
      <c r="G175" t="s">
        <v>163</v>
      </c>
      <c r="H175" t="s">
        <v>250</v>
      </c>
      <c r="I175">
        <v>443</v>
      </c>
      <c r="J175">
        <v>141</v>
      </c>
      <c r="K175">
        <v>2.1417999999999999</v>
      </c>
    </row>
    <row r="176" spans="1:11">
      <c r="A176" s="76">
        <v>708</v>
      </c>
      <c r="B176" s="76" t="s">
        <v>147</v>
      </c>
      <c r="C176" s="76" t="s">
        <v>149</v>
      </c>
      <c r="D176" s="76" t="s">
        <v>4238</v>
      </c>
      <c r="E176" s="76" t="s">
        <v>4067</v>
      </c>
      <c r="F176" s="76" t="s">
        <v>4237</v>
      </c>
      <c r="G176" s="76" t="s">
        <v>163</v>
      </c>
      <c r="H176" s="76" t="s">
        <v>250</v>
      </c>
      <c r="I176" s="76">
        <v>437</v>
      </c>
      <c r="J176" s="76">
        <v>9</v>
      </c>
      <c r="K176" s="76">
        <v>47.555599999999998</v>
      </c>
    </row>
    <row r="177" spans="1:11">
      <c r="A177">
        <v>709</v>
      </c>
      <c r="B177" t="s">
        <v>147</v>
      </c>
      <c r="C177" t="s">
        <v>149</v>
      </c>
      <c r="D177" t="s">
        <v>4236</v>
      </c>
      <c r="E177" t="s">
        <v>4235</v>
      </c>
      <c r="F177" t="s">
        <v>4235</v>
      </c>
      <c r="G177" t="s">
        <v>163</v>
      </c>
      <c r="H177" t="s">
        <v>250</v>
      </c>
      <c r="I177">
        <v>437</v>
      </c>
      <c r="J177">
        <v>438</v>
      </c>
      <c r="K177">
        <v>-2.3E-3</v>
      </c>
    </row>
    <row r="178" spans="1:11">
      <c r="A178" s="76">
        <v>711</v>
      </c>
      <c r="B178" s="76" t="s">
        <v>147</v>
      </c>
      <c r="C178" s="76" t="s">
        <v>149</v>
      </c>
      <c r="D178" s="76" t="s">
        <v>4234</v>
      </c>
      <c r="E178" s="76" t="s">
        <v>4233</v>
      </c>
      <c r="F178" s="76" t="s">
        <v>4232</v>
      </c>
      <c r="G178" s="76" t="s">
        <v>163</v>
      </c>
      <c r="H178" s="76" t="s">
        <v>250</v>
      </c>
      <c r="I178" s="76">
        <v>430</v>
      </c>
      <c r="J178" s="76">
        <v>66</v>
      </c>
      <c r="K178" s="76">
        <v>5.5152000000000001</v>
      </c>
    </row>
    <row r="179" spans="1:11">
      <c r="A179">
        <v>713</v>
      </c>
      <c r="B179" t="s">
        <v>147</v>
      </c>
      <c r="C179" t="s">
        <v>149</v>
      </c>
      <c r="D179" t="s">
        <v>4231</v>
      </c>
      <c r="E179" t="s">
        <v>4230</v>
      </c>
      <c r="F179" t="s">
        <v>4230</v>
      </c>
      <c r="G179" t="s">
        <v>163</v>
      </c>
      <c r="H179" t="s">
        <v>250</v>
      </c>
      <c r="I179">
        <v>418</v>
      </c>
      <c r="J179">
        <v>309</v>
      </c>
      <c r="K179">
        <v>0.3528</v>
      </c>
    </row>
    <row r="180" spans="1:11">
      <c r="A180" s="76">
        <v>714</v>
      </c>
      <c r="B180" s="76" t="s">
        <v>147</v>
      </c>
      <c r="C180" s="76" t="s">
        <v>149</v>
      </c>
      <c r="D180" s="76" t="s">
        <v>4229</v>
      </c>
      <c r="E180" s="76" t="s">
        <v>4228</v>
      </c>
      <c r="F180" s="76" t="s">
        <v>4228</v>
      </c>
      <c r="G180" s="76" t="s">
        <v>163</v>
      </c>
      <c r="H180" s="76" t="s">
        <v>250</v>
      </c>
      <c r="I180" s="76">
        <v>418</v>
      </c>
      <c r="J180" s="76">
        <v>239</v>
      </c>
      <c r="K180" s="76">
        <v>0.749</v>
      </c>
    </row>
    <row r="181" spans="1:11">
      <c r="A181">
        <v>716</v>
      </c>
      <c r="B181" t="s">
        <v>147</v>
      </c>
      <c r="C181" t="s">
        <v>149</v>
      </c>
      <c r="D181" t="s">
        <v>4227</v>
      </c>
      <c r="E181" t="s">
        <v>4226</v>
      </c>
      <c r="F181" t="s">
        <v>4226</v>
      </c>
      <c r="G181" t="s">
        <v>163</v>
      </c>
      <c r="H181" t="s">
        <v>250</v>
      </c>
      <c r="I181">
        <v>406</v>
      </c>
      <c r="J181">
        <v>242</v>
      </c>
      <c r="K181">
        <v>0.67769999999999997</v>
      </c>
    </row>
    <row r="182" spans="1:11">
      <c r="A182" s="76">
        <v>721</v>
      </c>
      <c r="B182" s="76" t="s">
        <v>147</v>
      </c>
      <c r="C182" s="76" t="s">
        <v>149</v>
      </c>
      <c r="D182" s="76" t="s">
        <v>4225</v>
      </c>
      <c r="E182" s="76" t="s">
        <v>4224</v>
      </c>
      <c r="F182" s="76" t="s">
        <v>4224</v>
      </c>
      <c r="G182" s="76" t="s">
        <v>163</v>
      </c>
      <c r="H182" s="76" t="s">
        <v>250</v>
      </c>
      <c r="I182" s="76">
        <v>399</v>
      </c>
      <c r="J182" s="76">
        <v>496</v>
      </c>
      <c r="K182" s="76">
        <v>-0.1956</v>
      </c>
    </row>
    <row r="183" spans="1:11">
      <c r="A183">
        <v>725</v>
      </c>
      <c r="B183" t="s">
        <v>147</v>
      </c>
      <c r="C183" t="s">
        <v>149</v>
      </c>
      <c r="D183" t="s">
        <v>4223</v>
      </c>
      <c r="E183" t="s">
        <v>736</v>
      </c>
      <c r="F183" t="s">
        <v>4222</v>
      </c>
      <c r="G183" t="s">
        <v>163</v>
      </c>
      <c r="H183" t="s">
        <v>250</v>
      </c>
      <c r="I183">
        <v>389</v>
      </c>
      <c r="J183">
        <v>366</v>
      </c>
      <c r="K183">
        <v>6.2799999999999995E-2</v>
      </c>
    </row>
    <row r="184" spans="1:11">
      <c r="A184" s="76">
        <v>727</v>
      </c>
      <c r="B184" s="76" t="s">
        <v>147</v>
      </c>
      <c r="C184" s="76" t="s">
        <v>149</v>
      </c>
      <c r="D184" s="76" t="s">
        <v>4221</v>
      </c>
      <c r="E184" s="76" t="s">
        <v>4220</v>
      </c>
      <c r="F184" s="76" t="s">
        <v>4220</v>
      </c>
      <c r="G184" s="76" t="s">
        <v>163</v>
      </c>
      <c r="H184" s="76" t="s">
        <v>250</v>
      </c>
      <c r="I184" s="76">
        <v>362</v>
      </c>
      <c r="J184" s="76">
        <v>246</v>
      </c>
      <c r="K184" s="76">
        <v>0.47149999999999997</v>
      </c>
    </row>
    <row r="185" spans="1:11">
      <c r="A185">
        <v>728</v>
      </c>
      <c r="B185" t="s">
        <v>147</v>
      </c>
      <c r="C185" t="s">
        <v>149</v>
      </c>
      <c r="D185" t="s">
        <v>4219</v>
      </c>
      <c r="E185" t="s">
        <v>4218</v>
      </c>
      <c r="F185" t="s">
        <v>4217</v>
      </c>
      <c r="G185" t="s">
        <v>163</v>
      </c>
      <c r="H185" t="s">
        <v>250</v>
      </c>
      <c r="I185">
        <v>360</v>
      </c>
      <c r="J185">
        <v>643</v>
      </c>
      <c r="K185">
        <v>-0.44009999999999999</v>
      </c>
    </row>
    <row r="186" spans="1:11">
      <c r="A186" s="76">
        <v>732</v>
      </c>
      <c r="B186" s="76" t="s">
        <v>147</v>
      </c>
      <c r="C186" s="76" t="s">
        <v>149</v>
      </c>
      <c r="D186" s="76" t="s">
        <v>4216</v>
      </c>
      <c r="E186" s="76" t="s">
        <v>4215</v>
      </c>
      <c r="F186" s="76" t="s">
        <v>4215</v>
      </c>
      <c r="G186" s="76" t="s">
        <v>163</v>
      </c>
      <c r="H186" s="76" t="s">
        <v>250</v>
      </c>
      <c r="I186" s="76">
        <v>344</v>
      </c>
      <c r="J186" s="76">
        <v>381</v>
      </c>
      <c r="K186" s="76">
        <v>-9.7100000000000006E-2</v>
      </c>
    </row>
    <row r="187" spans="1:11">
      <c r="A187">
        <v>745</v>
      </c>
      <c r="B187" t="s">
        <v>147</v>
      </c>
      <c r="C187" t="s">
        <v>149</v>
      </c>
      <c r="D187" t="s">
        <v>4214</v>
      </c>
      <c r="E187" t="s">
        <v>4213</v>
      </c>
      <c r="F187" t="s">
        <v>4213</v>
      </c>
      <c r="G187" t="s">
        <v>163</v>
      </c>
      <c r="H187" t="s">
        <v>250</v>
      </c>
      <c r="I187">
        <v>298</v>
      </c>
      <c r="J187">
        <v>351</v>
      </c>
      <c r="K187">
        <v>-0.151</v>
      </c>
    </row>
    <row r="188" spans="1:11">
      <c r="A188" s="76">
        <v>747</v>
      </c>
      <c r="B188" s="76" t="s">
        <v>147</v>
      </c>
      <c r="C188" s="76" t="s">
        <v>149</v>
      </c>
      <c r="D188" s="76" t="s">
        <v>4212</v>
      </c>
      <c r="E188" s="76" t="s">
        <v>4211</v>
      </c>
      <c r="F188" s="76" t="s">
        <v>4210</v>
      </c>
      <c r="G188" s="76" t="s">
        <v>163</v>
      </c>
      <c r="H188" s="76" t="s">
        <v>250</v>
      </c>
      <c r="I188" s="76">
        <v>292</v>
      </c>
      <c r="J188" s="76">
        <v>277</v>
      </c>
      <c r="K188" s="76">
        <v>5.4199999999999998E-2</v>
      </c>
    </row>
    <row r="189" spans="1:11">
      <c r="A189">
        <v>751</v>
      </c>
      <c r="B189" t="s">
        <v>147</v>
      </c>
      <c r="C189" t="s">
        <v>149</v>
      </c>
      <c r="D189" t="s">
        <v>4209</v>
      </c>
      <c r="E189" t="s">
        <v>4208</v>
      </c>
      <c r="F189" t="s">
        <v>4208</v>
      </c>
      <c r="G189" t="s">
        <v>163</v>
      </c>
      <c r="H189" t="s">
        <v>250</v>
      </c>
      <c r="I189">
        <v>271</v>
      </c>
      <c r="J189">
        <v>285</v>
      </c>
      <c r="K189">
        <v>-4.9099999999999998E-2</v>
      </c>
    </row>
    <row r="190" spans="1:11">
      <c r="A190" s="76">
        <v>753</v>
      </c>
      <c r="B190" s="76" t="s">
        <v>147</v>
      </c>
      <c r="C190" s="76" t="s">
        <v>149</v>
      </c>
      <c r="D190" s="76" t="s">
        <v>4207</v>
      </c>
      <c r="E190" s="76" t="s">
        <v>4206</v>
      </c>
      <c r="F190" s="76" t="s">
        <v>4205</v>
      </c>
      <c r="G190" s="76" t="s">
        <v>163</v>
      </c>
      <c r="H190" s="76" t="s">
        <v>250</v>
      </c>
      <c r="I190" s="76">
        <v>252</v>
      </c>
      <c r="J190" s="76">
        <v>235</v>
      </c>
      <c r="K190" s="76">
        <v>7.2300000000000003E-2</v>
      </c>
    </row>
    <row r="191" spans="1:11">
      <c r="A191">
        <v>756</v>
      </c>
      <c r="B191" t="s">
        <v>147</v>
      </c>
      <c r="C191" t="s">
        <v>149</v>
      </c>
      <c r="D191" t="s">
        <v>4204</v>
      </c>
      <c r="E191" t="s">
        <v>4203</v>
      </c>
      <c r="F191" t="s">
        <v>4203</v>
      </c>
      <c r="G191" t="s">
        <v>163</v>
      </c>
      <c r="H191" t="s">
        <v>250</v>
      </c>
      <c r="I191">
        <v>250</v>
      </c>
      <c r="J191">
        <v>23</v>
      </c>
      <c r="K191">
        <v>9.8696000000000002</v>
      </c>
    </row>
    <row r="192" spans="1:11">
      <c r="A192" s="76">
        <v>761</v>
      </c>
      <c r="B192" s="76" t="s">
        <v>147</v>
      </c>
      <c r="C192" s="76" t="s">
        <v>149</v>
      </c>
      <c r="D192" s="76" t="s">
        <v>4202</v>
      </c>
      <c r="E192" s="76" t="s">
        <v>4201</v>
      </c>
      <c r="F192" s="76" t="s">
        <v>4201</v>
      </c>
      <c r="G192" s="76" t="s">
        <v>163</v>
      </c>
      <c r="H192" s="76" t="s">
        <v>250</v>
      </c>
      <c r="I192" s="76">
        <v>239</v>
      </c>
      <c r="J192" s="76">
        <v>197</v>
      </c>
      <c r="K192" s="76">
        <v>0.2132</v>
      </c>
    </row>
    <row r="193" spans="1:11">
      <c r="A193">
        <v>766</v>
      </c>
      <c r="B193" t="s">
        <v>147</v>
      </c>
      <c r="C193" t="s">
        <v>149</v>
      </c>
      <c r="D193" t="s">
        <v>4200</v>
      </c>
      <c r="E193" t="s">
        <v>4199</v>
      </c>
      <c r="F193" t="s">
        <v>4198</v>
      </c>
      <c r="G193" t="s">
        <v>163</v>
      </c>
      <c r="H193" t="s">
        <v>250</v>
      </c>
      <c r="I193">
        <v>232</v>
      </c>
      <c r="J193">
        <v>171</v>
      </c>
      <c r="K193">
        <v>0.35670000000000002</v>
      </c>
    </row>
    <row r="194" spans="1:11">
      <c r="A194" s="76">
        <v>768</v>
      </c>
      <c r="B194" s="76" t="s">
        <v>147</v>
      </c>
      <c r="C194" s="76" t="s">
        <v>149</v>
      </c>
      <c r="D194" s="76" t="s">
        <v>4197</v>
      </c>
      <c r="E194" s="76" t="s">
        <v>4196</v>
      </c>
      <c r="F194" s="76" t="s">
        <v>4195</v>
      </c>
      <c r="G194" s="76" t="s">
        <v>163</v>
      </c>
      <c r="H194" s="76" t="s">
        <v>250</v>
      </c>
      <c r="I194" s="76">
        <v>228</v>
      </c>
      <c r="J194" s="76">
        <v>204</v>
      </c>
      <c r="K194" s="76">
        <v>0.1176</v>
      </c>
    </row>
    <row r="195" spans="1:11">
      <c r="A195">
        <v>774</v>
      </c>
      <c r="B195" t="s">
        <v>147</v>
      </c>
      <c r="C195" t="s">
        <v>149</v>
      </c>
      <c r="D195" t="s">
        <v>4194</v>
      </c>
      <c r="E195" t="s">
        <v>4193</v>
      </c>
      <c r="F195" t="s">
        <v>4192</v>
      </c>
      <c r="G195" t="s">
        <v>163</v>
      </c>
      <c r="H195" t="s">
        <v>250</v>
      </c>
      <c r="I195">
        <v>214</v>
      </c>
      <c r="J195">
        <v>38</v>
      </c>
      <c r="K195">
        <v>4.6315999999999997</v>
      </c>
    </row>
    <row r="196" spans="1:11">
      <c r="A196" s="76">
        <v>778</v>
      </c>
      <c r="B196" s="76" t="s">
        <v>147</v>
      </c>
      <c r="C196" s="76" t="s">
        <v>149</v>
      </c>
      <c r="D196" s="76" t="s">
        <v>4191</v>
      </c>
      <c r="E196" s="76" t="s">
        <v>4190</v>
      </c>
      <c r="F196" s="76" t="s">
        <v>4189</v>
      </c>
      <c r="G196" s="76" t="s">
        <v>163</v>
      </c>
      <c r="H196" s="76" t="s">
        <v>250</v>
      </c>
      <c r="I196" s="76">
        <v>209</v>
      </c>
      <c r="J196" s="76">
        <v>248</v>
      </c>
      <c r="K196" s="76">
        <v>-0.1573</v>
      </c>
    </row>
    <row r="197" spans="1:11">
      <c r="A197">
        <v>779</v>
      </c>
      <c r="B197" t="s">
        <v>147</v>
      </c>
      <c r="C197" t="s">
        <v>149</v>
      </c>
      <c r="D197" t="s">
        <v>4188</v>
      </c>
      <c r="E197" t="s">
        <v>4187</v>
      </c>
      <c r="F197" t="s">
        <v>4187</v>
      </c>
      <c r="G197" t="s">
        <v>163</v>
      </c>
      <c r="H197" t="s">
        <v>250</v>
      </c>
      <c r="I197">
        <v>207</v>
      </c>
      <c r="J197">
        <v>75</v>
      </c>
      <c r="K197">
        <v>1.76</v>
      </c>
    </row>
    <row r="198" spans="1:11">
      <c r="A198" s="76">
        <v>780</v>
      </c>
      <c r="B198" s="76" t="s">
        <v>147</v>
      </c>
      <c r="C198" s="76" t="s">
        <v>149</v>
      </c>
      <c r="D198" s="76" t="s">
        <v>4186</v>
      </c>
      <c r="E198" s="76" t="s">
        <v>4185</v>
      </c>
      <c r="F198" s="76" t="s">
        <v>4184</v>
      </c>
      <c r="G198" s="76" t="s">
        <v>163</v>
      </c>
      <c r="H198" s="76" t="s">
        <v>250</v>
      </c>
      <c r="I198" s="76">
        <v>203</v>
      </c>
      <c r="J198" s="76">
        <v>120</v>
      </c>
      <c r="K198" s="76">
        <v>0.69169999999999998</v>
      </c>
    </row>
    <row r="199" spans="1:11">
      <c r="A199">
        <v>781</v>
      </c>
      <c r="B199" t="s">
        <v>147</v>
      </c>
      <c r="C199" t="s">
        <v>149</v>
      </c>
      <c r="D199" t="s">
        <v>4183</v>
      </c>
      <c r="E199" t="s">
        <v>4182</v>
      </c>
      <c r="F199" t="s">
        <v>4181</v>
      </c>
      <c r="G199" t="s">
        <v>163</v>
      </c>
      <c r="H199" t="s">
        <v>250</v>
      </c>
      <c r="I199">
        <v>202</v>
      </c>
      <c r="J199">
        <v>187</v>
      </c>
      <c r="K199">
        <v>8.0199999999999994E-2</v>
      </c>
    </row>
    <row r="200" spans="1:11">
      <c r="A200" s="76">
        <v>790</v>
      </c>
      <c r="B200" s="76" t="s">
        <v>147</v>
      </c>
      <c r="C200" s="76" t="s">
        <v>149</v>
      </c>
      <c r="D200" s="76" t="s">
        <v>4180</v>
      </c>
      <c r="E200" s="76" t="s">
        <v>4179</v>
      </c>
      <c r="F200" s="76" t="s">
        <v>4179</v>
      </c>
      <c r="G200" s="76" t="s">
        <v>163</v>
      </c>
      <c r="H200" s="76" t="s">
        <v>250</v>
      </c>
      <c r="I200" s="76">
        <v>171</v>
      </c>
      <c r="J200" s="76">
        <v>351</v>
      </c>
      <c r="K200" s="76">
        <v>-0.51280000000000003</v>
      </c>
    </row>
    <row r="201" spans="1:11">
      <c r="A201">
        <v>796</v>
      </c>
      <c r="B201" t="s">
        <v>147</v>
      </c>
      <c r="C201" t="s">
        <v>149</v>
      </c>
      <c r="D201" t="s">
        <v>4178</v>
      </c>
      <c r="E201" t="s">
        <v>4177</v>
      </c>
      <c r="F201" t="s">
        <v>4176</v>
      </c>
      <c r="G201" t="s">
        <v>163</v>
      </c>
      <c r="H201" t="s">
        <v>250</v>
      </c>
      <c r="I201">
        <v>167</v>
      </c>
      <c r="J201">
        <v>210</v>
      </c>
      <c r="K201">
        <v>-0.20480000000000001</v>
      </c>
    </row>
    <row r="202" spans="1:11">
      <c r="A202" s="76">
        <v>811</v>
      </c>
      <c r="B202" s="76" t="s">
        <v>147</v>
      </c>
      <c r="C202" s="76" t="s">
        <v>149</v>
      </c>
      <c r="D202" s="76" t="s">
        <v>4175</v>
      </c>
      <c r="E202" s="76" t="s">
        <v>4174</v>
      </c>
      <c r="F202" s="76" t="s">
        <v>4173</v>
      </c>
      <c r="G202" s="76" t="s">
        <v>163</v>
      </c>
      <c r="H202" s="76" t="s">
        <v>250</v>
      </c>
      <c r="I202" s="76">
        <v>148</v>
      </c>
      <c r="J202" s="76">
        <v>153</v>
      </c>
      <c r="K202" s="76">
        <v>-3.27E-2</v>
      </c>
    </row>
    <row r="203" spans="1:11">
      <c r="A203">
        <v>812</v>
      </c>
      <c r="B203" t="s">
        <v>147</v>
      </c>
      <c r="C203" t="s">
        <v>149</v>
      </c>
      <c r="D203" t="s">
        <v>4172</v>
      </c>
      <c r="E203" t="s">
        <v>4171</v>
      </c>
      <c r="F203" t="s">
        <v>4170</v>
      </c>
      <c r="G203" t="s">
        <v>163</v>
      </c>
      <c r="H203" t="s">
        <v>250</v>
      </c>
      <c r="I203">
        <v>147</v>
      </c>
      <c r="J203">
        <v>105</v>
      </c>
      <c r="K203">
        <v>0.4</v>
      </c>
    </row>
    <row r="204" spans="1:11">
      <c r="A204" s="76">
        <v>823</v>
      </c>
      <c r="B204" s="76" t="s">
        <v>147</v>
      </c>
      <c r="C204" s="76" t="s">
        <v>149</v>
      </c>
      <c r="D204" s="76" t="s">
        <v>4169</v>
      </c>
      <c r="E204" s="76" t="s">
        <v>4168</v>
      </c>
      <c r="F204" s="76" t="s">
        <v>4167</v>
      </c>
      <c r="G204" s="76" t="s">
        <v>163</v>
      </c>
      <c r="H204" s="76" t="s">
        <v>250</v>
      </c>
      <c r="I204" s="76">
        <v>134</v>
      </c>
      <c r="J204" s="76">
        <v>67</v>
      </c>
      <c r="K204" s="76">
        <v>1</v>
      </c>
    </row>
    <row r="205" spans="1:11">
      <c r="A205">
        <v>838</v>
      </c>
      <c r="B205" t="s">
        <v>147</v>
      </c>
      <c r="C205" t="s">
        <v>149</v>
      </c>
      <c r="D205" t="s">
        <v>4166</v>
      </c>
      <c r="E205" t="s">
        <v>4165</v>
      </c>
      <c r="F205" t="s">
        <v>4165</v>
      </c>
      <c r="G205" t="s">
        <v>163</v>
      </c>
      <c r="H205" t="s">
        <v>250</v>
      </c>
      <c r="I205">
        <v>114</v>
      </c>
      <c r="J205">
        <v>73</v>
      </c>
      <c r="K205">
        <v>0.56159999999999999</v>
      </c>
    </row>
    <row r="206" spans="1:11">
      <c r="A206" s="76">
        <v>841</v>
      </c>
      <c r="B206" s="76" t="s">
        <v>147</v>
      </c>
      <c r="C206" s="76" t="s">
        <v>149</v>
      </c>
      <c r="D206" s="76" t="s">
        <v>4164</v>
      </c>
      <c r="E206" s="76" t="s">
        <v>4163</v>
      </c>
      <c r="F206" s="76" t="s">
        <v>4163</v>
      </c>
      <c r="G206" s="76" t="s">
        <v>163</v>
      </c>
      <c r="H206" s="76" t="s">
        <v>250</v>
      </c>
      <c r="I206" s="76">
        <v>111</v>
      </c>
      <c r="J206" s="76">
        <v>110</v>
      </c>
      <c r="K206" s="76">
        <v>9.1000000000000004E-3</v>
      </c>
    </row>
    <row r="207" spans="1:11">
      <c r="A207">
        <v>849</v>
      </c>
      <c r="B207" t="s">
        <v>147</v>
      </c>
      <c r="C207" t="s">
        <v>149</v>
      </c>
      <c r="D207" t="s">
        <v>4162</v>
      </c>
      <c r="E207" t="s">
        <v>4161</v>
      </c>
      <c r="F207" t="s">
        <v>4160</v>
      </c>
      <c r="G207" t="s">
        <v>163</v>
      </c>
      <c r="H207" t="s">
        <v>250</v>
      </c>
      <c r="I207">
        <v>101</v>
      </c>
      <c r="J207">
        <v>86</v>
      </c>
      <c r="K207">
        <v>0.1744</v>
      </c>
    </row>
    <row r="208" spans="1:11">
      <c r="A208" s="76">
        <v>851</v>
      </c>
      <c r="B208" s="76" t="s">
        <v>147</v>
      </c>
      <c r="C208" s="76" t="s">
        <v>149</v>
      </c>
      <c r="D208" s="76" t="s">
        <v>4159</v>
      </c>
      <c r="E208" s="76" t="s">
        <v>4158</v>
      </c>
      <c r="F208" s="76" t="s">
        <v>4157</v>
      </c>
      <c r="G208" s="76" t="s">
        <v>163</v>
      </c>
      <c r="H208" s="76" t="s">
        <v>250</v>
      </c>
      <c r="I208" s="76">
        <v>98</v>
      </c>
      <c r="J208" s="76">
        <v>60</v>
      </c>
      <c r="K208" s="76">
        <v>0.63329999999999997</v>
      </c>
    </row>
    <row r="209" spans="1:11">
      <c r="A209">
        <v>859</v>
      </c>
      <c r="B209" t="s">
        <v>147</v>
      </c>
      <c r="C209" t="s">
        <v>149</v>
      </c>
      <c r="D209" t="s">
        <v>4156</v>
      </c>
      <c r="E209" t="s">
        <v>4155</v>
      </c>
      <c r="F209" t="s">
        <v>4155</v>
      </c>
      <c r="G209" t="s">
        <v>163</v>
      </c>
      <c r="H209" t="s">
        <v>250</v>
      </c>
      <c r="I209">
        <v>91</v>
      </c>
      <c r="J209">
        <v>39</v>
      </c>
      <c r="K209">
        <v>1.3332999999999999</v>
      </c>
    </row>
    <row r="210" spans="1:11">
      <c r="A210" s="76">
        <v>860</v>
      </c>
      <c r="B210" s="76" t="s">
        <v>147</v>
      </c>
      <c r="C210" s="76" t="s">
        <v>149</v>
      </c>
      <c r="D210" s="76" t="s">
        <v>4154</v>
      </c>
      <c r="E210" s="76" t="s">
        <v>4153</v>
      </c>
      <c r="F210" s="76" t="s">
        <v>4152</v>
      </c>
      <c r="G210" s="76" t="s">
        <v>163</v>
      </c>
      <c r="H210" s="76" t="s">
        <v>250</v>
      </c>
      <c r="I210" s="76">
        <v>90</v>
      </c>
      <c r="J210" s="76">
        <v>60</v>
      </c>
      <c r="K210" s="76">
        <v>0.5</v>
      </c>
    </row>
    <row r="211" spans="1:11">
      <c r="A211">
        <v>861</v>
      </c>
      <c r="B211" t="s">
        <v>147</v>
      </c>
      <c r="C211" t="s">
        <v>149</v>
      </c>
      <c r="D211" t="s">
        <v>4151</v>
      </c>
      <c r="E211" t="s">
        <v>4150</v>
      </c>
      <c r="F211" t="s">
        <v>4149</v>
      </c>
      <c r="G211" t="s">
        <v>163</v>
      </c>
      <c r="H211" t="s">
        <v>250</v>
      </c>
      <c r="I211">
        <v>90</v>
      </c>
      <c r="J211">
        <v>81</v>
      </c>
      <c r="K211">
        <v>0.1111</v>
      </c>
    </row>
    <row r="212" spans="1:11">
      <c r="A212" s="76">
        <v>876</v>
      </c>
      <c r="B212" s="76" t="s">
        <v>147</v>
      </c>
      <c r="C212" s="76" t="s">
        <v>149</v>
      </c>
      <c r="D212" s="76" t="s">
        <v>4148</v>
      </c>
      <c r="E212" s="76" t="s">
        <v>4147</v>
      </c>
      <c r="F212" s="76" t="s">
        <v>4147</v>
      </c>
      <c r="G212" s="76" t="s">
        <v>163</v>
      </c>
      <c r="H212" s="76" t="s">
        <v>250</v>
      </c>
      <c r="I212" s="76">
        <v>77</v>
      </c>
      <c r="J212" s="76">
        <v>1252</v>
      </c>
      <c r="K212" s="76">
        <v>-0.9385</v>
      </c>
    </row>
    <row r="213" spans="1:11">
      <c r="A213">
        <v>877</v>
      </c>
      <c r="B213" t="s">
        <v>147</v>
      </c>
      <c r="C213" t="s">
        <v>149</v>
      </c>
      <c r="D213" t="s">
        <v>4146</v>
      </c>
      <c r="E213" t="s">
        <v>4145</v>
      </c>
      <c r="F213" t="s">
        <v>4144</v>
      </c>
      <c r="G213" t="s">
        <v>163</v>
      </c>
      <c r="H213" t="s">
        <v>250</v>
      </c>
      <c r="I213">
        <v>77</v>
      </c>
      <c r="J213">
        <v>61</v>
      </c>
      <c r="K213">
        <v>0.26229999999999998</v>
      </c>
    </row>
    <row r="214" spans="1:11">
      <c r="A214" s="76">
        <v>882</v>
      </c>
      <c r="B214" s="76" t="s">
        <v>147</v>
      </c>
      <c r="C214" s="76" t="s">
        <v>149</v>
      </c>
      <c r="D214" s="76" t="s">
        <v>4143</v>
      </c>
      <c r="E214" s="76" t="s">
        <v>4142</v>
      </c>
      <c r="F214" s="76" t="s">
        <v>4142</v>
      </c>
      <c r="G214" s="76" t="s">
        <v>163</v>
      </c>
      <c r="H214" s="76" t="s">
        <v>250</v>
      </c>
      <c r="I214" s="76">
        <v>73</v>
      </c>
      <c r="J214" s="76">
        <v>38</v>
      </c>
      <c r="K214" s="76">
        <v>0.92110000000000003</v>
      </c>
    </row>
    <row r="215" spans="1:11">
      <c r="A215">
        <v>895</v>
      </c>
      <c r="B215" t="s">
        <v>147</v>
      </c>
      <c r="C215" t="s">
        <v>149</v>
      </c>
      <c r="D215" t="s">
        <v>4141</v>
      </c>
      <c r="E215" t="s">
        <v>4140</v>
      </c>
      <c r="F215" t="s">
        <v>4140</v>
      </c>
      <c r="G215" t="s">
        <v>163</v>
      </c>
      <c r="H215" t="s">
        <v>250</v>
      </c>
      <c r="I215">
        <v>67</v>
      </c>
      <c r="J215">
        <v>71</v>
      </c>
      <c r="K215">
        <v>-5.6300000000000003E-2</v>
      </c>
    </row>
    <row r="216" spans="1:11">
      <c r="A216" s="76">
        <v>908</v>
      </c>
      <c r="B216" s="76" t="s">
        <v>147</v>
      </c>
      <c r="C216" s="76" t="s">
        <v>149</v>
      </c>
      <c r="D216" s="76" t="s">
        <v>4139</v>
      </c>
      <c r="E216" s="76" t="s">
        <v>4138</v>
      </c>
      <c r="F216" s="76" t="s">
        <v>4137</v>
      </c>
      <c r="G216" s="76" t="s">
        <v>163</v>
      </c>
      <c r="H216" s="76" t="s">
        <v>250</v>
      </c>
      <c r="I216" s="76">
        <v>60</v>
      </c>
      <c r="J216" s="76">
        <v>50</v>
      </c>
      <c r="K216" s="76">
        <v>0.2</v>
      </c>
    </row>
    <row r="217" spans="1:11">
      <c r="A217">
        <v>916</v>
      </c>
      <c r="B217" t="s">
        <v>147</v>
      </c>
      <c r="C217" t="s">
        <v>149</v>
      </c>
      <c r="D217" t="s">
        <v>4136</v>
      </c>
      <c r="E217" t="s">
        <v>4135</v>
      </c>
      <c r="F217" t="s">
        <v>4134</v>
      </c>
      <c r="G217" t="s">
        <v>163</v>
      </c>
      <c r="H217" t="s">
        <v>250</v>
      </c>
      <c r="I217">
        <v>56</v>
      </c>
      <c r="J217">
        <v>79</v>
      </c>
      <c r="K217">
        <v>-0.29110000000000003</v>
      </c>
    </row>
    <row r="218" spans="1:11">
      <c r="A218" s="76">
        <v>918</v>
      </c>
      <c r="B218" s="76" t="s">
        <v>147</v>
      </c>
      <c r="C218" s="76" t="s">
        <v>149</v>
      </c>
      <c r="D218" s="76" t="s">
        <v>4133</v>
      </c>
      <c r="E218" s="76" t="s">
        <v>4132</v>
      </c>
      <c r="F218" s="76" t="s">
        <v>4132</v>
      </c>
      <c r="G218" s="76" t="s">
        <v>163</v>
      </c>
      <c r="H218" s="76" t="s">
        <v>250</v>
      </c>
      <c r="I218" s="76">
        <v>56</v>
      </c>
      <c r="J218" s="76">
        <v>166</v>
      </c>
      <c r="K218" s="76">
        <v>-0.66269999999999996</v>
      </c>
    </row>
    <row r="219" spans="1:11">
      <c r="A219">
        <v>926</v>
      </c>
      <c r="B219" t="s">
        <v>147</v>
      </c>
      <c r="C219" t="s">
        <v>149</v>
      </c>
      <c r="D219" t="s">
        <v>4131</v>
      </c>
      <c r="E219" t="s">
        <v>4130</v>
      </c>
      <c r="F219" t="s">
        <v>4129</v>
      </c>
      <c r="G219" t="s">
        <v>163</v>
      </c>
      <c r="H219" t="s">
        <v>250</v>
      </c>
      <c r="I219">
        <v>51</v>
      </c>
      <c r="J219">
        <v>71</v>
      </c>
      <c r="K219">
        <v>-0.28170000000000001</v>
      </c>
    </row>
    <row r="220" spans="1:11">
      <c r="A220" s="76">
        <v>929</v>
      </c>
      <c r="B220" s="76" t="s">
        <v>147</v>
      </c>
      <c r="C220" s="76" t="s">
        <v>149</v>
      </c>
      <c r="D220" s="76" t="s">
        <v>4128</v>
      </c>
      <c r="E220" s="76" t="s">
        <v>4127</v>
      </c>
      <c r="F220" s="76" t="s">
        <v>4127</v>
      </c>
      <c r="G220" s="76" t="s">
        <v>163</v>
      </c>
      <c r="H220" s="76" t="s">
        <v>250</v>
      </c>
      <c r="I220" s="76">
        <v>50</v>
      </c>
      <c r="J220" s="76">
        <v>73</v>
      </c>
      <c r="K220" s="76">
        <v>-0.31509999999999999</v>
      </c>
    </row>
    <row r="221" spans="1:11">
      <c r="A221">
        <v>931</v>
      </c>
      <c r="B221" t="s">
        <v>147</v>
      </c>
      <c r="C221" t="s">
        <v>149</v>
      </c>
      <c r="D221" t="s">
        <v>4126</v>
      </c>
      <c r="E221" t="s">
        <v>4125</v>
      </c>
      <c r="F221" t="s">
        <v>4125</v>
      </c>
      <c r="G221" t="s">
        <v>163</v>
      </c>
      <c r="H221" t="s">
        <v>250</v>
      </c>
      <c r="I221">
        <v>49</v>
      </c>
      <c r="J221">
        <v>58</v>
      </c>
      <c r="K221">
        <v>-0.1552</v>
      </c>
    </row>
    <row r="222" spans="1:11">
      <c r="A222" s="76">
        <v>933</v>
      </c>
      <c r="B222" s="76" t="s">
        <v>147</v>
      </c>
      <c r="C222" s="76" t="s">
        <v>149</v>
      </c>
      <c r="D222" s="76" t="s">
        <v>4124</v>
      </c>
      <c r="E222" s="76" t="s">
        <v>4123</v>
      </c>
      <c r="F222" s="76" t="s">
        <v>4123</v>
      </c>
      <c r="G222" s="76" t="s">
        <v>163</v>
      </c>
      <c r="H222" s="76" t="s">
        <v>250</v>
      </c>
      <c r="I222" s="76">
        <v>48</v>
      </c>
      <c r="J222" s="76">
        <v>52</v>
      </c>
      <c r="K222" s="76">
        <v>-7.6899999999999996E-2</v>
      </c>
    </row>
    <row r="223" spans="1:11">
      <c r="A223">
        <v>937</v>
      </c>
      <c r="B223" t="s">
        <v>147</v>
      </c>
      <c r="C223" t="s">
        <v>149</v>
      </c>
      <c r="D223" t="s">
        <v>4122</v>
      </c>
      <c r="E223" t="s">
        <v>4121</v>
      </c>
      <c r="F223" t="s">
        <v>4121</v>
      </c>
      <c r="G223" t="s">
        <v>163</v>
      </c>
      <c r="H223" t="s">
        <v>250</v>
      </c>
      <c r="I223">
        <v>47</v>
      </c>
      <c r="J223">
        <v>0</v>
      </c>
      <c r="K223">
        <v>0</v>
      </c>
    </row>
    <row r="224" spans="1:11">
      <c r="A224" s="76">
        <v>944</v>
      </c>
      <c r="B224" s="76" t="s">
        <v>147</v>
      </c>
      <c r="C224" s="76" t="s">
        <v>149</v>
      </c>
      <c r="D224" s="76" t="s">
        <v>4120</v>
      </c>
      <c r="E224" s="76" t="s">
        <v>4119</v>
      </c>
      <c r="F224" s="76" t="s">
        <v>4119</v>
      </c>
      <c r="G224" s="76" t="s">
        <v>163</v>
      </c>
      <c r="H224" s="76" t="s">
        <v>250</v>
      </c>
      <c r="I224" s="76">
        <v>44</v>
      </c>
      <c r="J224" s="76">
        <v>44</v>
      </c>
      <c r="K224" s="76">
        <v>0</v>
      </c>
    </row>
    <row r="225" spans="1:11">
      <c r="A225">
        <v>956</v>
      </c>
      <c r="B225" t="s">
        <v>147</v>
      </c>
      <c r="C225" t="s">
        <v>149</v>
      </c>
      <c r="D225" t="s">
        <v>4118</v>
      </c>
      <c r="E225" t="s">
        <v>1241</v>
      </c>
      <c r="F225" t="s">
        <v>4117</v>
      </c>
      <c r="G225" t="s">
        <v>163</v>
      </c>
      <c r="H225" t="s">
        <v>250</v>
      </c>
      <c r="I225">
        <v>40</v>
      </c>
      <c r="J225">
        <v>37</v>
      </c>
      <c r="K225">
        <v>8.1100000000000005E-2</v>
      </c>
    </row>
    <row r="226" spans="1:11">
      <c r="A226" s="76">
        <v>961</v>
      </c>
      <c r="B226" s="76" t="s">
        <v>147</v>
      </c>
      <c r="C226" s="76" t="s">
        <v>149</v>
      </c>
      <c r="D226" s="76" t="s">
        <v>4116</v>
      </c>
      <c r="E226" s="76" t="s">
        <v>4115</v>
      </c>
      <c r="F226" s="76" t="s">
        <v>4115</v>
      </c>
      <c r="G226" s="76" t="s">
        <v>163</v>
      </c>
      <c r="H226" s="76" t="s">
        <v>250</v>
      </c>
      <c r="I226" s="76">
        <v>38</v>
      </c>
      <c r="J226" s="76">
        <v>50</v>
      </c>
      <c r="K226" s="76">
        <v>-0.24</v>
      </c>
    </row>
    <row r="227" spans="1:11">
      <c r="A227">
        <v>972</v>
      </c>
      <c r="B227" t="s">
        <v>147</v>
      </c>
      <c r="C227" t="s">
        <v>149</v>
      </c>
      <c r="D227" t="s">
        <v>4114</v>
      </c>
      <c r="E227" t="s">
        <v>4113</v>
      </c>
      <c r="F227" t="s">
        <v>4113</v>
      </c>
      <c r="G227" t="s">
        <v>163</v>
      </c>
      <c r="H227" t="s">
        <v>250</v>
      </c>
      <c r="I227">
        <v>35</v>
      </c>
      <c r="J227">
        <v>25</v>
      </c>
      <c r="K227">
        <v>0.4</v>
      </c>
    </row>
    <row r="228" spans="1:11">
      <c r="A228" s="76">
        <v>978</v>
      </c>
      <c r="B228" s="76" t="s">
        <v>147</v>
      </c>
      <c r="C228" s="76" t="s">
        <v>149</v>
      </c>
      <c r="D228" s="76" t="s">
        <v>4112</v>
      </c>
      <c r="E228" s="76" t="s">
        <v>4111</v>
      </c>
      <c r="F228" s="76" t="s">
        <v>4110</v>
      </c>
      <c r="G228" s="76" t="s">
        <v>163</v>
      </c>
      <c r="H228" s="76" t="s">
        <v>250</v>
      </c>
      <c r="I228" s="76">
        <v>34</v>
      </c>
      <c r="J228" s="76">
        <v>0</v>
      </c>
      <c r="K228" s="76">
        <v>0</v>
      </c>
    </row>
    <row r="229" spans="1:11">
      <c r="A229">
        <v>979</v>
      </c>
      <c r="B229" t="s">
        <v>147</v>
      </c>
      <c r="C229" t="s">
        <v>149</v>
      </c>
      <c r="D229" t="s">
        <v>4109</v>
      </c>
      <c r="E229" t="s">
        <v>4108</v>
      </c>
      <c r="F229" t="s">
        <v>4108</v>
      </c>
      <c r="G229" t="s">
        <v>163</v>
      </c>
      <c r="H229" t="s">
        <v>250</v>
      </c>
      <c r="I229">
        <v>34</v>
      </c>
      <c r="J229">
        <v>54</v>
      </c>
      <c r="K229">
        <v>-0.37040000000000001</v>
      </c>
    </row>
    <row r="230" spans="1:11">
      <c r="A230" s="76">
        <v>981</v>
      </c>
      <c r="B230" s="76" t="s">
        <v>147</v>
      </c>
      <c r="C230" s="76" t="s">
        <v>149</v>
      </c>
      <c r="D230" s="76" t="s">
        <v>4107</v>
      </c>
      <c r="E230" s="76" t="s">
        <v>4106</v>
      </c>
      <c r="F230" s="76" t="s">
        <v>4106</v>
      </c>
      <c r="G230" s="76" t="s">
        <v>163</v>
      </c>
      <c r="H230" s="76" t="s">
        <v>250</v>
      </c>
      <c r="I230" s="76">
        <v>34</v>
      </c>
      <c r="J230" s="76">
        <v>0</v>
      </c>
      <c r="K230" s="76">
        <v>0</v>
      </c>
    </row>
    <row r="231" spans="1:11">
      <c r="A231">
        <v>990</v>
      </c>
      <c r="B231" t="s">
        <v>147</v>
      </c>
      <c r="C231" t="s">
        <v>149</v>
      </c>
      <c r="D231" t="s">
        <v>4105</v>
      </c>
      <c r="E231" t="s">
        <v>2016</v>
      </c>
      <c r="F231" t="s">
        <v>4104</v>
      </c>
      <c r="G231" t="s">
        <v>163</v>
      </c>
      <c r="H231" t="s">
        <v>250</v>
      </c>
      <c r="I231">
        <v>31</v>
      </c>
      <c r="J231">
        <v>48</v>
      </c>
      <c r="K231">
        <v>-0.35420000000000001</v>
      </c>
    </row>
    <row r="232" spans="1:11">
      <c r="A232" s="76">
        <v>991</v>
      </c>
      <c r="B232" s="76" t="s">
        <v>147</v>
      </c>
      <c r="C232" s="76" t="s">
        <v>149</v>
      </c>
      <c r="D232" s="76" t="s">
        <v>4103</v>
      </c>
      <c r="E232" s="76" t="s">
        <v>4102</v>
      </c>
      <c r="F232" s="76" t="s">
        <v>4102</v>
      </c>
      <c r="G232" s="76" t="s">
        <v>163</v>
      </c>
      <c r="H232" s="76" t="s">
        <v>250</v>
      </c>
      <c r="I232" s="76">
        <v>31</v>
      </c>
      <c r="J232" s="76">
        <v>44</v>
      </c>
      <c r="K232" s="76">
        <v>-0.29549999999999998</v>
      </c>
    </row>
    <row r="233" spans="1:11">
      <c r="A233">
        <v>996</v>
      </c>
      <c r="B233" t="s">
        <v>147</v>
      </c>
      <c r="C233" t="s">
        <v>149</v>
      </c>
      <c r="D233" t="s">
        <v>4101</v>
      </c>
      <c r="E233" t="s">
        <v>4100</v>
      </c>
      <c r="F233" t="s">
        <v>4100</v>
      </c>
      <c r="G233" t="s">
        <v>163</v>
      </c>
      <c r="H233" t="s">
        <v>250</v>
      </c>
      <c r="I233">
        <v>30</v>
      </c>
      <c r="J233">
        <v>23</v>
      </c>
      <c r="K233">
        <v>0.30430000000000001</v>
      </c>
    </row>
    <row r="234" spans="1:11">
      <c r="A234" s="76">
        <v>1004</v>
      </c>
      <c r="B234" s="76" t="s">
        <v>147</v>
      </c>
      <c r="C234" s="76" t="s">
        <v>149</v>
      </c>
      <c r="D234" s="76" t="s">
        <v>4099</v>
      </c>
      <c r="E234" s="76" t="s">
        <v>4098</v>
      </c>
      <c r="F234" s="76" t="s">
        <v>4097</v>
      </c>
      <c r="G234" s="76" t="s">
        <v>163</v>
      </c>
      <c r="H234" s="76" t="s">
        <v>250</v>
      </c>
      <c r="I234" s="76">
        <v>29</v>
      </c>
      <c r="J234" s="76">
        <v>23</v>
      </c>
      <c r="K234" s="76">
        <v>0.26090000000000002</v>
      </c>
    </row>
    <row r="235" spans="1:11">
      <c r="A235">
        <v>1009</v>
      </c>
      <c r="B235" t="s">
        <v>147</v>
      </c>
      <c r="C235" t="s">
        <v>149</v>
      </c>
      <c r="D235" t="s">
        <v>4096</v>
      </c>
      <c r="E235" t="s">
        <v>4095</v>
      </c>
      <c r="F235" t="s">
        <v>4095</v>
      </c>
      <c r="G235" t="s">
        <v>163</v>
      </c>
      <c r="H235" t="s">
        <v>250</v>
      </c>
      <c r="I235">
        <v>27</v>
      </c>
      <c r="J235">
        <v>0</v>
      </c>
      <c r="K235">
        <v>0</v>
      </c>
    </row>
    <row r="236" spans="1:11">
      <c r="A236" s="76">
        <v>1015</v>
      </c>
      <c r="B236" s="76" t="s">
        <v>147</v>
      </c>
      <c r="C236" s="76" t="s">
        <v>149</v>
      </c>
      <c r="D236" s="76" t="s">
        <v>4094</v>
      </c>
      <c r="E236" s="76" t="s">
        <v>4093</v>
      </c>
      <c r="F236" s="76" t="s">
        <v>4093</v>
      </c>
      <c r="G236" s="76" t="s">
        <v>163</v>
      </c>
      <c r="H236" s="76" t="s">
        <v>250</v>
      </c>
      <c r="I236" s="76">
        <v>26</v>
      </c>
      <c r="J236" s="76">
        <v>0</v>
      </c>
      <c r="K236" s="76">
        <v>0</v>
      </c>
    </row>
    <row r="237" spans="1:11">
      <c r="A237">
        <v>1024</v>
      </c>
      <c r="B237" t="s">
        <v>147</v>
      </c>
      <c r="C237" t="s">
        <v>149</v>
      </c>
      <c r="D237" t="s">
        <v>4092</v>
      </c>
      <c r="E237" t="s">
        <v>4091</v>
      </c>
      <c r="F237" t="s">
        <v>4090</v>
      </c>
      <c r="G237" t="s">
        <v>163</v>
      </c>
      <c r="H237" t="s">
        <v>250</v>
      </c>
      <c r="I237">
        <v>25</v>
      </c>
      <c r="J237">
        <v>0</v>
      </c>
      <c r="K237">
        <v>0</v>
      </c>
    </row>
    <row r="238" spans="1:11">
      <c r="A238" s="76">
        <v>1025</v>
      </c>
      <c r="B238" s="76" t="s">
        <v>147</v>
      </c>
      <c r="C238" s="76" t="s">
        <v>149</v>
      </c>
      <c r="D238" s="76" t="s">
        <v>4089</v>
      </c>
      <c r="E238" s="76" t="s">
        <v>4088</v>
      </c>
      <c r="F238" s="76" t="s">
        <v>4087</v>
      </c>
      <c r="G238" s="76" t="s">
        <v>163</v>
      </c>
      <c r="H238" s="76" t="s">
        <v>250</v>
      </c>
      <c r="I238" s="76">
        <v>25</v>
      </c>
      <c r="J238" s="76">
        <v>0</v>
      </c>
      <c r="K238" s="76">
        <v>0</v>
      </c>
    </row>
    <row r="239" spans="1:11">
      <c r="A239">
        <v>1046</v>
      </c>
      <c r="B239" t="s">
        <v>147</v>
      </c>
      <c r="C239" t="s">
        <v>149</v>
      </c>
      <c r="D239" t="s">
        <v>4086</v>
      </c>
      <c r="E239" t="s">
        <v>4085</v>
      </c>
      <c r="F239" t="s">
        <v>4085</v>
      </c>
      <c r="G239" t="s">
        <v>163</v>
      </c>
      <c r="H239" t="s">
        <v>250</v>
      </c>
      <c r="I239">
        <v>23</v>
      </c>
      <c r="J239">
        <v>19</v>
      </c>
      <c r="K239">
        <v>0.21049999999999999</v>
      </c>
    </row>
    <row r="240" spans="1:11">
      <c r="A240" s="76">
        <v>1047</v>
      </c>
      <c r="B240" s="76" t="s">
        <v>147</v>
      </c>
      <c r="C240" s="76" t="s">
        <v>149</v>
      </c>
      <c r="D240" s="76" t="s">
        <v>4084</v>
      </c>
      <c r="E240" s="76" t="s">
        <v>4083</v>
      </c>
      <c r="F240" s="76" t="s">
        <v>4083</v>
      </c>
      <c r="G240" s="76" t="s">
        <v>163</v>
      </c>
      <c r="H240" s="76" t="s">
        <v>250</v>
      </c>
      <c r="I240" s="76">
        <v>23</v>
      </c>
      <c r="J240" s="76">
        <v>34</v>
      </c>
      <c r="K240" s="76">
        <v>-0.32350000000000001</v>
      </c>
    </row>
    <row r="241" spans="1:11">
      <c r="A241">
        <v>1058</v>
      </c>
      <c r="B241" t="s">
        <v>147</v>
      </c>
      <c r="C241" t="s">
        <v>149</v>
      </c>
      <c r="D241" t="s">
        <v>4082</v>
      </c>
      <c r="E241" t="s">
        <v>4081</v>
      </c>
      <c r="F241" t="s">
        <v>4081</v>
      </c>
      <c r="G241" t="s">
        <v>163</v>
      </c>
      <c r="H241" t="s">
        <v>250</v>
      </c>
      <c r="I241">
        <v>22</v>
      </c>
      <c r="J241">
        <v>7</v>
      </c>
      <c r="K241">
        <v>2.1429</v>
      </c>
    </row>
    <row r="242" spans="1:11">
      <c r="A242" s="76">
        <v>1074</v>
      </c>
      <c r="B242" s="76" t="s">
        <v>147</v>
      </c>
      <c r="C242" s="76" t="s">
        <v>149</v>
      </c>
      <c r="D242" s="76" t="s">
        <v>4080</v>
      </c>
      <c r="E242" s="76" t="s">
        <v>4079</v>
      </c>
      <c r="F242" s="76" t="s">
        <v>4079</v>
      </c>
      <c r="G242" s="76" t="s">
        <v>163</v>
      </c>
      <c r="H242" s="76" t="s">
        <v>250</v>
      </c>
      <c r="I242" s="76">
        <v>19</v>
      </c>
      <c r="J242" s="76">
        <v>19</v>
      </c>
      <c r="K242" s="76">
        <v>0</v>
      </c>
    </row>
    <row r="243" spans="1:11">
      <c r="A243">
        <v>1078</v>
      </c>
      <c r="B243" t="s">
        <v>147</v>
      </c>
      <c r="C243" t="s">
        <v>149</v>
      </c>
      <c r="D243" t="s">
        <v>4078</v>
      </c>
      <c r="E243" t="s">
        <v>4077</v>
      </c>
      <c r="F243" t="s">
        <v>4077</v>
      </c>
      <c r="G243" t="s">
        <v>163</v>
      </c>
      <c r="H243" t="s">
        <v>250</v>
      </c>
      <c r="I243">
        <v>19</v>
      </c>
      <c r="J243">
        <v>9</v>
      </c>
      <c r="K243">
        <v>1.1111</v>
      </c>
    </row>
    <row r="244" spans="1:11">
      <c r="A244" s="76">
        <v>1135</v>
      </c>
      <c r="B244" s="76" t="s">
        <v>147</v>
      </c>
      <c r="C244" s="76" t="s">
        <v>149</v>
      </c>
      <c r="D244" s="76" t="s">
        <v>4076</v>
      </c>
      <c r="E244" s="76" t="s">
        <v>4075</v>
      </c>
      <c r="F244" s="76" t="s">
        <v>4074</v>
      </c>
      <c r="G244" s="76" t="s">
        <v>163</v>
      </c>
      <c r="H244" s="76" t="s">
        <v>250</v>
      </c>
      <c r="I244" s="76">
        <v>14</v>
      </c>
      <c r="J244" s="76">
        <v>0</v>
      </c>
      <c r="K244" s="76">
        <v>0</v>
      </c>
    </row>
    <row r="245" spans="1:11">
      <c r="A245">
        <v>1138</v>
      </c>
      <c r="B245" t="s">
        <v>147</v>
      </c>
      <c r="C245" t="s">
        <v>149</v>
      </c>
      <c r="D245" t="s">
        <v>4073</v>
      </c>
      <c r="E245" t="s">
        <v>4072</v>
      </c>
      <c r="F245" t="s">
        <v>4072</v>
      </c>
      <c r="G245" t="s">
        <v>163</v>
      </c>
      <c r="H245" t="s">
        <v>250</v>
      </c>
      <c r="I245">
        <v>14</v>
      </c>
      <c r="J245">
        <v>15</v>
      </c>
      <c r="K245">
        <v>-6.6699999999999995E-2</v>
      </c>
    </row>
    <row r="246" spans="1:11">
      <c r="A246" s="76">
        <v>1169</v>
      </c>
      <c r="B246" s="76" t="s">
        <v>147</v>
      </c>
      <c r="C246" s="76" t="s">
        <v>149</v>
      </c>
      <c r="D246" s="76" t="s">
        <v>4071</v>
      </c>
      <c r="E246" s="76" t="s">
        <v>4070</v>
      </c>
      <c r="F246" s="76" t="s">
        <v>4069</v>
      </c>
      <c r="G246" s="76" t="s">
        <v>163</v>
      </c>
      <c r="H246" s="76" t="s">
        <v>250</v>
      </c>
      <c r="I246" s="76">
        <v>11</v>
      </c>
      <c r="J246" s="76">
        <v>16</v>
      </c>
      <c r="K246" s="76">
        <v>-0.3125</v>
      </c>
    </row>
    <row r="247" spans="1:11">
      <c r="A247">
        <v>1171</v>
      </c>
      <c r="B247" t="s">
        <v>147</v>
      </c>
      <c r="C247" t="s">
        <v>149</v>
      </c>
      <c r="D247" t="s">
        <v>4068</v>
      </c>
      <c r="E247" t="s">
        <v>4067</v>
      </c>
      <c r="F247" t="s">
        <v>4066</v>
      </c>
      <c r="G247" t="s">
        <v>163</v>
      </c>
      <c r="H247" t="s">
        <v>250</v>
      </c>
      <c r="I247">
        <v>11</v>
      </c>
      <c r="J247">
        <v>2</v>
      </c>
      <c r="K247">
        <v>4.5</v>
      </c>
    </row>
    <row r="248" spans="1:11">
      <c r="A248" s="76">
        <v>1184</v>
      </c>
      <c r="B248" s="76" t="s">
        <v>147</v>
      </c>
      <c r="C248" s="76" t="s">
        <v>149</v>
      </c>
      <c r="D248" s="76" t="s">
        <v>4065</v>
      </c>
      <c r="E248" s="76" t="s">
        <v>4064</v>
      </c>
      <c r="F248" s="76" t="s">
        <v>4063</v>
      </c>
      <c r="G248" s="76" t="s">
        <v>163</v>
      </c>
      <c r="H248" s="76" t="s">
        <v>250</v>
      </c>
      <c r="I248" s="76">
        <v>10</v>
      </c>
      <c r="J248" s="76">
        <v>0</v>
      </c>
      <c r="K248" s="76">
        <v>0</v>
      </c>
    </row>
    <row r="249" spans="1:11">
      <c r="A249">
        <v>1189</v>
      </c>
      <c r="B249" t="s">
        <v>147</v>
      </c>
      <c r="C249" t="s">
        <v>149</v>
      </c>
      <c r="D249" t="s">
        <v>4062</v>
      </c>
      <c r="E249" t="s">
        <v>4061</v>
      </c>
      <c r="F249" t="s">
        <v>4060</v>
      </c>
      <c r="G249" t="s">
        <v>163</v>
      </c>
      <c r="H249" t="s">
        <v>250</v>
      </c>
      <c r="I249">
        <v>10</v>
      </c>
      <c r="J249">
        <v>29</v>
      </c>
      <c r="K249">
        <v>-0.6552</v>
      </c>
    </row>
    <row r="250" spans="1:11">
      <c r="A250" s="76">
        <v>1196</v>
      </c>
      <c r="B250" s="76" t="s">
        <v>147</v>
      </c>
      <c r="C250" s="76" t="s">
        <v>149</v>
      </c>
      <c r="D250" s="76" t="s">
        <v>4059</v>
      </c>
      <c r="E250" s="76" t="s">
        <v>4058</v>
      </c>
      <c r="F250" s="76" t="s">
        <v>4058</v>
      </c>
      <c r="G250" s="76" t="s">
        <v>163</v>
      </c>
      <c r="H250" s="76" t="s">
        <v>250</v>
      </c>
      <c r="I250" s="76">
        <v>10</v>
      </c>
      <c r="J250" s="76">
        <v>19</v>
      </c>
      <c r="K250" s="76">
        <v>-0.47370000000000001</v>
      </c>
    </row>
    <row r="251" spans="1:11">
      <c r="A251">
        <v>1197</v>
      </c>
      <c r="B251" t="s">
        <v>147</v>
      </c>
      <c r="C251" t="s">
        <v>149</v>
      </c>
      <c r="D251" t="s">
        <v>4057</v>
      </c>
      <c r="E251" t="s">
        <v>4056</v>
      </c>
      <c r="F251" t="s">
        <v>4056</v>
      </c>
      <c r="G251" t="s">
        <v>163</v>
      </c>
      <c r="H251" t="s">
        <v>250</v>
      </c>
      <c r="I251">
        <v>10</v>
      </c>
      <c r="J251">
        <v>22</v>
      </c>
      <c r="K251">
        <v>-0.54549999999999998</v>
      </c>
    </row>
    <row r="252" spans="1:11">
      <c r="A252" s="76">
        <v>1233</v>
      </c>
      <c r="B252" s="76" t="s">
        <v>147</v>
      </c>
      <c r="C252" s="76" t="s">
        <v>149</v>
      </c>
      <c r="D252" s="76" t="s">
        <v>4055</v>
      </c>
      <c r="E252" s="76" t="s">
        <v>4054</v>
      </c>
      <c r="F252" s="76" t="s">
        <v>4054</v>
      </c>
      <c r="G252" s="76" t="s">
        <v>163</v>
      </c>
      <c r="H252" s="76" t="s">
        <v>250</v>
      </c>
      <c r="I252" s="76">
        <v>8</v>
      </c>
      <c r="J252" s="76">
        <v>14</v>
      </c>
      <c r="K252" s="76">
        <v>-0.42859999999999998</v>
      </c>
    </row>
    <row r="253" spans="1:11">
      <c r="A253">
        <v>1277</v>
      </c>
      <c r="B253" t="s">
        <v>147</v>
      </c>
      <c r="C253" t="s">
        <v>149</v>
      </c>
      <c r="D253" t="s">
        <v>4053</v>
      </c>
      <c r="E253" t="s">
        <v>4052</v>
      </c>
      <c r="F253" t="s">
        <v>4052</v>
      </c>
      <c r="G253" t="s">
        <v>163</v>
      </c>
      <c r="H253" t="s">
        <v>250</v>
      </c>
      <c r="I253">
        <v>7</v>
      </c>
      <c r="J253">
        <v>11</v>
      </c>
      <c r="K253">
        <v>-0.36359999999999998</v>
      </c>
    </row>
    <row r="254" spans="1:11">
      <c r="A254" s="76">
        <v>1279</v>
      </c>
      <c r="B254" s="76" t="s">
        <v>147</v>
      </c>
      <c r="C254" s="76" t="s">
        <v>149</v>
      </c>
      <c r="D254" s="76" t="s">
        <v>4051</v>
      </c>
      <c r="E254" s="76" t="s">
        <v>4050</v>
      </c>
      <c r="F254" s="76" t="s">
        <v>4049</v>
      </c>
      <c r="G254" s="76" t="s">
        <v>163</v>
      </c>
      <c r="H254" s="76" t="s">
        <v>250</v>
      </c>
      <c r="I254" s="76">
        <v>7</v>
      </c>
      <c r="J254" s="76">
        <v>0</v>
      </c>
      <c r="K254" s="76">
        <v>0</v>
      </c>
    </row>
    <row r="255" spans="1:11">
      <c r="A255">
        <v>1288</v>
      </c>
      <c r="B255" t="s">
        <v>147</v>
      </c>
      <c r="C255" t="s">
        <v>149</v>
      </c>
      <c r="D255" t="s">
        <v>4048</v>
      </c>
      <c r="E255" t="s">
        <v>4047</v>
      </c>
      <c r="F255" t="s">
        <v>4046</v>
      </c>
      <c r="G255" t="s">
        <v>163</v>
      </c>
      <c r="H255" t="s">
        <v>250</v>
      </c>
      <c r="I255">
        <v>7</v>
      </c>
      <c r="J255">
        <v>0</v>
      </c>
      <c r="K255">
        <v>0</v>
      </c>
    </row>
    <row r="256" spans="1:11">
      <c r="A256" s="76">
        <v>1296</v>
      </c>
      <c r="B256" s="76" t="s">
        <v>147</v>
      </c>
      <c r="C256" s="76" t="s">
        <v>149</v>
      </c>
      <c r="D256" s="76" t="s">
        <v>4045</v>
      </c>
      <c r="E256" s="76" t="s">
        <v>4044</v>
      </c>
      <c r="F256" s="76" t="s">
        <v>4044</v>
      </c>
      <c r="G256" s="76" t="s">
        <v>163</v>
      </c>
      <c r="H256" s="76" t="s">
        <v>250</v>
      </c>
      <c r="I256" s="76">
        <v>6</v>
      </c>
      <c r="J256" s="76">
        <v>0</v>
      </c>
      <c r="K256" s="76">
        <v>0</v>
      </c>
    </row>
    <row r="257" spans="1:11">
      <c r="A257">
        <v>1313</v>
      </c>
      <c r="B257" t="s">
        <v>147</v>
      </c>
      <c r="C257" t="s">
        <v>149</v>
      </c>
      <c r="D257" t="s">
        <v>4043</v>
      </c>
      <c r="E257" t="s">
        <v>4042</v>
      </c>
      <c r="F257" t="s">
        <v>4042</v>
      </c>
      <c r="G257" t="s">
        <v>163</v>
      </c>
      <c r="H257" t="s">
        <v>250</v>
      </c>
      <c r="I257">
        <v>6</v>
      </c>
      <c r="J257">
        <v>2</v>
      </c>
      <c r="K257">
        <v>2</v>
      </c>
    </row>
    <row r="258" spans="1:11">
      <c r="A258" s="76">
        <v>1323</v>
      </c>
      <c r="B258" s="76" t="s">
        <v>147</v>
      </c>
      <c r="C258" s="76" t="s">
        <v>149</v>
      </c>
      <c r="D258" s="76" t="s">
        <v>4041</v>
      </c>
      <c r="E258" s="76" t="s">
        <v>4040</v>
      </c>
      <c r="F258" s="76" t="s">
        <v>4040</v>
      </c>
      <c r="G258" s="76" t="s">
        <v>163</v>
      </c>
      <c r="H258" s="76" t="s">
        <v>250</v>
      </c>
      <c r="I258" s="76">
        <v>6</v>
      </c>
      <c r="J258" s="76">
        <v>11</v>
      </c>
      <c r="K258" s="76">
        <v>-0.45450000000000002</v>
      </c>
    </row>
    <row r="259" spans="1:11">
      <c r="A259">
        <v>1327</v>
      </c>
      <c r="B259" t="s">
        <v>147</v>
      </c>
      <c r="C259" t="s">
        <v>149</v>
      </c>
      <c r="D259" t="s">
        <v>4039</v>
      </c>
      <c r="E259" t="s">
        <v>4038</v>
      </c>
      <c r="F259" t="s">
        <v>4037</v>
      </c>
      <c r="G259" t="s">
        <v>163</v>
      </c>
      <c r="H259" t="s">
        <v>250</v>
      </c>
      <c r="I259">
        <v>5</v>
      </c>
      <c r="J259">
        <v>0</v>
      </c>
      <c r="K259">
        <v>0</v>
      </c>
    </row>
    <row r="260" spans="1:11">
      <c r="A260" s="76">
        <v>1339</v>
      </c>
      <c r="B260" s="76" t="s">
        <v>147</v>
      </c>
      <c r="C260" s="76" t="s">
        <v>149</v>
      </c>
      <c r="D260" s="76" t="s">
        <v>4036</v>
      </c>
      <c r="E260" s="76" t="s">
        <v>4035</v>
      </c>
      <c r="F260" s="76" t="s">
        <v>4034</v>
      </c>
      <c r="G260" s="76" t="s">
        <v>163</v>
      </c>
      <c r="H260" s="76" t="s">
        <v>250</v>
      </c>
      <c r="I260" s="76">
        <v>5</v>
      </c>
      <c r="J260" s="76">
        <v>72</v>
      </c>
      <c r="K260" s="76">
        <v>-0.93059999999999998</v>
      </c>
    </row>
    <row r="261" spans="1:11">
      <c r="A261">
        <v>1375</v>
      </c>
      <c r="B261" t="s">
        <v>147</v>
      </c>
      <c r="C261" t="s">
        <v>149</v>
      </c>
      <c r="D261" t="s">
        <v>4033</v>
      </c>
      <c r="E261" t="s">
        <v>4032</v>
      </c>
      <c r="F261" t="s">
        <v>4032</v>
      </c>
      <c r="G261" t="s">
        <v>163</v>
      </c>
      <c r="H261" t="s">
        <v>250</v>
      </c>
      <c r="I261">
        <v>4</v>
      </c>
      <c r="J261">
        <v>0</v>
      </c>
      <c r="K261">
        <v>0</v>
      </c>
    </row>
    <row r="262" spans="1:11">
      <c r="A262" s="76">
        <v>1420</v>
      </c>
      <c r="B262" s="76" t="s">
        <v>147</v>
      </c>
      <c r="C262" s="76" t="s">
        <v>149</v>
      </c>
      <c r="D262" s="76" t="s">
        <v>4031</v>
      </c>
      <c r="E262" s="76" t="s">
        <v>4030</v>
      </c>
      <c r="F262" s="76" t="s">
        <v>4030</v>
      </c>
      <c r="G262" s="76" t="s">
        <v>163</v>
      </c>
      <c r="H262" s="76" t="s">
        <v>250</v>
      </c>
      <c r="I262" s="76">
        <v>4</v>
      </c>
      <c r="J262" s="76">
        <v>6</v>
      </c>
      <c r="K262" s="76">
        <v>-0.33329999999999999</v>
      </c>
    </row>
    <row r="263" spans="1:11">
      <c r="A263">
        <v>1428</v>
      </c>
      <c r="B263" t="s">
        <v>147</v>
      </c>
      <c r="C263" t="s">
        <v>149</v>
      </c>
      <c r="D263" t="s">
        <v>4029</v>
      </c>
      <c r="E263" t="s">
        <v>4028</v>
      </c>
      <c r="F263" t="s">
        <v>4028</v>
      </c>
      <c r="G263" t="s">
        <v>163</v>
      </c>
      <c r="H263" t="s">
        <v>250</v>
      </c>
      <c r="I263">
        <v>3</v>
      </c>
      <c r="J263">
        <v>5</v>
      </c>
      <c r="K263">
        <v>-0.4</v>
      </c>
    </row>
    <row r="264" spans="1:11">
      <c r="A264" s="76">
        <v>1435</v>
      </c>
      <c r="B264" s="76" t="s">
        <v>147</v>
      </c>
      <c r="C264" s="76" t="s">
        <v>149</v>
      </c>
      <c r="D264" s="76" t="s">
        <v>4027</v>
      </c>
      <c r="E264" s="76" t="s">
        <v>4026</v>
      </c>
      <c r="F264" s="76" t="s">
        <v>4025</v>
      </c>
      <c r="G264" s="76" t="s">
        <v>163</v>
      </c>
      <c r="H264" s="76" t="s">
        <v>250</v>
      </c>
      <c r="I264" s="76">
        <v>3</v>
      </c>
      <c r="J264" s="76">
        <v>15</v>
      </c>
      <c r="K264" s="76">
        <v>-0.8</v>
      </c>
    </row>
    <row r="265" spans="1:11">
      <c r="A265">
        <v>1552</v>
      </c>
      <c r="B265" t="s">
        <v>147</v>
      </c>
      <c r="C265" t="s">
        <v>149</v>
      </c>
      <c r="D265" t="s">
        <v>4024</v>
      </c>
      <c r="E265" t="s">
        <v>4023</v>
      </c>
      <c r="F265" t="s">
        <v>4023</v>
      </c>
      <c r="G265" t="s">
        <v>163</v>
      </c>
      <c r="H265" t="s">
        <v>250</v>
      </c>
      <c r="I265">
        <v>2</v>
      </c>
      <c r="J265">
        <v>7</v>
      </c>
      <c r="K265">
        <v>-0.71430000000000005</v>
      </c>
    </row>
    <row r="266" spans="1:11">
      <c r="A266" s="76">
        <v>1563</v>
      </c>
      <c r="B266" s="76" t="s">
        <v>147</v>
      </c>
      <c r="C266" s="76" t="s">
        <v>149</v>
      </c>
      <c r="D266" s="76" t="s">
        <v>4022</v>
      </c>
      <c r="E266" s="76" t="s">
        <v>4021</v>
      </c>
      <c r="F266" s="76" t="s">
        <v>4021</v>
      </c>
      <c r="G266" s="76" t="s">
        <v>163</v>
      </c>
      <c r="H266" s="76" t="s">
        <v>250</v>
      </c>
      <c r="I266" s="76">
        <v>1</v>
      </c>
      <c r="J266" s="76">
        <v>0</v>
      </c>
      <c r="K266" s="76">
        <v>0</v>
      </c>
    </row>
    <row r="267" spans="1:11">
      <c r="A267">
        <v>1573</v>
      </c>
      <c r="B267" t="s">
        <v>147</v>
      </c>
      <c r="C267" t="s">
        <v>149</v>
      </c>
      <c r="D267" t="s">
        <v>4020</v>
      </c>
      <c r="E267" t="s">
        <v>4019</v>
      </c>
      <c r="F267" t="s">
        <v>4018</v>
      </c>
      <c r="G267" t="s">
        <v>163</v>
      </c>
      <c r="H267" t="s">
        <v>250</v>
      </c>
      <c r="I267">
        <v>1</v>
      </c>
      <c r="J267">
        <v>3</v>
      </c>
      <c r="K267">
        <v>-0.66669999999999996</v>
      </c>
    </row>
    <row r="268" spans="1:11">
      <c r="A268" s="76">
        <v>1581</v>
      </c>
      <c r="B268" s="76" t="s">
        <v>147</v>
      </c>
      <c r="C268" s="76" t="s">
        <v>149</v>
      </c>
      <c r="D268" s="76" t="s">
        <v>4017</v>
      </c>
      <c r="E268" s="76" t="s">
        <v>4016</v>
      </c>
      <c r="F268" s="76" t="s">
        <v>4016</v>
      </c>
      <c r="G268" s="76" t="s">
        <v>163</v>
      </c>
      <c r="H268" s="76" t="s">
        <v>250</v>
      </c>
      <c r="I268" s="76">
        <v>1</v>
      </c>
      <c r="J268" s="76">
        <v>0</v>
      </c>
      <c r="K268" s="76">
        <v>0</v>
      </c>
    </row>
    <row r="269" spans="1:11">
      <c r="A269">
        <v>1601</v>
      </c>
      <c r="B269" t="s">
        <v>147</v>
      </c>
      <c r="C269" t="s">
        <v>149</v>
      </c>
      <c r="D269" t="s">
        <v>4015</v>
      </c>
      <c r="E269" t="s">
        <v>4014</v>
      </c>
      <c r="F269" t="s">
        <v>4014</v>
      </c>
      <c r="G269" t="s">
        <v>163</v>
      </c>
      <c r="H269" t="s">
        <v>250</v>
      </c>
      <c r="I269">
        <v>1</v>
      </c>
      <c r="J269">
        <v>0</v>
      </c>
      <c r="K269">
        <v>0</v>
      </c>
    </row>
    <row r="270" spans="1:11">
      <c r="A270" s="76">
        <v>1629</v>
      </c>
      <c r="B270" s="76" t="s">
        <v>147</v>
      </c>
      <c r="C270" s="76" t="s">
        <v>149</v>
      </c>
      <c r="D270" s="76" t="s">
        <v>4013</v>
      </c>
      <c r="E270" s="76" t="s">
        <v>4012</v>
      </c>
      <c r="F270" s="76" t="s">
        <v>4011</v>
      </c>
      <c r="G270" s="76" t="s">
        <v>163</v>
      </c>
      <c r="H270" s="76" t="s">
        <v>250</v>
      </c>
      <c r="I270" s="76">
        <v>1</v>
      </c>
      <c r="J270" s="76">
        <v>69</v>
      </c>
      <c r="K270" s="76">
        <v>-0.98550000000000004</v>
      </c>
    </row>
    <row r="271" spans="1:11">
      <c r="A271">
        <v>80</v>
      </c>
      <c r="B271" t="s">
        <v>603</v>
      </c>
      <c r="C271" t="s">
        <v>147</v>
      </c>
      <c r="D271" t="s">
        <v>4010</v>
      </c>
      <c r="E271" t="s">
        <v>4009</v>
      </c>
      <c r="F271" t="s">
        <v>4008</v>
      </c>
      <c r="G271" t="s">
        <v>279</v>
      </c>
      <c r="H271" t="s">
        <v>428</v>
      </c>
      <c r="I271">
        <v>1516075</v>
      </c>
      <c r="J271">
        <v>1457562</v>
      </c>
      <c r="K271">
        <v>4.0099999999999997E-2</v>
      </c>
    </row>
    <row r="272" spans="1:11">
      <c r="A272" s="76">
        <v>113</v>
      </c>
      <c r="B272" s="76" t="s">
        <v>603</v>
      </c>
      <c r="C272" s="76" t="s">
        <v>147</v>
      </c>
      <c r="D272" s="76" t="s">
        <v>4007</v>
      </c>
      <c r="E272" s="76" t="s">
        <v>890</v>
      </c>
      <c r="F272" s="76" t="s">
        <v>4006</v>
      </c>
      <c r="G272" s="76" t="s">
        <v>279</v>
      </c>
      <c r="H272" s="76" t="s">
        <v>428</v>
      </c>
      <c r="I272" s="76">
        <v>702574</v>
      </c>
      <c r="J272" s="76">
        <v>580932</v>
      </c>
      <c r="K272" s="76">
        <v>0.2094</v>
      </c>
    </row>
    <row r="273" spans="1:11">
      <c r="A273">
        <v>165</v>
      </c>
      <c r="B273" t="s">
        <v>603</v>
      </c>
      <c r="C273" t="s">
        <v>147</v>
      </c>
      <c r="D273" t="s">
        <v>4005</v>
      </c>
      <c r="E273" t="s">
        <v>3997</v>
      </c>
      <c r="F273" t="s">
        <v>4004</v>
      </c>
      <c r="G273" t="s">
        <v>279</v>
      </c>
      <c r="H273" t="s">
        <v>278</v>
      </c>
      <c r="I273">
        <v>328245</v>
      </c>
      <c r="J273">
        <v>297544</v>
      </c>
      <c r="K273">
        <v>0.1032</v>
      </c>
    </row>
    <row r="274" spans="1:11">
      <c r="A274" s="76">
        <v>191</v>
      </c>
      <c r="B274" s="76" t="s">
        <v>603</v>
      </c>
      <c r="C274" s="76" t="s">
        <v>147</v>
      </c>
      <c r="D274" s="76" t="s">
        <v>4003</v>
      </c>
      <c r="E274" s="76" t="s">
        <v>1580</v>
      </c>
      <c r="F274" s="76" t="s">
        <v>4002</v>
      </c>
      <c r="G274" s="76" t="s">
        <v>279</v>
      </c>
      <c r="H274" s="76" t="s">
        <v>278</v>
      </c>
      <c r="I274" s="76">
        <v>194990</v>
      </c>
      <c r="J274" s="76">
        <v>170544</v>
      </c>
      <c r="K274" s="76">
        <v>0.14330000000000001</v>
      </c>
    </row>
    <row r="275" spans="1:11">
      <c r="A275">
        <v>275</v>
      </c>
      <c r="B275" t="s">
        <v>603</v>
      </c>
      <c r="C275" t="s">
        <v>147</v>
      </c>
      <c r="D275" t="s">
        <v>4001</v>
      </c>
      <c r="E275" t="s">
        <v>4000</v>
      </c>
      <c r="F275" t="s">
        <v>3999</v>
      </c>
      <c r="G275" t="s">
        <v>279</v>
      </c>
      <c r="H275" t="s">
        <v>278</v>
      </c>
      <c r="I275">
        <v>58860</v>
      </c>
      <c r="J275">
        <v>52855</v>
      </c>
      <c r="K275">
        <v>0.11360000000000001</v>
      </c>
    </row>
    <row r="276" spans="1:11">
      <c r="A276" s="76">
        <v>346</v>
      </c>
      <c r="B276" s="76" t="s">
        <v>603</v>
      </c>
      <c r="C276" s="76" t="s">
        <v>147</v>
      </c>
      <c r="D276" s="76" t="s">
        <v>3998</v>
      </c>
      <c r="E276" s="76" t="s">
        <v>3997</v>
      </c>
      <c r="F276" s="76" t="s">
        <v>3996</v>
      </c>
      <c r="G276" s="76" t="s">
        <v>279</v>
      </c>
      <c r="H276" s="76" t="s">
        <v>278</v>
      </c>
      <c r="I276" s="76">
        <v>22852</v>
      </c>
      <c r="J276" s="76">
        <v>1087</v>
      </c>
      <c r="K276" s="76">
        <v>20.023</v>
      </c>
    </row>
    <row r="277" spans="1:11">
      <c r="A277">
        <v>456</v>
      </c>
      <c r="B277" t="s">
        <v>603</v>
      </c>
      <c r="C277" t="s">
        <v>147</v>
      </c>
      <c r="D277" t="s">
        <v>3995</v>
      </c>
      <c r="E277" t="s">
        <v>3994</v>
      </c>
      <c r="F277" t="s">
        <v>3993</v>
      </c>
      <c r="G277" t="s">
        <v>274</v>
      </c>
      <c r="H277" t="s">
        <v>250</v>
      </c>
      <c r="I277">
        <v>6124</v>
      </c>
      <c r="J277">
        <v>6123</v>
      </c>
      <c r="K277">
        <v>2.0000000000000001E-4</v>
      </c>
    </row>
    <row r="278" spans="1:11">
      <c r="A278" s="76">
        <v>592</v>
      </c>
      <c r="B278" s="76" t="s">
        <v>603</v>
      </c>
      <c r="C278" s="76" t="s">
        <v>147</v>
      </c>
      <c r="D278" s="76" t="s">
        <v>3992</v>
      </c>
      <c r="E278" s="76" t="s">
        <v>3991</v>
      </c>
      <c r="F278" s="76" t="s">
        <v>3990</v>
      </c>
      <c r="G278" s="76" t="s">
        <v>163</v>
      </c>
      <c r="H278" s="76" t="s">
        <v>250</v>
      </c>
      <c r="I278" s="76">
        <v>1793</v>
      </c>
      <c r="J278" s="76">
        <v>3058</v>
      </c>
      <c r="K278" s="76">
        <v>-0.41370000000000001</v>
      </c>
    </row>
    <row r="279" spans="1:11">
      <c r="A279">
        <v>800</v>
      </c>
      <c r="B279" t="s">
        <v>603</v>
      </c>
      <c r="C279" t="s">
        <v>147</v>
      </c>
      <c r="D279" t="s">
        <v>3989</v>
      </c>
      <c r="E279" t="s">
        <v>3988</v>
      </c>
      <c r="F279" t="s">
        <v>3987</v>
      </c>
      <c r="G279" t="s">
        <v>163</v>
      </c>
      <c r="H279" t="s">
        <v>250</v>
      </c>
      <c r="I279">
        <v>162</v>
      </c>
      <c r="J279">
        <v>214</v>
      </c>
      <c r="K279">
        <v>-0.24299999999999999</v>
      </c>
    </row>
    <row r="280" spans="1:11">
      <c r="A280" s="76">
        <v>892</v>
      </c>
      <c r="B280" s="76" t="s">
        <v>603</v>
      </c>
      <c r="C280" s="76" t="s">
        <v>147</v>
      </c>
      <c r="D280" s="76" t="s">
        <v>3986</v>
      </c>
      <c r="E280" s="76" t="s">
        <v>3985</v>
      </c>
      <c r="F280" s="76" t="s">
        <v>3984</v>
      </c>
      <c r="G280" s="76" t="s">
        <v>163</v>
      </c>
      <c r="H280" s="76" t="s">
        <v>250</v>
      </c>
      <c r="I280" s="76">
        <v>68</v>
      </c>
      <c r="J280" s="76">
        <v>129</v>
      </c>
      <c r="K280" s="76">
        <v>-0.47289999999999999</v>
      </c>
    </row>
    <row r="281" spans="1:11">
      <c r="A281">
        <v>906</v>
      </c>
      <c r="B281" t="s">
        <v>603</v>
      </c>
      <c r="C281" t="s">
        <v>147</v>
      </c>
      <c r="D281" t="s">
        <v>3983</v>
      </c>
      <c r="E281" t="s">
        <v>3982</v>
      </c>
      <c r="F281" t="s">
        <v>3981</v>
      </c>
      <c r="G281" t="s">
        <v>163</v>
      </c>
      <c r="H281" t="s">
        <v>250</v>
      </c>
      <c r="I281">
        <v>62</v>
      </c>
      <c r="J281">
        <v>104</v>
      </c>
      <c r="K281">
        <v>-0.40379999999999999</v>
      </c>
    </row>
    <row r="282" spans="1:11">
      <c r="A282" s="76">
        <v>934</v>
      </c>
      <c r="B282" s="76" t="s">
        <v>603</v>
      </c>
      <c r="C282" s="76" t="s">
        <v>147</v>
      </c>
      <c r="D282" s="76" t="s">
        <v>3980</v>
      </c>
      <c r="E282" s="76" t="s">
        <v>480</v>
      </c>
      <c r="F282" s="76" t="s">
        <v>3979</v>
      </c>
      <c r="G282" s="76" t="s">
        <v>163</v>
      </c>
      <c r="H282" s="76" t="s">
        <v>250</v>
      </c>
      <c r="I282" s="76">
        <v>48</v>
      </c>
      <c r="J282" s="76">
        <v>377</v>
      </c>
      <c r="K282" s="76">
        <v>-0.87270000000000003</v>
      </c>
    </row>
    <row r="283" spans="1:11">
      <c r="A283">
        <v>1049</v>
      </c>
      <c r="B283" t="s">
        <v>603</v>
      </c>
      <c r="C283" t="s">
        <v>147</v>
      </c>
      <c r="D283" t="s">
        <v>3978</v>
      </c>
      <c r="E283" t="s">
        <v>872</v>
      </c>
      <c r="F283" t="s">
        <v>3977</v>
      </c>
      <c r="G283" t="s">
        <v>163</v>
      </c>
      <c r="H283" t="s">
        <v>250</v>
      </c>
      <c r="I283">
        <v>23</v>
      </c>
      <c r="J283">
        <v>52</v>
      </c>
      <c r="K283">
        <v>-0.55769999999999997</v>
      </c>
    </row>
    <row r="284" spans="1:11">
      <c r="A284" s="76">
        <v>1104</v>
      </c>
      <c r="B284" s="76" t="s">
        <v>603</v>
      </c>
      <c r="C284" s="76" t="s">
        <v>147</v>
      </c>
      <c r="D284" s="76" t="s">
        <v>3976</v>
      </c>
      <c r="E284" s="76" t="s">
        <v>1285</v>
      </c>
      <c r="F284" s="76" t="s">
        <v>3975</v>
      </c>
      <c r="G284" s="76" t="s">
        <v>163</v>
      </c>
      <c r="H284" s="76" t="s">
        <v>250</v>
      </c>
      <c r="I284" s="76">
        <v>16</v>
      </c>
      <c r="J284" s="76">
        <v>4</v>
      </c>
      <c r="K284" s="76">
        <v>3</v>
      </c>
    </row>
    <row r="285" spans="1:11">
      <c r="A285">
        <v>1146</v>
      </c>
      <c r="B285" t="s">
        <v>603</v>
      </c>
      <c r="C285" t="s">
        <v>147</v>
      </c>
      <c r="D285" t="s">
        <v>3974</v>
      </c>
      <c r="E285" t="s">
        <v>3973</v>
      </c>
      <c r="F285" t="s">
        <v>3972</v>
      </c>
      <c r="G285" t="s">
        <v>163</v>
      </c>
      <c r="H285" t="s">
        <v>250</v>
      </c>
      <c r="I285">
        <v>13</v>
      </c>
      <c r="J285">
        <v>32</v>
      </c>
      <c r="K285">
        <v>-0.59379999999999999</v>
      </c>
    </row>
    <row r="286" spans="1:11">
      <c r="A286" s="76">
        <v>1160</v>
      </c>
      <c r="B286" s="76" t="s">
        <v>603</v>
      </c>
      <c r="C286" s="76" t="s">
        <v>147</v>
      </c>
      <c r="D286" s="76" t="s">
        <v>3971</v>
      </c>
      <c r="E286" s="76" t="s">
        <v>3970</v>
      </c>
      <c r="F286" s="76" t="s">
        <v>3969</v>
      </c>
      <c r="G286" s="76" t="s">
        <v>163</v>
      </c>
      <c r="H286" s="76" t="s">
        <v>250</v>
      </c>
      <c r="I286" s="76">
        <v>12</v>
      </c>
      <c r="J286" s="76">
        <v>14</v>
      </c>
      <c r="K286" s="76">
        <v>-0.1429</v>
      </c>
    </row>
    <row r="287" spans="1:11">
      <c r="A287">
        <v>1188</v>
      </c>
      <c r="B287" t="s">
        <v>603</v>
      </c>
      <c r="C287" t="s">
        <v>147</v>
      </c>
      <c r="D287" t="s">
        <v>3968</v>
      </c>
      <c r="E287" t="s">
        <v>3967</v>
      </c>
      <c r="F287" t="s">
        <v>3967</v>
      </c>
      <c r="G287" t="s">
        <v>163</v>
      </c>
      <c r="H287" t="s">
        <v>250</v>
      </c>
      <c r="I287">
        <v>10</v>
      </c>
      <c r="J287">
        <v>25</v>
      </c>
      <c r="K287">
        <v>-0.6</v>
      </c>
    </row>
    <row r="288" spans="1:11">
      <c r="A288" s="76">
        <v>1292</v>
      </c>
      <c r="B288" s="76" t="s">
        <v>603</v>
      </c>
      <c r="C288" s="76" t="s">
        <v>147</v>
      </c>
      <c r="D288" s="76" t="s">
        <v>3966</v>
      </c>
      <c r="E288" s="76" t="s">
        <v>3965</v>
      </c>
      <c r="F288" s="76" t="s">
        <v>3964</v>
      </c>
      <c r="G288" s="76" t="s">
        <v>163</v>
      </c>
      <c r="H288" s="76" t="s">
        <v>250</v>
      </c>
      <c r="I288" s="76">
        <v>6</v>
      </c>
      <c r="J288" s="76">
        <v>0</v>
      </c>
      <c r="K288" s="76">
        <v>0</v>
      </c>
    </row>
    <row r="289" spans="1:11">
      <c r="A289">
        <v>1320</v>
      </c>
      <c r="B289" t="s">
        <v>603</v>
      </c>
      <c r="C289" t="s">
        <v>147</v>
      </c>
      <c r="D289" t="s">
        <v>3963</v>
      </c>
      <c r="E289" t="s">
        <v>3962</v>
      </c>
      <c r="F289" t="s">
        <v>3961</v>
      </c>
      <c r="G289" t="s">
        <v>163</v>
      </c>
      <c r="H289" t="s">
        <v>250</v>
      </c>
      <c r="I289">
        <v>6</v>
      </c>
      <c r="J289">
        <v>21</v>
      </c>
      <c r="K289">
        <v>-0.71430000000000005</v>
      </c>
    </row>
    <row r="290" spans="1:11">
      <c r="A290" s="76">
        <v>1395</v>
      </c>
      <c r="B290" s="76" t="s">
        <v>603</v>
      </c>
      <c r="C290" s="76" t="s">
        <v>147</v>
      </c>
      <c r="D290" s="76" t="s">
        <v>3960</v>
      </c>
      <c r="E290" s="76" t="s">
        <v>3959</v>
      </c>
      <c r="F290" s="76" t="s">
        <v>3958</v>
      </c>
      <c r="G290" s="76" t="s">
        <v>163</v>
      </c>
      <c r="H290" s="76" t="s">
        <v>250</v>
      </c>
      <c r="I290" s="76">
        <v>4</v>
      </c>
      <c r="J290" s="76">
        <v>5</v>
      </c>
      <c r="K290" s="76">
        <v>-0.2</v>
      </c>
    </row>
    <row r="291" spans="1:11">
      <c r="A291">
        <v>1409</v>
      </c>
      <c r="B291" t="s">
        <v>603</v>
      </c>
      <c r="C291" t="s">
        <v>147</v>
      </c>
      <c r="D291" t="s">
        <v>3957</v>
      </c>
      <c r="E291" t="s">
        <v>890</v>
      </c>
      <c r="F291" t="s">
        <v>3956</v>
      </c>
      <c r="G291" t="s">
        <v>163</v>
      </c>
      <c r="H291" t="s">
        <v>250</v>
      </c>
      <c r="I291">
        <v>4</v>
      </c>
      <c r="J291">
        <v>8</v>
      </c>
      <c r="K291">
        <v>-0.5</v>
      </c>
    </row>
    <row r="292" spans="1:11">
      <c r="A292" s="76">
        <v>1431</v>
      </c>
      <c r="B292" s="76" t="s">
        <v>603</v>
      </c>
      <c r="C292" s="76" t="s">
        <v>147</v>
      </c>
      <c r="D292" s="76" t="s">
        <v>3955</v>
      </c>
      <c r="E292" s="76" t="s">
        <v>3954</v>
      </c>
      <c r="F292" s="76" t="s">
        <v>3953</v>
      </c>
      <c r="G292" s="76" t="s">
        <v>163</v>
      </c>
      <c r="H292" s="76" t="s">
        <v>250</v>
      </c>
      <c r="I292" s="76">
        <v>3</v>
      </c>
      <c r="J292" s="76">
        <v>7</v>
      </c>
      <c r="K292" s="76">
        <v>-0.57140000000000002</v>
      </c>
    </row>
    <row r="293" spans="1:11">
      <c r="A293">
        <v>1486</v>
      </c>
      <c r="B293" t="s">
        <v>603</v>
      </c>
      <c r="C293" t="s">
        <v>147</v>
      </c>
      <c r="D293" t="s">
        <v>3952</v>
      </c>
      <c r="E293" t="s">
        <v>3951</v>
      </c>
      <c r="F293" t="s">
        <v>3950</v>
      </c>
      <c r="G293" t="s">
        <v>163</v>
      </c>
      <c r="H293" t="s">
        <v>250</v>
      </c>
      <c r="I293">
        <v>2</v>
      </c>
      <c r="J293">
        <v>0</v>
      </c>
      <c r="K293">
        <v>0</v>
      </c>
    </row>
    <row r="294" spans="1:11">
      <c r="A294" s="76">
        <v>1489</v>
      </c>
      <c r="B294" s="76" t="s">
        <v>603</v>
      </c>
      <c r="C294" s="76" t="s">
        <v>147</v>
      </c>
      <c r="D294" s="76" t="s">
        <v>3949</v>
      </c>
      <c r="E294" s="76" t="s">
        <v>3948</v>
      </c>
      <c r="F294" s="76" t="s">
        <v>3947</v>
      </c>
      <c r="G294" s="76" t="s">
        <v>163</v>
      </c>
      <c r="H294" s="76" t="s">
        <v>250</v>
      </c>
      <c r="I294" s="76">
        <v>2</v>
      </c>
      <c r="J294" s="76">
        <v>0</v>
      </c>
      <c r="K294" s="76">
        <v>0</v>
      </c>
    </row>
    <row r="295" spans="1:11">
      <c r="A295">
        <v>1590</v>
      </c>
      <c r="B295" t="s">
        <v>603</v>
      </c>
      <c r="C295" t="s">
        <v>147</v>
      </c>
      <c r="D295" t="s">
        <v>3946</v>
      </c>
      <c r="E295" t="s">
        <v>3945</v>
      </c>
      <c r="F295" t="s">
        <v>3944</v>
      </c>
      <c r="G295" t="s">
        <v>163</v>
      </c>
      <c r="H295" t="s">
        <v>250</v>
      </c>
      <c r="I295">
        <v>1</v>
      </c>
      <c r="J295">
        <v>19</v>
      </c>
      <c r="K295">
        <v>-0.94740000000000002</v>
      </c>
    </row>
    <row r="296" spans="1:11">
      <c r="A296" s="76">
        <v>95</v>
      </c>
      <c r="B296" s="76" t="s">
        <v>747</v>
      </c>
      <c r="C296" s="76" t="s">
        <v>151</v>
      </c>
      <c r="D296" s="76" t="s">
        <v>3943</v>
      </c>
      <c r="E296" s="76" t="s">
        <v>3942</v>
      </c>
      <c r="F296" s="76" t="s">
        <v>3941</v>
      </c>
      <c r="G296" s="76" t="s">
        <v>279</v>
      </c>
      <c r="H296" s="76" t="s">
        <v>428</v>
      </c>
      <c r="I296" s="76">
        <v>1086740</v>
      </c>
      <c r="J296" s="76">
        <v>1031258</v>
      </c>
      <c r="K296" s="76">
        <v>5.3800000000000001E-2</v>
      </c>
    </row>
    <row r="297" spans="1:11">
      <c r="A297">
        <v>99</v>
      </c>
      <c r="B297" t="s">
        <v>747</v>
      </c>
      <c r="C297" t="s">
        <v>151</v>
      </c>
      <c r="D297" t="s">
        <v>3940</v>
      </c>
      <c r="E297" t="s">
        <v>3910</v>
      </c>
      <c r="F297" t="s">
        <v>3939</v>
      </c>
      <c r="G297" t="s">
        <v>279</v>
      </c>
      <c r="H297" t="s">
        <v>428</v>
      </c>
      <c r="I297">
        <v>891237</v>
      </c>
      <c r="J297">
        <v>759127</v>
      </c>
      <c r="K297">
        <v>0.17399999999999999</v>
      </c>
    </row>
    <row r="298" spans="1:11">
      <c r="A298" s="76">
        <v>249</v>
      </c>
      <c r="B298" s="76" t="s">
        <v>747</v>
      </c>
      <c r="C298" s="76" t="s">
        <v>151</v>
      </c>
      <c r="D298" s="76" t="s">
        <v>3938</v>
      </c>
      <c r="E298" s="76" t="s">
        <v>3937</v>
      </c>
      <c r="F298" s="76" t="s">
        <v>3936</v>
      </c>
      <c r="G298" s="76" t="s">
        <v>279</v>
      </c>
      <c r="H298" s="76" t="s">
        <v>278</v>
      </c>
      <c r="I298" s="76">
        <v>91960</v>
      </c>
      <c r="J298" s="76">
        <v>86973</v>
      </c>
      <c r="K298" s="76">
        <v>5.7299999999999997E-2</v>
      </c>
    </row>
    <row r="299" spans="1:11">
      <c r="A299">
        <v>307</v>
      </c>
      <c r="B299" t="s">
        <v>747</v>
      </c>
      <c r="C299" t="s">
        <v>151</v>
      </c>
      <c r="D299" t="s">
        <v>3935</v>
      </c>
      <c r="E299" t="s">
        <v>3934</v>
      </c>
      <c r="F299" t="s">
        <v>3933</v>
      </c>
      <c r="G299" t="s">
        <v>279</v>
      </c>
      <c r="H299" t="s">
        <v>278</v>
      </c>
      <c r="I299">
        <v>37492</v>
      </c>
      <c r="J299">
        <v>37599</v>
      </c>
      <c r="K299">
        <v>-2.8E-3</v>
      </c>
    </row>
    <row r="300" spans="1:11">
      <c r="A300" s="76">
        <v>469</v>
      </c>
      <c r="B300" s="76" t="s">
        <v>747</v>
      </c>
      <c r="C300" s="76" t="s">
        <v>151</v>
      </c>
      <c r="D300" s="76" t="s">
        <v>3932</v>
      </c>
      <c r="E300" s="76" t="s">
        <v>3931</v>
      </c>
      <c r="F300" s="76" t="s">
        <v>3930</v>
      </c>
      <c r="G300" s="76" t="s">
        <v>274</v>
      </c>
      <c r="H300" s="76" t="s">
        <v>250</v>
      </c>
      <c r="I300" s="76">
        <v>5392</v>
      </c>
      <c r="J300" s="76">
        <v>5839</v>
      </c>
      <c r="K300" s="76">
        <v>-7.6600000000000001E-2</v>
      </c>
    </row>
    <row r="301" spans="1:11">
      <c r="A301">
        <v>487</v>
      </c>
      <c r="B301" t="s">
        <v>747</v>
      </c>
      <c r="C301" t="s">
        <v>151</v>
      </c>
      <c r="D301" t="s">
        <v>3929</v>
      </c>
      <c r="E301" t="s">
        <v>3928</v>
      </c>
      <c r="F301" t="s">
        <v>3927</v>
      </c>
      <c r="G301" t="s">
        <v>274</v>
      </c>
      <c r="H301" t="s">
        <v>250</v>
      </c>
      <c r="I301">
        <v>4923</v>
      </c>
      <c r="J301">
        <v>5307</v>
      </c>
      <c r="K301">
        <v>-7.2400000000000006E-2</v>
      </c>
    </row>
    <row r="302" spans="1:11">
      <c r="A302" s="76">
        <v>488</v>
      </c>
      <c r="B302" s="76" t="s">
        <v>747</v>
      </c>
      <c r="C302" s="76" t="s">
        <v>151</v>
      </c>
      <c r="D302" s="76" t="s">
        <v>3926</v>
      </c>
      <c r="E302" s="76" t="s">
        <v>649</v>
      </c>
      <c r="F302" s="76" t="s">
        <v>3925</v>
      </c>
      <c r="G302" s="76" t="s">
        <v>274</v>
      </c>
      <c r="H302" s="76" t="s">
        <v>250</v>
      </c>
      <c r="I302" s="76">
        <v>4877</v>
      </c>
      <c r="J302" s="76">
        <v>4775</v>
      </c>
      <c r="K302" s="76">
        <v>2.1399999999999999E-2</v>
      </c>
    </row>
    <row r="303" spans="1:11">
      <c r="A303">
        <v>511</v>
      </c>
      <c r="B303" t="s">
        <v>747</v>
      </c>
      <c r="C303" t="s">
        <v>151</v>
      </c>
      <c r="D303" t="s">
        <v>3924</v>
      </c>
      <c r="E303" t="s">
        <v>3923</v>
      </c>
      <c r="F303" t="s">
        <v>3922</v>
      </c>
      <c r="G303" t="s">
        <v>274</v>
      </c>
      <c r="H303" t="s">
        <v>250</v>
      </c>
      <c r="I303">
        <v>4065</v>
      </c>
      <c r="J303">
        <v>3655</v>
      </c>
      <c r="K303">
        <v>0.11219999999999999</v>
      </c>
    </row>
    <row r="304" spans="1:11">
      <c r="A304" s="76">
        <v>825</v>
      </c>
      <c r="B304" s="76" t="s">
        <v>747</v>
      </c>
      <c r="C304" s="76" t="s">
        <v>151</v>
      </c>
      <c r="D304" s="76" t="s">
        <v>3921</v>
      </c>
      <c r="E304" s="76" t="s">
        <v>1985</v>
      </c>
      <c r="F304" s="76" t="s">
        <v>3920</v>
      </c>
      <c r="G304" s="76" t="s">
        <v>163</v>
      </c>
      <c r="H304" s="76" t="s">
        <v>250</v>
      </c>
      <c r="I304" s="76">
        <v>129</v>
      </c>
      <c r="J304" s="76">
        <v>247</v>
      </c>
      <c r="K304" s="76">
        <v>-0.47770000000000001</v>
      </c>
    </row>
    <row r="305" spans="1:11">
      <c r="A305">
        <v>890</v>
      </c>
      <c r="B305" t="s">
        <v>747</v>
      </c>
      <c r="C305" t="s">
        <v>151</v>
      </c>
      <c r="D305" t="s">
        <v>3919</v>
      </c>
      <c r="E305" t="s">
        <v>3918</v>
      </c>
      <c r="F305" t="s">
        <v>3917</v>
      </c>
      <c r="G305" t="s">
        <v>163</v>
      </c>
      <c r="H305" t="s">
        <v>250</v>
      </c>
      <c r="I305">
        <v>69</v>
      </c>
      <c r="J305">
        <v>164</v>
      </c>
      <c r="K305">
        <v>-0.57930000000000004</v>
      </c>
    </row>
    <row r="306" spans="1:11">
      <c r="A306" s="76">
        <v>914</v>
      </c>
      <c r="B306" s="76" t="s">
        <v>747</v>
      </c>
      <c r="C306" s="76" t="s">
        <v>151</v>
      </c>
      <c r="D306" s="76" t="s">
        <v>3916</v>
      </c>
      <c r="E306" s="76" t="s">
        <v>3915</v>
      </c>
      <c r="F306" s="76" t="s">
        <v>3914</v>
      </c>
      <c r="G306" s="76" t="s">
        <v>163</v>
      </c>
      <c r="H306" s="76" t="s">
        <v>250</v>
      </c>
      <c r="I306" s="76">
        <v>56</v>
      </c>
      <c r="J306" s="76">
        <v>136</v>
      </c>
      <c r="K306" s="76">
        <v>-0.58819999999999995</v>
      </c>
    </row>
    <row r="307" spans="1:11">
      <c r="A307">
        <v>949</v>
      </c>
      <c r="B307" t="s">
        <v>747</v>
      </c>
      <c r="C307" t="s">
        <v>151</v>
      </c>
      <c r="D307" t="s">
        <v>3913</v>
      </c>
      <c r="E307" t="s">
        <v>1996</v>
      </c>
      <c r="F307" t="s">
        <v>3912</v>
      </c>
      <c r="G307" t="s">
        <v>163</v>
      </c>
      <c r="H307" t="s">
        <v>250</v>
      </c>
      <c r="I307">
        <v>42</v>
      </c>
      <c r="J307">
        <v>0</v>
      </c>
      <c r="K307">
        <v>0</v>
      </c>
    </row>
    <row r="308" spans="1:11">
      <c r="A308" s="76">
        <v>1032</v>
      </c>
      <c r="B308" s="76" t="s">
        <v>747</v>
      </c>
      <c r="C308" s="76" t="s">
        <v>151</v>
      </c>
      <c r="D308" s="76" t="s">
        <v>3911</v>
      </c>
      <c r="E308" s="76" t="s">
        <v>3910</v>
      </c>
      <c r="F308" s="76" t="s">
        <v>3909</v>
      </c>
      <c r="G308" s="76" t="s">
        <v>163</v>
      </c>
      <c r="H308" s="76" t="s">
        <v>250</v>
      </c>
      <c r="I308" s="76">
        <v>25</v>
      </c>
      <c r="J308" s="76">
        <v>75</v>
      </c>
      <c r="K308" s="76">
        <v>-0.66669999999999996</v>
      </c>
    </row>
    <row r="309" spans="1:11">
      <c r="A309">
        <v>1177</v>
      </c>
      <c r="B309" t="s">
        <v>747</v>
      </c>
      <c r="C309" t="s">
        <v>151</v>
      </c>
      <c r="D309" t="s">
        <v>3908</v>
      </c>
      <c r="E309" t="s">
        <v>3907</v>
      </c>
      <c r="F309" t="s">
        <v>3906</v>
      </c>
      <c r="G309" t="s">
        <v>163</v>
      </c>
      <c r="H309" t="s">
        <v>250</v>
      </c>
      <c r="I309">
        <v>11</v>
      </c>
      <c r="J309">
        <v>12</v>
      </c>
      <c r="K309">
        <v>-8.3299999999999999E-2</v>
      </c>
    </row>
    <row r="310" spans="1:11">
      <c r="A310" s="76">
        <v>1179</v>
      </c>
      <c r="B310" s="76" t="s">
        <v>747</v>
      </c>
      <c r="C310" s="76" t="s">
        <v>151</v>
      </c>
      <c r="D310" s="76" t="s">
        <v>3905</v>
      </c>
      <c r="E310" s="76" t="s">
        <v>3904</v>
      </c>
      <c r="F310" s="76" t="s">
        <v>3903</v>
      </c>
      <c r="G310" s="76" t="s">
        <v>163</v>
      </c>
      <c r="H310" s="76" t="s">
        <v>250</v>
      </c>
      <c r="I310" s="76">
        <v>11</v>
      </c>
      <c r="J310" s="76">
        <v>60</v>
      </c>
      <c r="K310" s="76">
        <v>-0.81669999999999998</v>
      </c>
    </row>
    <row r="311" spans="1:11">
      <c r="A311">
        <v>1210</v>
      </c>
      <c r="B311" t="s">
        <v>747</v>
      </c>
      <c r="C311" t="s">
        <v>151</v>
      </c>
      <c r="D311" t="s">
        <v>3902</v>
      </c>
      <c r="E311" t="s">
        <v>3901</v>
      </c>
      <c r="F311" t="s">
        <v>3900</v>
      </c>
      <c r="G311" t="s">
        <v>163</v>
      </c>
      <c r="H311" t="s">
        <v>250</v>
      </c>
      <c r="I311">
        <v>9</v>
      </c>
      <c r="J311">
        <v>4</v>
      </c>
      <c r="K311">
        <v>1.25</v>
      </c>
    </row>
    <row r="312" spans="1:11">
      <c r="A312" s="76">
        <v>1322</v>
      </c>
      <c r="B312" s="76" t="s">
        <v>747</v>
      </c>
      <c r="C312" s="76" t="s">
        <v>151</v>
      </c>
      <c r="D312" s="76" t="s">
        <v>3899</v>
      </c>
      <c r="E312" s="76" t="s">
        <v>3898</v>
      </c>
      <c r="F312" s="76" t="s">
        <v>3897</v>
      </c>
      <c r="G312" s="76" t="s">
        <v>163</v>
      </c>
      <c r="H312" s="76" t="s">
        <v>250</v>
      </c>
      <c r="I312" s="76">
        <v>6</v>
      </c>
      <c r="J312" s="76">
        <v>8</v>
      </c>
      <c r="K312" s="76">
        <v>-0.25</v>
      </c>
    </row>
    <row r="313" spans="1:11">
      <c r="A313">
        <v>1355</v>
      </c>
      <c r="B313" t="s">
        <v>747</v>
      </c>
      <c r="C313" t="s">
        <v>151</v>
      </c>
      <c r="D313" t="s">
        <v>3896</v>
      </c>
      <c r="E313" t="s">
        <v>3895</v>
      </c>
      <c r="F313" t="s">
        <v>3894</v>
      </c>
      <c r="G313" t="s">
        <v>163</v>
      </c>
      <c r="H313" t="s">
        <v>250</v>
      </c>
      <c r="I313">
        <v>5</v>
      </c>
      <c r="J313">
        <v>0</v>
      </c>
      <c r="K313">
        <v>0</v>
      </c>
    </row>
    <row r="314" spans="1:11">
      <c r="A314" s="76">
        <v>1383</v>
      </c>
      <c r="B314" s="76" t="s">
        <v>747</v>
      </c>
      <c r="C314" s="76" t="s">
        <v>151</v>
      </c>
      <c r="D314" s="76" t="s">
        <v>3893</v>
      </c>
      <c r="E314" s="76" t="s">
        <v>3892</v>
      </c>
      <c r="F314" s="76" t="s">
        <v>3891</v>
      </c>
      <c r="G314" s="76" t="s">
        <v>163</v>
      </c>
      <c r="H314" s="76" t="s">
        <v>250</v>
      </c>
      <c r="I314" s="76">
        <v>4</v>
      </c>
      <c r="J314" s="76">
        <v>2</v>
      </c>
      <c r="K314" s="76">
        <v>1</v>
      </c>
    </row>
    <row r="315" spans="1:11">
      <c r="A315">
        <v>1453</v>
      </c>
      <c r="B315" t="s">
        <v>747</v>
      </c>
      <c r="C315" t="s">
        <v>151</v>
      </c>
      <c r="D315" t="s">
        <v>3890</v>
      </c>
      <c r="E315" t="s">
        <v>3889</v>
      </c>
      <c r="F315" t="s">
        <v>3888</v>
      </c>
      <c r="G315" t="s">
        <v>163</v>
      </c>
      <c r="H315" t="s">
        <v>250</v>
      </c>
      <c r="I315">
        <v>3</v>
      </c>
      <c r="J315">
        <v>3</v>
      </c>
      <c r="K315">
        <v>0</v>
      </c>
    </row>
    <row r="316" spans="1:11">
      <c r="A316" s="76">
        <v>1510</v>
      </c>
      <c r="B316" s="76" t="s">
        <v>747</v>
      </c>
      <c r="C316" s="76" t="s">
        <v>151</v>
      </c>
      <c r="D316" s="76" t="s">
        <v>3887</v>
      </c>
      <c r="E316" s="76" t="s">
        <v>3886</v>
      </c>
      <c r="F316" s="76" t="s">
        <v>3885</v>
      </c>
      <c r="G316" s="76" t="s">
        <v>163</v>
      </c>
      <c r="H316" s="76" t="s">
        <v>250</v>
      </c>
      <c r="I316" s="76">
        <v>2</v>
      </c>
      <c r="J316" s="76">
        <v>3</v>
      </c>
      <c r="K316" s="76">
        <v>-0.33329999999999999</v>
      </c>
    </row>
    <row r="317" spans="1:11">
      <c r="A317">
        <v>1550</v>
      </c>
      <c r="B317" t="s">
        <v>747</v>
      </c>
      <c r="C317" t="s">
        <v>151</v>
      </c>
      <c r="D317" t="s">
        <v>3884</v>
      </c>
      <c r="E317" t="s">
        <v>3883</v>
      </c>
      <c r="F317" t="s">
        <v>3882</v>
      </c>
      <c r="G317" t="s">
        <v>163</v>
      </c>
      <c r="H317" t="s">
        <v>250</v>
      </c>
      <c r="I317">
        <v>2</v>
      </c>
      <c r="J317">
        <v>14</v>
      </c>
      <c r="K317">
        <v>-0.85709999999999997</v>
      </c>
    </row>
    <row r="318" spans="1:11">
      <c r="A318" s="76">
        <v>273</v>
      </c>
      <c r="B318" s="76" t="s">
        <v>339</v>
      </c>
      <c r="C318" s="76" t="s">
        <v>3878</v>
      </c>
      <c r="D318" s="76" t="s">
        <v>3881</v>
      </c>
      <c r="E318" s="76" t="s">
        <v>3880</v>
      </c>
      <c r="F318" s="76" t="s">
        <v>3879</v>
      </c>
      <c r="G318" s="76" t="s">
        <v>279</v>
      </c>
      <c r="H318" s="76" t="s">
        <v>278</v>
      </c>
      <c r="I318" s="76">
        <v>59246</v>
      </c>
      <c r="J318" s="76">
        <v>74495</v>
      </c>
      <c r="K318" s="76">
        <v>-0.20469999999999999</v>
      </c>
    </row>
    <row r="319" spans="1:11">
      <c r="A319">
        <v>632</v>
      </c>
      <c r="B319" t="s">
        <v>339</v>
      </c>
      <c r="C319" t="s">
        <v>3878</v>
      </c>
      <c r="D319" t="s">
        <v>3877</v>
      </c>
      <c r="E319" t="s">
        <v>3876</v>
      </c>
      <c r="F319" t="s">
        <v>3876</v>
      </c>
      <c r="G319" t="s">
        <v>163</v>
      </c>
      <c r="H319" t="s">
        <v>250</v>
      </c>
      <c r="I319">
        <v>1148</v>
      </c>
      <c r="J319">
        <v>2384</v>
      </c>
      <c r="K319">
        <v>-0.51849999999999996</v>
      </c>
    </row>
    <row r="320" spans="1:11">
      <c r="A320" s="76">
        <v>13</v>
      </c>
      <c r="B320" s="76" t="s">
        <v>339</v>
      </c>
      <c r="C320" s="76" t="s">
        <v>150</v>
      </c>
      <c r="D320" s="76" t="s">
        <v>3875</v>
      </c>
      <c r="E320" s="76" t="s">
        <v>3823</v>
      </c>
      <c r="F320" s="76" t="s">
        <v>3874</v>
      </c>
      <c r="G320" s="76" t="s">
        <v>279</v>
      </c>
      <c r="H320" s="76" t="s">
        <v>576</v>
      </c>
      <c r="I320" s="76">
        <v>22433552</v>
      </c>
      <c r="J320" s="76">
        <v>21622580</v>
      </c>
      <c r="K320" s="76">
        <v>3.7499999999999999E-2</v>
      </c>
    </row>
    <row r="321" spans="1:11">
      <c r="A321">
        <v>74</v>
      </c>
      <c r="B321" t="s">
        <v>339</v>
      </c>
      <c r="C321" t="s">
        <v>150</v>
      </c>
      <c r="D321" t="s">
        <v>3873</v>
      </c>
      <c r="E321" t="s">
        <v>3798</v>
      </c>
      <c r="F321" t="s">
        <v>3872</v>
      </c>
      <c r="G321" t="s">
        <v>279</v>
      </c>
      <c r="H321" t="s">
        <v>428</v>
      </c>
      <c r="I321">
        <v>1849081</v>
      </c>
      <c r="J321">
        <v>1753227</v>
      </c>
      <c r="K321">
        <v>5.4699999999999999E-2</v>
      </c>
    </row>
    <row r="322" spans="1:11">
      <c r="A322" s="76">
        <v>100</v>
      </c>
      <c r="B322" s="76" t="s">
        <v>339</v>
      </c>
      <c r="C322" s="76" t="s">
        <v>150</v>
      </c>
      <c r="D322" s="76" t="s">
        <v>3871</v>
      </c>
      <c r="E322" s="76" t="s">
        <v>3870</v>
      </c>
      <c r="F322" s="76" t="s">
        <v>3869</v>
      </c>
      <c r="G322" s="76" t="s">
        <v>279</v>
      </c>
      <c r="H322" s="76" t="s">
        <v>428</v>
      </c>
      <c r="I322" s="76">
        <v>881855</v>
      </c>
      <c r="J322" s="76">
        <v>778972</v>
      </c>
      <c r="K322" s="76">
        <v>0.1321</v>
      </c>
    </row>
    <row r="323" spans="1:11">
      <c r="A323">
        <v>178</v>
      </c>
      <c r="B323" t="s">
        <v>339</v>
      </c>
      <c r="C323" t="s">
        <v>150</v>
      </c>
      <c r="D323" t="s">
        <v>3868</v>
      </c>
      <c r="E323" t="s">
        <v>3867</v>
      </c>
      <c r="F323" t="s">
        <v>3866</v>
      </c>
      <c r="G323" t="s">
        <v>279</v>
      </c>
      <c r="H323" t="s">
        <v>278</v>
      </c>
      <c r="I323">
        <v>250990</v>
      </c>
      <c r="J323">
        <v>289278</v>
      </c>
      <c r="K323">
        <v>-0.13239999999999999</v>
      </c>
    </row>
    <row r="324" spans="1:11">
      <c r="A324" s="76">
        <v>217</v>
      </c>
      <c r="B324" s="76" t="s">
        <v>339</v>
      </c>
      <c r="C324" s="76" t="s">
        <v>150</v>
      </c>
      <c r="D324" s="76" t="s">
        <v>3865</v>
      </c>
      <c r="E324" s="76" t="s">
        <v>3864</v>
      </c>
      <c r="F324" s="76" t="s">
        <v>3863</v>
      </c>
      <c r="G324" s="76" t="s">
        <v>279</v>
      </c>
      <c r="H324" s="76" t="s">
        <v>278</v>
      </c>
      <c r="I324" s="76">
        <v>134498</v>
      </c>
      <c r="J324" s="76">
        <v>131294</v>
      </c>
      <c r="K324" s="76">
        <v>2.4400000000000002E-2</v>
      </c>
    </row>
    <row r="325" spans="1:11">
      <c r="A325">
        <v>226</v>
      </c>
      <c r="B325" t="s">
        <v>339</v>
      </c>
      <c r="C325" t="s">
        <v>150</v>
      </c>
      <c r="D325" t="s">
        <v>3862</v>
      </c>
      <c r="E325" t="s">
        <v>3861</v>
      </c>
      <c r="F325" t="s">
        <v>3860</v>
      </c>
      <c r="G325" t="s">
        <v>279</v>
      </c>
      <c r="H325" t="s">
        <v>278</v>
      </c>
      <c r="I325">
        <v>119864</v>
      </c>
      <c r="J325">
        <v>67793</v>
      </c>
      <c r="K325">
        <v>0.7681</v>
      </c>
    </row>
    <row r="326" spans="1:11">
      <c r="A326" s="76">
        <v>243</v>
      </c>
      <c r="B326" s="76" t="s">
        <v>339</v>
      </c>
      <c r="C326" s="76" t="s">
        <v>150</v>
      </c>
      <c r="D326" s="76" t="s">
        <v>3859</v>
      </c>
      <c r="E326" s="76" t="s">
        <v>3858</v>
      </c>
      <c r="F326" s="76" t="s">
        <v>3857</v>
      </c>
      <c r="G326" s="76" t="s">
        <v>279</v>
      </c>
      <c r="H326" s="76" t="s">
        <v>278</v>
      </c>
      <c r="I326" s="76">
        <v>100480</v>
      </c>
      <c r="J326" s="76">
        <v>79731</v>
      </c>
      <c r="K326" s="76">
        <v>0.26019999999999999</v>
      </c>
    </row>
    <row r="327" spans="1:11">
      <c r="A327">
        <v>297</v>
      </c>
      <c r="B327" t="s">
        <v>339</v>
      </c>
      <c r="C327" t="s">
        <v>150</v>
      </c>
      <c r="D327" t="s">
        <v>3856</v>
      </c>
      <c r="E327" t="s">
        <v>3855</v>
      </c>
      <c r="F327" t="s">
        <v>3854</v>
      </c>
      <c r="G327" t="s">
        <v>279</v>
      </c>
      <c r="H327" t="s">
        <v>278</v>
      </c>
      <c r="I327">
        <v>41579</v>
      </c>
      <c r="J327">
        <v>25387</v>
      </c>
      <c r="K327">
        <v>0.63780000000000003</v>
      </c>
    </row>
    <row r="328" spans="1:11">
      <c r="A328" s="76">
        <v>325</v>
      </c>
      <c r="B328" s="76" t="s">
        <v>339</v>
      </c>
      <c r="C328" s="76" t="s">
        <v>150</v>
      </c>
      <c r="D328" s="76" t="s">
        <v>3853</v>
      </c>
      <c r="E328" s="76" t="s">
        <v>3852</v>
      </c>
      <c r="F328" s="76" t="s">
        <v>3851</v>
      </c>
      <c r="G328" s="76" t="s">
        <v>279</v>
      </c>
      <c r="H328" s="76" t="s">
        <v>278</v>
      </c>
      <c r="I328" s="76">
        <v>27771</v>
      </c>
      <c r="J328" s="76">
        <v>10337</v>
      </c>
      <c r="K328" s="76">
        <v>1.6866000000000001</v>
      </c>
    </row>
    <row r="329" spans="1:11">
      <c r="A329">
        <v>219</v>
      </c>
      <c r="B329" t="s">
        <v>339</v>
      </c>
      <c r="C329" t="s">
        <v>150</v>
      </c>
      <c r="D329" t="s">
        <v>3850</v>
      </c>
      <c r="E329" t="s">
        <v>3816</v>
      </c>
      <c r="F329" t="s">
        <v>3849</v>
      </c>
      <c r="G329" t="s">
        <v>163</v>
      </c>
      <c r="H329" t="s">
        <v>250</v>
      </c>
      <c r="I329">
        <v>132884</v>
      </c>
      <c r="J329">
        <v>175956</v>
      </c>
      <c r="K329">
        <v>-0.24479999999999999</v>
      </c>
    </row>
    <row r="330" spans="1:11">
      <c r="A330" s="76">
        <v>440</v>
      </c>
      <c r="B330" s="76" t="s">
        <v>339</v>
      </c>
      <c r="C330" s="76" t="s">
        <v>150</v>
      </c>
      <c r="D330" s="76" t="s">
        <v>3848</v>
      </c>
      <c r="E330" s="76" t="s">
        <v>3847</v>
      </c>
      <c r="F330" s="76" t="s">
        <v>3846</v>
      </c>
      <c r="G330" s="76" t="s">
        <v>163</v>
      </c>
      <c r="H330" s="76" t="s">
        <v>250</v>
      </c>
      <c r="I330" s="76">
        <v>7767</v>
      </c>
      <c r="J330" s="76">
        <v>7586</v>
      </c>
      <c r="K330" s="76">
        <v>2.3900000000000001E-2</v>
      </c>
    </row>
    <row r="331" spans="1:11">
      <c r="A331">
        <v>492</v>
      </c>
      <c r="B331" t="s">
        <v>339</v>
      </c>
      <c r="C331" t="s">
        <v>150</v>
      </c>
      <c r="D331" t="s">
        <v>3845</v>
      </c>
      <c r="E331" t="s">
        <v>3844</v>
      </c>
      <c r="F331" t="s">
        <v>3843</v>
      </c>
      <c r="G331" t="s">
        <v>274</v>
      </c>
      <c r="H331" t="s">
        <v>250</v>
      </c>
      <c r="I331">
        <v>4574</v>
      </c>
      <c r="J331">
        <v>4042</v>
      </c>
      <c r="K331">
        <v>0.13159999999999999</v>
      </c>
    </row>
    <row r="332" spans="1:11">
      <c r="A332" s="76">
        <v>634</v>
      </c>
      <c r="B332" s="76" t="s">
        <v>339</v>
      </c>
      <c r="C332" s="76" t="s">
        <v>150</v>
      </c>
      <c r="D332" s="76" t="s">
        <v>3842</v>
      </c>
      <c r="E332" s="76" t="s">
        <v>3841</v>
      </c>
      <c r="F332" s="76" t="s">
        <v>3841</v>
      </c>
      <c r="G332" s="76" t="s">
        <v>163</v>
      </c>
      <c r="H332" s="76" t="s">
        <v>250</v>
      </c>
      <c r="I332" s="76">
        <v>1143</v>
      </c>
      <c r="J332" s="76">
        <v>2390</v>
      </c>
      <c r="K332" s="76">
        <v>-0.52180000000000004</v>
      </c>
    </row>
    <row r="333" spans="1:11">
      <c r="A333">
        <v>637</v>
      </c>
      <c r="B333" t="s">
        <v>339</v>
      </c>
      <c r="C333" t="s">
        <v>150</v>
      </c>
      <c r="D333" t="s">
        <v>3840</v>
      </c>
      <c r="E333" t="s">
        <v>3798</v>
      </c>
      <c r="F333" t="s">
        <v>3839</v>
      </c>
      <c r="G333" t="s">
        <v>163</v>
      </c>
      <c r="H333" t="s">
        <v>250</v>
      </c>
      <c r="I333">
        <v>1117</v>
      </c>
      <c r="J333">
        <v>740</v>
      </c>
      <c r="K333">
        <v>0.50949999999999995</v>
      </c>
    </row>
    <row r="334" spans="1:11">
      <c r="A334" s="76">
        <v>658</v>
      </c>
      <c r="B334" s="76" t="s">
        <v>339</v>
      </c>
      <c r="C334" s="76" t="s">
        <v>150</v>
      </c>
      <c r="D334" s="76" t="s">
        <v>3838</v>
      </c>
      <c r="E334" s="76" t="s">
        <v>3837</v>
      </c>
      <c r="F334" s="76" t="s">
        <v>3836</v>
      </c>
      <c r="G334" s="76" t="s">
        <v>163</v>
      </c>
      <c r="H334" s="76" t="s">
        <v>250</v>
      </c>
      <c r="I334" s="76">
        <v>849</v>
      </c>
      <c r="J334" s="76">
        <v>516</v>
      </c>
      <c r="K334" s="76">
        <v>0.64529999999999998</v>
      </c>
    </row>
    <row r="335" spans="1:11">
      <c r="A335">
        <v>835</v>
      </c>
      <c r="B335" t="s">
        <v>339</v>
      </c>
      <c r="C335" t="s">
        <v>150</v>
      </c>
      <c r="D335" t="s">
        <v>3835</v>
      </c>
      <c r="E335" t="s">
        <v>3834</v>
      </c>
      <c r="F335" t="s">
        <v>3833</v>
      </c>
      <c r="G335" t="s">
        <v>163</v>
      </c>
      <c r="H335" t="s">
        <v>250</v>
      </c>
      <c r="I335">
        <v>116</v>
      </c>
      <c r="J335">
        <v>1</v>
      </c>
      <c r="K335">
        <v>115</v>
      </c>
    </row>
    <row r="336" spans="1:11">
      <c r="A336" s="76">
        <v>878</v>
      </c>
      <c r="B336" s="76" t="s">
        <v>339</v>
      </c>
      <c r="C336" s="76" t="s">
        <v>150</v>
      </c>
      <c r="D336" s="76" t="s">
        <v>3832</v>
      </c>
      <c r="E336" s="76" t="s">
        <v>3831</v>
      </c>
      <c r="F336" s="76" t="s">
        <v>3831</v>
      </c>
      <c r="G336" s="76" t="s">
        <v>163</v>
      </c>
      <c r="H336" s="76" t="s">
        <v>250</v>
      </c>
      <c r="I336" s="76">
        <v>77</v>
      </c>
      <c r="J336" s="76">
        <v>78</v>
      </c>
      <c r="K336" s="76">
        <v>-1.2800000000000001E-2</v>
      </c>
    </row>
    <row r="337" spans="1:11">
      <c r="A337">
        <v>879</v>
      </c>
      <c r="B337" t="s">
        <v>339</v>
      </c>
      <c r="C337" t="s">
        <v>150</v>
      </c>
      <c r="D337" t="s">
        <v>3830</v>
      </c>
      <c r="E337" t="s">
        <v>3829</v>
      </c>
      <c r="F337" t="s">
        <v>3828</v>
      </c>
      <c r="G337" t="s">
        <v>163</v>
      </c>
      <c r="H337" t="s">
        <v>250</v>
      </c>
      <c r="I337">
        <v>75</v>
      </c>
      <c r="J337">
        <v>87</v>
      </c>
      <c r="K337">
        <v>-0.13789999999999999</v>
      </c>
    </row>
    <row r="338" spans="1:11">
      <c r="A338" s="76">
        <v>896</v>
      </c>
      <c r="B338" s="76" t="s">
        <v>339</v>
      </c>
      <c r="C338" s="76" t="s">
        <v>150</v>
      </c>
      <c r="D338" s="76" t="s">
        <v>3827</v>
      </c>
      <c r="E338" s="76" t="s">
        <v>3826</v>
      </c>
      <c r="F338" s="76" t="s">
        <v>3825</v>
      </c>
      <c r="G338" s="76" t="s">
        <v>163</v>
      </c>
      <c r="H338" s="76" t="s">
        <v>250</v>
      </c>
      <c r="I338" s="76">
        <v>67</v>
      </c>
      <c r="J338" s="76">
        <v>0</v>
      </c>
      <c r="K338" s="76">
        <v>0</v>
      </c>
    </row>
    <row r="339" spans="1:11">
      <c r="A339">
        <v>951</v>
      </c>
      <c r="B339" t="s">
        <v>339</v>
      </c>
      <c r="C339" t="s">
        <v>150</v>
      </c>
      <c r="D339" t="s">
        <v>3824</v>
      </c>
      <c r="E339" t="s">
        <v>3823</v>
      </c>
      <c r="F339" t="s">
        <v>3822</v>
      </c>
      <c r="G339" t="s">
        <v>163</v>
      </c>
      <c r="H339" t="s">
        <v>250</v>
      </c>
      <c r="I339">
        <v>41</v>
      </c>
      <c r="J339">
        <v>189</v>
      </c>
      <c r="K339">
        <v>-0.78310000000000002</v>
      </c>
    </row>
    <row r="340" spans="1:11">
      <c r="A340" s="76">
        <v>963</v>
      </c>
      <c r="B340" s="76" t="s">
        <v>339</v>
      </c>
      <c r="C340" s="76" t="s">
        <v>150</v>
      </c>
      <c r="D340" s="76" t="s">
        <v>3821</v>
      </c>
      <c r="E340" s="76" t="s">
        <v>3820</v>
      </c>
      <c r="F340" s="76" t="s">
        <v>3820</v>
      </c>
      <c r="G340" s="76" t="s">
        <v>163</v>
      </c>
      <c r="H340" s="76" t="s">
        <v>250</v>
      </c>
      <c r="I340" s="76">
        <v>38</v>
      </c>
      <c r="J340" s="76">
        <v>79</v>
      </c>
      <c r="K340" s="76">
        <v>-0.51900000000000002</v>
      </c>
    </row>
    <row r="341" spans="1:11">
      <c r="A341">
        <v>1019</v>
      </c>
      <c r="B341" t="s">
        <v>339</v>
      </c>
      <c r="C341" t="s">
        <v>150</v>
      </c>
      <c r="D341" t="s">
        <v>3819</v>
      </c>
      <c r="E341" t="s">
        <v>3813</v>
      </c>
      <c r="F341" t="s">
        <v>3818</v>
      </c>
      <c r="G341" t="s">
        <v>163</v>
      </c>
      <c r="H341" t="s">
        <v>250</v>
      </c>
      <c r="I341">
        <v>26</v>
      </c>
      <c r="J341">
        <v>0</v>
      </c>
      <c r="K341">
        <v>0</v>
      </c>
    </row>
    <row r="342" spans="1:11">
      <c r="A342" s="76">
        <v>1037</v>
      </c>
      <c r="B342" s="76" t="s">
        <v>339</v>
      </c>
      <c r="C342" s="76" t="s">
        <v>150</v>
      </c>
      <c r="D342" s="76" t="s">
        <v>3817</v>
      </c>
      <c r="E342" s="76" t="s">
        <v>3816</v>
      </c>
      <c r="F342" s="76" t="s">
        <v>3815</v>
      </c>
      <c r="G342" s="76" t="s">
        <v>163</v>
      </c>
      <c r="H342" s="76" t="s">
        <v>250</v>
      </c>
      <c r="I342" s="76">
        <v>24</v>
      </c>
      <c r="J342" s="76">
        <v>43</v>
      </c>
      <c r="K342" s="76">
        <v>-0.44190000000000002</v>
      </c>
    </row>
    <row r="343" spans="1:11">
      <c r="A343">
        <v>1061</v>
      </c>
      <c r="B343" t="s">
        <v>339</v>
      </c>
      <c r="C343" t="s">
        <v>150</v>
      </c>
      <c r="D343" t="s">
        <v>3814</v>
      </c>
      <c r="E343" t="s">
        <v>3813</v>
      </c>
      <c r="F343" t="s">
        <v>3812</v>
      </c>
      <c r="G343" t="s">
        <v>163</v>
      </c>
      <c r="H343" t="s">
        <v>250</v>
      </c>
      <c r="I343">
        <v>21</v>
      </c>
      <c r="J343">
        <v>98</v>
      </c>
      <c r="K343">
        <v>-0.78569999999999995</v>
      </c>
    </row>
    <row r="344" spans="1:11">
      <c r="A344" s="76">
        <v>1173</v>
      </c>
      <c r="B344" s="76" t="s">
        <v>339</v>
      </c>
      <c r="C344" s="76" t="s">
        <v>150</v>
      </c>
      <c r="D344" s="76" t="s">
        <v>3811</v>
      </c>
      <c r="E344" s="76" t="s">
        <v>3810</v>
      </c>
      <c r="F344" s="76" t="s">
        <v>3810</v>
      </c>
      <c r="G344" s="76" t="s">
        <v>163</v>
      </c>
      <c r="H344" s="76" t="s">
        <v>250</v>
      </c>
      <c r="I344" s="76">
        <v>11</v>
      </c>
      <c r="J344" s="76">
        <v>21</v>
      </c>
      <c r="K344" s="76">
        <v>-0.47620000000000001</v>
      </c>
    </row>
    <row r="345" spans="1:11">
      <c r="A345">
        <v>1206</v>
      </c>
      <c r="B345" t="s">
        <v>339</v>
      </c>
      <c r="C345" t="s">
        <v>150</v>
      </c>
      <c r="D345" t="s">
        <v>3809</v>
      </c>
      <c r="E345" t="s">
        <v>3808</v>
      </c>
      <c r="F345" t="s">
        <v>3807</v>
      </c>
      <c r="G345" t="s">
        <v>163</v>
      </c>
      <c r="H345" t="s">
        <v>250</v>
      </c>
      <c r="I345">
        <v>10</v>
      </c>
      <c r="J345">
        <v>16</v>
      </c>
      <c r="K345">
        <v>-0.375</v>
      </c>
    </row>
    <row r="346" spans="1:11">
      <c r="A346" s="76">
        <v>1257</v>
      </c>
      <c r="B346" s="76" t="s">
        <v>339</v>
      </c>
      <c r="C346" s="76" t="s">
        <v>150</v>
      </c>
      <c r="D346" s="76" t="s">
        <v>3806</v>
      </c>
      <c r="E346" s="76" t="s">
        <v>3805</v>
      </c>
      <c r="F346" s="76" t="s">
        <v>3804</v>
      </c>
      <c r="G346" s="76" t="s">
        <v>163</v>
      </c>
      <c r="H346" s="76" t="s">
        <v>250</v>
      </c>
      <c r="I346" s="76">
        <v>8</v>
      </c>
      <c r="J346" s="76">
        <v>13</v>
      </c>
      <c r="K346" s="76">
        <v>-0.3846</v>
      </c>
    </row>
    <row r="347" spans="1:11">
      <c r="A347">
        <v>1285</v>
      </c>
      <c r="B347" t="s">
        <v>339</v>
      </c>
      <c r="C347" t="s">
        <v>150</v>
      </c>
      <c r="D347" t="s">
        <v>3803</v>
      </c>
      <c r="E347" t="s">
        <v>3802</v>
      </c>
      <c r="F347" t="s">
        <v>3802</v>
      </c>
      <c r="G347" t="s">
        <v>163</v>
      </c>
      <c r="H347" t="s">
        <v>250</v>
      </c>
      <c r="I347">
        <v>7</v>
      </c>
      <c r="J347">
        <v>0</v>
      </c>
      <c r="K347">
        <v>0</v>
      </c>
    </row>
    <row r="348" spans="1:11">
      <c r="A348" s="76">
        <v>1293</v>
      </c>
      <c r="B348" s="76" t="s">
        <v>339</v>
      </c>
      <c r="C348" s="76" t="s">
        <v>150</v>
      </c>
      <c r="D348" s="76" t="s">
        <v>3801</v>
      </c>
      <c r="E348" s="76" t="s">
        <v>3800</v>
      </c>
      <c r="F348" s="76" t="s">
        <v>3800</v>
      </c>
      <c r="G348" s="76" t="s">
        <v>163</v>
      </c>
      <c r="H348" s="76" t="s">
        <v>250</v>
      </c>
      <c r="I348" s="76">
        <v>6</v>
      </c>
      <c r="J348" s="76">
        <v>120</v>
      </c>
      <c r="K348" s="76">
        <v>-0.95</v>
      </c>
    </row>
    <row r="349" spans="1:11">
      <c r="A349">
        <v>1319</v>
      </c>
      <c r="B349" t="s">
        <v>339</v>
      </c>
      <c r="C349" t="s">
        <v>150</v>
      </c>
      <c r="D349" t="s">
        <v>3799</v>
      </c>
      <c r="E349" t="s">
        <v>3798</v>
      </c>
      <c r="F349" t="s">
        <v>3797</v>
      </c>
      <c r="G349" t="s">
        <v>163</v>
      </c>
      <c r="H349" t="s">
        <v>250</v>
      </c>
      <c r="I349">
        <v>6</v>
      </c>
      <c r="J349">
        <v>0</v>
      </c>
      <c r="K349">
        <v>0</v>
      </c>
    </row>
    <row r="350" spans="1:11">
      <c r="A350" s="76">
        <v>1359</v>
      </c>
      <c r="B350" s="76" t="s">
        <v>339</v>
      </c>
      <c r="C350" s="76" t="s">
        <v>150</v>
      </c>
      <c r="D350" s="76" t="s">
        <v>3796</v>
      </c>
      <c r="E350" s="76" t="s">
        <v>3795</v>
      </c>
      <c r="F350" s="76" t="s">
        <v>3794</v>
      </c>
      <c r="G350" s="76" t="s">
        <v>163</v>
      </c>
      <c r="H350" s="76" t="s">
        <v>250</v>
      </c>
      <c r="I350" s="76">
        <v>5</v>
      </c>
      <c r="J350" s="76">
        <v>6</v>
      </c>
      <c r="K350" s="76">
        <v>-0.16669999999999999</v>
      </c>
    </row>
    <row r="351" spans="1:11">
      <c r="A351">
        <v>1505</v>
      </c>
      <c r="B351" t="s">
        <v>339</v>
      </c>
      <c r="C351" t="s">
        <v>150</v>
      </c>
      <c r="D351" t="s">
        <v>3793</v>
      </c>
      <c r="E351" t="s">
        <v>3792</v>
      </c>
      <c r="F351" t="s">
        <v>3791</v>
      </c>
      <c r="G351" t="s">
        <v>163</v>
      </c>
      <c r="H351" t="s">
        <v>250</v>
      </c>
      <c r="I351">
        <v>2</v>
      </c>
      <c r="J351">
        <v>1</v>
      </c>
      <c r="K351">
        <v>1</v>
      </c>
    </row>
    <row r="352" spans="1:11">
      <c r="A352" s="76">
        <v>1528</v>
      </c>
      <c r="B352" s="76" t="s">
        <v>339</v>
      </c>
      <c r="C352" s="76" t="s">
        <v>150</v>
      </c>
      <c r="D352" s="76" t="s">
        <v>3790</v>
      </c>
      <c r="E352" s="76" t="s">
        <v>3789</v>
      </c>
      <c r="F352" s="76" t="s">
        <v>3788</v>
      </c>
      <c r="G352" s="76" t="s">
        <v>163</v>
      </c>
      <c r="H352" s="76" t="s">
        <v>250</v>
      </c>
      <c r="I352" s="76">
        <v>2</v>
      </c>
      <c r="J352" s="76">
        <v>139</v>
      </c>
      <c r="K352" s="76">
        <v>-0.98560000000000003</v>
      </c>
    </row>
    <row r="353" spans="1:11">
      <c r="A353">
        <v>1587</v>
      </c>
      <c r="B353" t="s">
        <v>339</v>
      </c>
      <c r="C353" t="s">
        <v>150</v>
      </c>
      <c r="D353" t="s">
        <v>3787</v>
      </c>
      <c r="E353" t="s">
        <v>3786</v>
      </c>
      <c r="F353" t="s">
        <v>3785</v>
      </c>
      <c r="G353" t="s">
        <v>163</v>
      </c>
      <c r="H353" t="s">
        <v>250</v>
      </c>
      <c r="I353">
        <v>1</v>
      </c>
      <c r="J353">
        <v>3</v>
      </c>
      <c r="K353">
        <v>-0.66669999999999996</v>
      </c>
    </row>
    <row r="354" spans="1:11">
      <c r="A354" s="76">
        <v>1597</v>
      </c>
      <c r="B354" s="76" t="s">
        <v>339</v>
      </c>
      <c r="C354" s="76" t="s">
        <v>150</v>
      </c>
      <c r="D354" s="76" t="s">
        <v>3784</v>
      </c>
      <c r="E354" s="76" t="s">
        <v>3783</v>
      </c>
      <c r="F354" s="76" t="s">
        <v>3783</v>
      </c>
      <c r="G354" s="76" t="s">
        <v>163</v>
      </c>
      <c r="H354" s="76" t="s">
        <v>250</v>
      </c>
      <c r="I354" s="76">
        <v>1</v>
      </c>
      <c r="J354" s="76">
        <v>44</v>
      </c>
      <c r="K354" s="76">
        <v>-0.97729999999999995</v>
      </c>
    </row>
    <row r="355" spans="1:11">
      <c r="A355">
        <v>1616</v>
      </c>
      <c r="B355" t="s">
        <v>339</v>
      </c>
      <c r="C355" t="s">
        <v>150</v>
      </c>
      <c r="D355" t="s">
        <v>3782</v>
      </c>
      <c r="E355" t="s">
        <v>3781</v>
      </c>
      <c r="F355" t="s">
        <v>3781</v>
      </c>
      <c r="G355" t="s">
        <v>163</v>
      </c>
      <c r="H355" t="s">
        <v>250</v>
      </c>
      <c r="I355">
        <v>1</v>
      </c>
      <c r="J355">
        <v>0</v>
      </c>
      <c r="K355">
        <v>0</v>
      </c>
    </row>
    <row r="356" spans="1:11">
      <c r="A356" s="76">
        <v>2</v>
      </c>
      <c r="B356" s="76" t="s">
        <v>339</v>
      </c>
      <c r="C356" s="76" t="s">
        <v>153</v>
      </c>
      <c r="D356" s="76" t="s">
        <v>3780</v>
      </c>
      <c r="E356" s="76" t="s">
        <v>3779</v>
      </c>
      <c r="F356" s="76" t="s">
        <v>3778</v>
      </c>
      <c r="G356" s="76" t="s">
        <v>279</v>
      </c>
      <c r="H356" s="76" t="s">
        <v>576</v>
      </c>
      <c r="I356" s="76">
        <v>42939104</v>
      </c>
      <c r="J356" s="76">
        <v>42624050</v>
      </c>
      <c r="K356" s="76">
        <v>7.4000000000000003E-3</v>
      </c>
    </row>
    <row r="357" spans="1:11">
      <c r="A357">
        <v>7</v>
      </c>
      <c r="B357" t="s">
        <v>339</v>
      </c>
      <c r="C357" t="s">
        <v>153</v>
      </c>
      <c r="D357" t="s">
        <v>3777</v>
      </c>
      <c r="E357" t="s">
        <v>3776</v>
      </c>
      <c r="F357" t="s">
        <v>3775</v>
      </c>
      <c r="G357" t="s">
        <v>279</v>
      </c>
      <c r="H357" t="s">
        <v>576</v>
      </c>
      <c r="I357">
        <v>27779230</v>
      </c>
      <c r="J357">
        <v>27790717</v>
      </c>
      <c r="K357">
        <v>-4.0000000000000002E-4</v>
      </c>
    </row>
    <row r="358" spans="1:11">
      <c r="A358" s="76">
        <v>24</v>
      </c>
      <c r="B358" s="76" t="s">
        <v>339</v>
      </c>
      <c r="C358" s="76" t="s">
        <v>153</v>
      </c>
      <c r="D358" s="76" t="s">
        <v>3774</v>
      </c>
      <c r="E358" s="76" t="s">
        <v>3602</v>
      </c>
      <c r="F358" s="76" t="s">
        <v>3773</v>
      </c>
      <c r="G358" s="76" t="s">
        <v>279</v>
      </c>
      <c r="H358" s="76" t="s">
        <v>576</v>
      </c>
      <c r="I358" s="76">
        <v>12648692</v>
      </c>
      <c r="J358" s="76">
        <v>12174224</v>
      </c>
      <c r="K358" s="76">
        <v>3.9E-2</v>
      </c>
    </row>
    <row r="359" spans="1:11">
      <c r="A359">
        <v>35</v>
      </c>
      <c r="B359" t="s">
        <v>339</v>
      </c>
      <c r="C359" t="s">
        <v>153</v>
      </c>
      <c r="D359" t="s">
        <v>3772</v>
      </c>
      <c r="E359" t="s">
        <v>3771</v>
      </c>
      <c r="F359" t="s">
        <v>3770</v>
      </c>
      <c r="G359" t="s">
        <v>279</v>
      </c>
      <c r="H359" t="s">
        <v>432</v>
      </c>
      <c r="I359">
        <v>7688152</v>
      </c>
      <c r="J359">
        <v>7032851</v>
      </c>
      <c r="K359">
        <v>9.3200000000000005E-2</v>
      </c>
    </row>
    <row r="360" spans="1:11">
      <c r="A360" s="76">
        <v>39</v>
      </c>
      <c r="B360" s="76" t="s">
        <v>339</v>
      </c>
      <c r="C360" s="76" t="s">
        <v>153</v>
      </c>
      <c r="D360" s="76" t="s">
        <v>3769</v>
      </c>
      <c r="E360" s="76" t="s">
        <v>3768</v>
      </c>
      <c r="F360" s="76" t="s">
        <v>3767</v>
      </c>
      <c r="G360" s="76" t="s">
        <v>279</v>
      </c>
      <c r="H360" s="76" t="s">
        <v>432</v>
      </c>
      <c r="I360" s="76">
        <v>6560230</v>
      </c>
      <c r="J360" s="76">
        <v>6686603</v>
      </c>
      <c r="K360" s="76">
        <v>-1.89E-2</v>
      </c>
    </row>
    <row r="361" spans="1:11">
      <c r="A361">
        <v>40</v>
      </c>
      <c r="B361" t="s">
        <v>339</v>
      </c>
      <c r="C361" t="s">
        <v>153</v>
      </c>
      <c r="D361" t="s">
        <v>3766</v>
      </c>
      <c r="E361" t="s">
        <v>3622</v>
      </c>
      <c r="F361" t="s">
        <v>3765</v>
      </c>
      <c r="G361" t="s">
        <v>279</v>
      </c>
      <c r="H361" t="s">
        <v>432</v>
      </c>
      <c r="I361">
        <v>6454413</v>
      </c>
      <c r="J361">
        <v>5907629</v>
      </c>
      <c r="K361">
        <v>9.2600000000000002E-2</v>
      </c>
    </row>
    <row r="362" spans="1:11">
      <c r="A362" s="76">
        <v>42</v>
      </c>
      <c r="B362" s="76" t="s">
        <v>339</v>
      </c>
      <c r="C362" s="76" t="s">
        <v>153</v>
      </c>
      <c r="D362" s="76" t="s">
        <v>3764</v>
      </c>
      <c r="E362" s="76" t="s">
        <v>3763</v>
      </c>
      <c r="F362" s="76" t="s">
        <v>3762</v>
      </c>
      <c r="G362" s="76" t="s">
        <v>279</v>
      </c>
      <c r="H362" s="76" t="s">
        <v>432</v>
      </c>
      <c r="I362" s="76">
        <v>5153276</v>
      </c>
      <c r="J362" s="76">
        <v>5201642</v>
      </c>
      <c r="K362" s="76">
        <v>-9.2999999999999992E-3</v>
      </c>
    </row>
    <row r="363" spans="1:11">
      <c r="A363">
        <v>56</v>
      </c>
      <c r="B363" t="s">
        <v>339</v>
      </c>
      <c r="C363" t="s">
        <v>153</v>
      </c>
      <c r="D363" t="s">
        <v>3761</v>
      </c>
      <c r="E363" t="s">
        <v>3760</v>
      </c>
      <c r="F363" t="s">
        <v>3759</v>
      </c>
      <c r="G363" t="s">
        <v>279</v>
      </c>
      <c r="H363" t="s">
        <v>432</v>
      </c>
      <c r="I363">
        <v>2988720</v>
      </c>
      <c r="J363">
        <v>2680240</v>
      </c>
      <c r="K363">
        <v>0.11509999999999999</v>
      </c>
    </row>
    <row r="364" spans="1:11">
      <c r="A364" s="76">
        <v>57</v>
      </c>
      <c r="B364" s="76" t="s">
        <v>339</v>
      </c>
      <c r="C364" s="76" t="s">
        <v>153</v>
      </c>
      <c r="D364" s="76" t="s">
        <v>3758</v>
      </c>
      <c r="E364" s="76" t="s">
        <v>3757</v>
      </c>
      <c r="F364" s="76" t="s">
        <v>3756</v>
      </c>
      <c r="G364" s="76" t="s">
        <v>279</v>
      </c>
      <c r="H364" s="76" t="s">
        <v>432</v>
      </c>
      <c r="I364" s="76">
        <v>2723002</v>
      </c>
      <c r="J364" s="76">
        <v>2498993</v>
      </c>
      <c r="K364" s="76">
        <v>8.9599999999999999E-2</v>
      </c>
    </row>
    <row r="365" spans="1:11">
      <c r="A365">
        <v>76</v>
      </c>
      <c r="B365" t="s">
        <v>339</v>
      </c>
      <c r="C365" t="s">
        <v>153</v>
      </c>
      <c r="D365" t="s">
        <v>3755</v>
      </c>
      <c r="E365" t="s">
        <v>3754</v>
      </c>
      <c r="F365" t="s">
        <v>3753</v>
      </c>
      <c r="G365" t="s">
        <v>279</v>
      </c>
      <c r="H365" t="s">
        <v>428</v>
      </c>
      <c r="I365">
        <v>1752283</v>
      </c>
      <c r="J365">
        <v>1908635</v>
      </c>
      <c r="K365">
        <v>-8.1900000000000001E-2</v>
      </c>
    </row>
    <row r="366" spans="1:11">
      <c r="A366" s="76">
        <v>85</v>
      </c>
      <c r="B366" s="76" t="s">
        <v>339</v>
      </c>
      <c r="C366" s="76" t="s">
        <v>153</v>
      </c>
      <c r="D366" s="76" t="s">
        <v>3752</v>
      </c>
      <c r="E366" s="76" t="s">
        <v>3667</v>
      </c>
      <c r="F366" s="76" t="s">
        <v>3751</v>
      </c>
      <c r="G366" s="76" t="s">
        <v>279</v>
      </c>
      <c r="H366" s="76" t="s">
        <v>428</v>
      </c>
      <c r="I366" s="76">
        <v>1309170</v>
      </c>
      <c r="J366" s="76">
        <v>1163883</v>
      </c>
      <c r="K366" s="76">
        <v>0.12479999999999999</v>
      </c>
    </row>
    <row r="367" spans="1:11">
      <c r="A367">
        <v>98</v>
      </c>
      <c r="B367" t="s">
        <v>339</v>
      </c>
      <c r="C367" t="s">
        <v>153</v>
      </c>
      <c r="D367" t="s">
        <v>3750</v>
      </c>
      <c r="E367" t="s">
        <v>3749</v>
      </c>
      <c r="F367" t="s">
        <v>3748</v>
      </c>
      <c r="G367" t="s">
        <v>279</v>
      </c>
      <c r="H367" t="s">
        <v>428</v>
      </c>
      <c r="I367">
        <v>966607</v>
      </c>
      <c r="J367">
        <v>853538</v>
      </c>
      <c r="K367">
        <v>0.13250000000000001</v>
      </c>
    </row>
    <row r="368" spans="1:11">
      <c r="A368" s="76">
        <v>132</v>
      </c>
      <c r="B368" s="76" t="s">
        <v>339</v>
      </c>
      <c r="C368" s="76" t="s">
        <v>153</v>
      </c>
      <c r="D368" s="76" t="s">
        <v>3747</v>
      </c>
      <c r="E368" s="76" t="s">
        <v>3746</v>
      </c>
      <c r="F368" s="76" t="s">
        <v>3745</v>
      </c>
      <c r="G368" s="76" t="s">
        <v>279</v>
      </c>
      <c r="H368" s="76" t="s">
        <v>428</v>
      </c>
      <c r="I368" s="76">
        <v>510141</v>
      </c>
      <c r="J368" s="76">
        <v>403745</v>
      </c>
      <c r="K368" s="76">
        <v>0.26350000000000001</v>
      </c>
    </row>
    <row r="369" spans="1:11">
      <c r="A369">
        <v>176</v>
      </c>
      <c r="B369" t="s">
        <v>339</v>
      </c>
      <c r="C369" t="s">
        <v>153</v>
      </c>
      <c r="D369" t="s">
        <v>3744</v>
      </c>
      <c r="E369" t="s">
        <v>3743</v>
      </c>
      <c r="F369" t="s">
        <v>3742</v>
      </c>
      <c r="G369" t="s">
        <v>279</v>
      </c>
      <c r="H369" t="s">
        <v>278</v>
      </c>
      <c r="I369">
        <v>267924</v>
      </c>
      <c r="J369">
        <v>235570</v>
      </c>
      <c r="K369">
        <v>0.13730000000000001</v>
      </c>
    </row>
    <row r="370" spans="1:11">
      <c r="A370" s="76">
        <v>182</v>
      </c>
      <c r="B370" s="76" t="s">
        <v>339</v>
      </c>
      <c r="C370" s="76" t="s">
        <v>153</v>
      </c>
      <c r="D370" s="76" t="s">
        <v>3741</v>
      </c>
      <c r="E370" s="76" t="s">
        <v>3740</v>
      </c>
      <c r="F370" s="76" t="s">
        <v>3739</v>
      </c>
      <c r="G370" s="76" t="s">
        <v>279</v>
      </c>
      <c r="H370" s="76" t="s">
        <v>278</v>
      </c>
      <c r="I370" s="76">
        <v>239859</v>
      </c>
      <c r="J370" s="76">
        <v>217480</v>
      </c>
      <c r="K370" s="76">
        <v>0.10290000000000001</v>
      </c>
    </row>
    <row r="371" spans="1:11">
      <c r="A371">
        <v>183</v>
      </c>
      <c r="B371" t="s">
        <v>339</v>
      </c>
      <c r="C371" t="s">
        <v>153</v>
      </c>
      <c r="D371" t="s">
        <v>3738</v>
      </c>
      <c r="E371" t="s">
        <v>3737</v>
      </c>
      <c r="F371" t="s">
        <v>3736</v>
      </c>
      <c r="G371" t="s">
        <v>279</v>
      </c>
      <c r="H371" t="s">
        <v>278</v>
      </c>
      <c r="I371">
        <v>233967</v>
      </c>
      <c r="J371">
        <v>186806</v>
      </c>
      <c r="K371">
        <v>0.2525</v>
      </c>
    </row>
    <row r="372" spans="1:11">
      <c r="A372" s="76">
        <v>220</v>
      </c>
      <c r="B372" s="76" t="s">
        <v>339</v>
      </c>
      <c r="C372" s="76" t="s">
        <v>153</v>
      </c>
      <c r="D372" s="76" t="s">
        <v>3735</v>
      </c>
      <c r="E372" s="76" t="s">
        <v>3734</v>
      </c>
      <c r="F372" s="76" t="s">
        <v>3733</v>
      </c>
      <c r="G372" s="76" t="s">
        <v>279</v>
      </c>
      <c r="H372" s="76" t="s">
        <v>278</v>
      </c>
      <c r="I372" s="76">
        <v>129669</v>
      </c>
      <c r="J372" s="76">
        <v>105104</v>
      </c>
      <c r="K372" s="76">
        <v>0.23369999999999999</v>
      </c>
    </row>
    <row r="373" spans="1:11">
      <c r="A373">
        <v>242</v>
      </c>
      <c r="B373" t="s">
        <v>339</v>
      </c>
      <c r="C373" t="s">
        <v>153</v>
      </c>
      <c r="D373" t="s">
        <v>3732</v>
      </c>
      <c r="E373" t="s">
        <v>3731</v>
      </c>
      <c r="F373" t="s">
        <v>3730</v>
      </c>
      <c r="G373" t="s">
        <v>279</v>
      </c>
      <c r="H373" t="s">
        <v>278</v>
      </c>
      <c r="I373">
        <v>101156</v>
      </c>
      <c r="J373">
        <v>98908</v>
      </c>
      <c r="K373">
        <v>2.2700000000000001E-2</v>
      </c>
    </row>
    <row r="374" spans="1:11">
      <c r="A374" s="76">
        <v>254</v>
      </c>
      <c r="B374" s="76" t="s">
        <v>339</v>
      </c>
      <c r="C374" s="76" t="s">
        <v>153</v>
      </c>
      <c r="D374" s="76" t="s">
        <v>3729</v>
      </c>
      <c r="E374" s="76" t="s">
        <v>3728</v>
      </c>
      <c r="F374" s="76" t="s">
        <v>3727</v>
      </c>
      <c r="G374" s="76" t="s">
        <v>279</v>
      </c>
      <c r="H374" s="76" t="s">
        <v>278</v>
      </c>
      <c r="I374" s="76">
        <v>86147</v>
      </c>
      <c r="J374" s="76">
        <v>69575</v>
      </c>
      <c r="K374" s="76">
        <v>0.2382</v>
      </c>
    </row>
    <row r="375" spans="1:11">
      <c r="A375">
        <v>282</v>
      </c>
      <c r="B375" t="s">
        <v>339</v>
      </c>
      <c r="C375" t="s">
        <v>153</v>
      </c>
      <c r="D375" t="s">
        <v>3726</v>
      </c>
      <c r="E375" t="s">
        <v>3725</v>
      </c>
      <c r="F375" t="s">
        <v>3724</v>
      </c>
      <c r="G375" t="s">
        <v>279</v>
      </c>
      <c r="H375" t="s">
        <v>278</v>
      </c>
      <c r="I375">
        <v>51639</v>
      </c>
      <c r="J375">
        <v>42775</v>
      </c>
      <c r="K375">
        <v>0.2072</v>
      </c>
    </row>
    <row r="376" spans="1:11">
      <c r="A376" s="76">
        <v>339</v>
      </c>
      <c r="B376" s="76" t="s">
        <v>339</v>
      </c>
      <c r="C376" s="76" t="s">
        <v>153</v>
      </c>
      <c r="D376" s="76" t="s">
        <v>3723</v>
      </c>
      <c r="E376" s="76" t="s">
        <v>3722</v>
      </c>
      <c r="F376" s="76" t="s">
        <v>3721</v>
      </c>
      <c r="G376" s="76" t="s">
        <v>279</v>
      </c>
      <c r="H376" s="76" t="s">
        <v>278</v>
      </c>
      <c r="I376" s="76">
        <v>24266</v>
      </c>
      <c r="J376" s="76">
        <v>23008</v>
      </c>
      <c r="K376" s="76">
        <v>5.4699999999999999E-2</v>
      </c>
    </row>
    <row r="377" spans="1:11">
      <c r="A377">
        <v>371</v>
      </c>
      <c r="B377" t="s">
        <v>339</v>
      </c>
      <c r="C377" t="s">
        <v>153</v>
      </c>
      <c r="D377" t="s">
        <v>3720</v>
      </c>
      <c r="E377" t="s">
        <v>3719</v>
      </c>
      <c r="F377" t="s">
        <v>3718</v>
      </c>
      <c r="G377" t="s">
        <v>279</v>
      </c>
      <c r="H377" t="s">
        <v>278</v>
      </c>
      <c r="I377">
        <v>17248</v>
      </c>
      <c r="J377">
        <v>23522</v>
      </c>
      <c r="K377">
        <v>-0.26669999999999999</v>
      </c>
    </row>
    <row r="378" spans="1:11">
      <c r="A378" s="76">
        <v>304</v>
      </c>
      <c r="B378" s="76" t="s">
        <v>339</v>
      </c>
      <c r="C378" s="76" t="s">
        <v>153</v>
      </c>
      <c r="D378" s="76" t="s">
        <v>3717</v>
      </c>
      <c r="E378" s="76" t="s">
        <v>3522</v>
      </c>
      <c r="F378" s="76" t="s">
        <v>3716</v>
      </c>
      <c r="G378" s="76" t="s">
        <v>163</v>
      </c>
      <c r="H378" s="76" t="s">
        <v>250</v>
      </c>
      <c r="I378" s="76">
        <v>39888</v>
      </c>
      <c r="J378" s="76">
        <v>35529</v>
      </c>
      <c r="K378" s="76">
        <v>0.1227</v>
      </c>
    </row>
    <row r="379" spans="1:11">
      <c r="A379">
        <v>428</v>
      </c>
      <c r="B379" t="s">
        <v>339</v>
      </c>
      <c r="C379" t="s">
        <v>153</v>
      </c>
      <c r="D379" t="s">
        <v>3715</v>
      </c>
      <c r="E379" t="s">
        <v>3714</v>
      </c>
      <c r="F379" t="s">
        <v>3713</v>
      </c>
      <c r="G379" t="s">
        <v>274</v>
      </c>
      <c r="H379" t="s">
        <v>250</v>
      </c>
      <c r="I379">
        <v>9144</v>
      </c>
      <c r="J379">
        <v>5907</v>
      </c>
      <c r="K379">
        <v>0.54800000000000004</v>
      </c>
    </row>
    <row r="380" spans="1:11">
      <c r="A380" s="76">
        <v>450</v>
      </c>
      <c r="B380" s="76" t="s">
        <v>339</v>
      </c>
      <c r="C380" s="76" t="s">
        <v>153</v>
      </c>
      <c r="D380" s="76" t="s">
        <v>3712</v>
      </c>
      <c r="E380" s="76" t="s">
        <v>3711</v>
      </c>
      <c r="F380" s="76" t="s">
        <v>3710</v>
      </c>
      <c r="G380" s="76" t="s">
        <v>274</v>
      </c>
      <c r="H380" s="76" t="s">
        <v>250</v>
      </c>
      <c r="I380" s="76">
        <v>6816</v>
      </c>
      <c r="J380" s="76">
        <v>7355</v>
      </c>
      <c r="K380" s="76">
        <v>-7.3300000000000004E-2</v>
      </c>
    </row>
    <row r="381" spans="1:11">
      <c r="A381">
        <v>480</v>
      </c>
      <c r="B381" t="s">
        <v>339</v>
      </c>
      <c r="C381" t="s">
        <v>153</v>
      </c>
      <c r="D381" t="s">
        <v>3709</v>
      </c>
      <c r="E381" t="s">
        <v>3708</v>
      </c>
      <c r="F381" t="s">
        <v>3708</v>
      </c>
      <c r="G381" t="s">
        <v>274</v>
      </c>
      <c r="H381" t="s">
        <v>250</v>
      </c>
      <c r="I381">
        <v>5069</v>
      </c>
      <c r="J381">
        <v>257</v>
      </c>
      <c r="K381">
        <v>18.723700000000001</v>
      </c>
    </row>
    <row r="382" spans="1:11">
      <c r="A382" s="76">
        <v>526</v>
      </c>
      <c r="B382" s="76" t="s">
        <v>339</v>
      </c>
      <c r="C382" s="76" t="s">
        <v>153</v>
      </c>
      <c r="D382" s="76" t="s">
        <v>3707</v>
      </c>
      <c r="E382" s="76" t="s">
        <v>3706</v>
      </c>
      <c r="F382" s="76" t="s">
        <v>3705</v>
      </c>
      <c r="G382" s="76" t="s">
        <v>274</v>
      </c>
      <c r="H382" s="76" t="s">
        <v>250</v>
      </c>
      <c r="I382" s="76">
        <v>3412</v>
      </c>
      <c r="J382" s="76">
        <v>6648</v>
      </c>
      <c r="K382" s="76">
        <v>-0.48680000000000001</v>
      </c>
    </row>
    <row r="383" spans="1:11">
      <c r="A383">
        <v>527</v>
      </c>
      <c r="B383" t="s">
        <v>339</v>
      </c>
      <c r="C383" t="s">
        <v>153</v>
      </c>
      <c r="D383" t="s">
        <v>3704</v>
      </c>
      <c r="E383" t="s">
        <v>3703</v>
      </c>
      <c r="F383" t="s">
        <v>3702</v>
      </c>
      <c r="G383" t="s">
        <v>274</v>
      </c>
      <c r="H383" t="s">
        <v>250</v>
      </c>
      <c r="I383">
        <v>3407</v>
      </c>
      <c r="J383">
        <v>2073</v>
      </c>
      <c r="K383">
        <v>0.64349999999999996</v>
      </c>
    </row>
    <row r="384" spans="1:11">
      <c r="A384" s="76">
        <v>549</v>
      </c>
      <c r="B384" s="76" t="s">
        <v>339</v>
      </c>
      <c r="C384" s="76" t="s">
        <v>153</v>
      </c>
      <c r="D384" s="76" t="s">
        <v>3701</v>
      </c>
      <c r="E384" s="76" t="s">
        <v>3700</v>
      </c>
      <c r="F384" s="76" t="s">
        <v>3700</v>
      </c>
      <c r="G384" s="76" t="s">
        <v>163</v>
      </c>
      <c r="H384" s="76" t="s">
        <v>250</v>
      </c>
      <c r="I384" s="76">
        <v>2983</v>
      </c>
      <c r="J384" s="76">
        <v>4208</v>
      </c>
      <c r="K384" s="76">
        <v>-0.29110000000000003</v>
      </c>
    </row>
    <row r="385" spans="1:11">
      <c r="A385">
        <v>601</v>
      </c>
      <c r="B385" t="s">
        <v>339</v>
      </c>
      <c r="C385" t="s">
        <v>153</v>
      </c>
      <c r="D385" t="s">
        <v>3699</v>
      </c>
      <c r="E385" t="s">
        <v>3602</v>
      </c>
      <c r="F385" t="s">
        <v>3698</v>
      </c>
      <c r="G385" t="s">
        <v>163</v>
      </c>
      <c r="H385" t="s">
        <v>250</v>
      </c>
      <c r="I385">
        <v>1571</v>
      </c>
      <c r="J385">
        <v>1311</v>
      </c>
      <c r="K385">
        <v>0.1983</v>
      </c>
    </row>
    <row r="386" spans="1:11">
      <c r="A386" s="76">
        <v>638</v>
      </c>
      <c r="B386" s="76" t="s">
        <v>339</v>
      </c>
      <c r="C386" s="76" t="s">
        <v>153</v>
      </c>
      <c r="D386" s="76" t="s">
        <v>3697</v>
      </c>
      <c r="E386" s="76" t="s">
        <v>3696</v>
      </c>
      <c r="F386" s="76" t="s">
        <v>3695</v>
      </c>
      <c r="G386" s="76" t="s">
        <v>163</v>
      </c>
      <c r="H386" s="76" t="s">
        <v>250</v>
      </c>
      <c r="I386" s="76">
        <v>1116</v>
      </c>
      <c r="J386" s="76">
        <v>1065</v>
      </c>
      <c r="K386" s="76">
        <v>4.7899999999999998E-2</v>
      </c>
    </row>
    <row r="387" spans="1:11">
      <c r="A387">
        <v>662</v>
      </c>
      <c r="B387" t="s">
        <v>339</v>
      </c>
      <c r="C387" t="s">
        <v>153</v>
      </c>
      <c r="D387" t="s">
        <v>3694</v>
      </c>
      <c r="E387" t="s">
        <v>3693</v>
      </c>
      <c r="F387" t="s">
        <v>3692</v>
      </c>
      <c r="G387" t="s">
        <v>163</v>
      </c>
      <c r="H387" t="s">
        <v>250</v>
      </c>
      <c r="I387">
        <v>821</v>
      </c>
      <c r="J387">
        <v>985</v>
      </c>
      <c r="K387">
        <v>-0.16650000000000001</v>
      </c>
    </row>
    <row r="388" spans="1:11">
      <c r="A388" s="76">
        <v>675</v>
      </c>
      <c r="B388" s="76" t="s">
        <v>339</v>
      </c>
      <c r="C388" s="76" t="s">
        <v>153</v>
      </c>
      <c r="D388" s="76" t="s">
        <v>3691</v>
      </c>
      <c r="E388" s="76" t="s">
        <v>3690</v>
      </c>
      <c r="F388" s="76" t="s">
        <v>3689</v>
      </c>
      <c r="G388" s="76" t="s">
        <v>163</v>
      </c>
      <c r="H388" s="76" t="s">
        <v>250</v>
      </c>
      <c r="I388" s="76">
        <v>669</v>
      </c>
      <c r="J388" s="76">
        <v>659</v>
      </c>
      <c r="K388" s="76">
        <v>1.52E-2</v>
      </c>
    </row>
    <row r="389" spans="1:11">
      <c r="A389">
        <v>683</v>
      </c>
      <c r="B389" t="s">
        <v>339</v>
      </c>
      <c r="C389" t="s">
        <v>153</v>
      </c>
      <c r="D389" t="s">
        <v>3688</v>
      </c>
      <c r="E389" t="s">
        <v>3687</v>
      </c>
      <c r="F389" t="s">
        <v>3686</v>
      </c>
      <c r="G389" t="s">
        <v>163</v>
      </c>
      <c r="H389" t="s">
        <v>250</v>
      </c>
      <c r="I389">
        <v>632</v>
      </c>
      <c r="J389">
        <v>1211</v>
      </c>
      <c r="K389">
        <v>-0.47810000000000002</v>
      </c>
    </row>
    <row r="390" spans="1:11">
      <c r="A390" s="76">
        <v>712</v>
      </c>
      <c r="B390" s="76" t="s">
        <v>339</v>
      </c>
      <c r="C390" s="76" t="s">
        <v>153</v>
      </c>
      <c r="D390" s="76" t="s">
        <v>3685</v>
      </c>
      <c r="E390" s="76" t="s">
        <v>1761</v>
      </c>
      <c r="F390" s="76" t="s">
        <v>3684</v>
      </c>
      <c r="G390" s="76" t="s">
        <v>163</v>
      </c>
      <c r="H390" s="76" t="s">
        <v>250</v>
      </c>
      <c r="I390" s="76">
        <v>424</v>
      </c>
      <c r="J390" s="76">
        <v>5856</v>
      </c>
      <c r="K390" s="76">
        <v>-0.92759999999999998</v>
      </c>
    </row>
    <row r="391" spans="1:11">
      <c r="A391">
        <v>722</v>
      </c>
      <c r="B391" t="s">
        <v>339</v>
      </c>
      <c r="C391" t="s">
        <v>153</v>
      </c>
      <c r="D391" t="s">
        <v>3683</v>
      </c>
      <c r="E391" t="s">
        <v>3682</v>
      </c>
      <c r="F391" t="s">
        <v>3681</v>
      </c>
      <c r="G391" t="s">
        <v>163</v>
      </c>
      <c r="H391" t="s">
        <v>250</v>
      </c>
      <c r="I391">
        <v>398</v>
      </c>
      <c r="J391">
        <v>529</v>
      </c>
      <c r="K391">
        <v>-0.24759999999999999</v>
      </c>
    </row>
    <row r="392" spans="1:11">
      <c r="A392" s="76">
        <v>740</v>
      </c>
      <c r="B392" s="76" t="s">
        <v>339</v>
      </c>
      <c r="C392" s="76" t="s">
        <v>153</v>
      </c>
      <c r="D392" s="76" t="s">
        <v>3680</v>
      </c>
      <c r="E392" s="76" t="s">
        <v>3679</v>
      </c>
      <c r="F392" s="76" t="s">
        <v>3678</v>
      </c>
      <c r="G392" s="76" t="s">
        <v>163</v>
      </c>
      <c r="H392" s="76" t="s">
        <v>250</v>
      </c>
      <c r="I392" s="76">
        <v>318</v>
      </c>
      <c r="J392" s="76">
        <v>375</v>
      </c>
      <c r="K392" s="76">
        <v>-0.152</v>
      </c>
    </row>
    <row r="393" spans="1:11">
      <c r="A393">
        <v>749</v>
      </c>
      <c r="B393" t="s">
        <v>339</v>
      </c>
      <c r="C393" t="s">
        <v>153</v>
      </c>
      <c r="D393" t="s">
        <v>3677</v>
      </c>
      <c r="E393" t="s">
        <v>3667</v>
      </c>
      <c r="F393" t="s">
        <v>3676</v>
      </c>
      <c r="G393" t="s">
        <v>163</v>
      </c>
      <c r="H393" t="s">
        <v>250</v>
      </c>
      <c r="I393">
        <v>284</v>
      </c>
      <c r="J393">
        <v>515</v>
      </c>
      <c r="K393">
        <v>-0.44850000000000001</v>
      </c>
    </row>
    <row r="394" spans="1:11">
      <c r="A394" s="76">
        <v>759</v>
      </c>
      <c r="B394" s="76" t="s">
        <v>339</v>
      </c>
      <c r="C394" s="76" t="s">
        <v>153</v>
      </c>
      <c r="D394" s="76" t="s">
        <v>3675</v>
      </c>
      <c r="E394" s="76" t="s">
        <v>3674</v>
      </c>
      <c r="F394" s="76" t="s">
        <v>3673</v>
      </c>
      <c r="G394" s="76" t="s">
        <v>163</v>
      </c>
      <c r="H394" s="76" t="s">
        <v>250</v>
      </c>
      <c r="I394" s="76">
        <v>242</v>
      </c>
      <c r="J394" s="76">
        <v>363</v>
      </c>
      <c r="K394" s="76">
        <v>-0.33329999999999999</v>
      </c>
    </row>
    <row r="395" spans="1:11">
      <c r="A395">
        <v>765</v>
      </c>
      <c r="B395" t="s">
        <v>339</v>
      </c>
      <c r="C395" t="s">
        <v>153</v>
      </c>
      <c r="D395" t="s">
        <v>3672</v>
      </c>
      <c r="E395" t="s">
        <v>3602</v>
      </c>
      <c r="F395" t="s">
        <v>3671</v>
      </c>
      <c r="G395" t="s">
        <v>163</v>
      </c>
      <c r="H395" t="s">
        <v>250</v>
      </c>
      <c r="I395">
        <v>235</v>
      </c>
      <c r="J395">
        <v>658</v>
      </c>
      <c r="K395">
        <v>-0.64290000000000003</v>
      </c>
    </row>
    <row r="396" spans="1:11">
      <c r="A396" s="76">
        <v>792</v>
      </c>
      <c r="B396" s="76" t="s">
        <v>339</v>
      </c>
      <c r="C396" s="76" t="s">
        <v>153</v>
      </c>
      <c r="D396" s="76" t="s">
        <v>3670</v>
      </c>
      <c r="E396" s="76" t="s">
        <v>3669</v>
      </c>
      <c r="F396" s="76" t="s">
        <v>3669</v>
      </c>
      <c r="G396" s="76" t="s">
        <v>163</v>
      </c>
      <c r="H396" s="76" t="s">
        <v>250</v>
      </c>
      <c r="I396" s="76">
        <v>170</v>
      </c>
      <c r="J396" s="76">
        <v>440</v>
      </c>
      <c r="K396" s="76">
        <v>-0.61360000000000003</v>
      </c>
    </row>
    <row r="397" spans="1:11">
      <c r="A397">
        <v>801</v>
      </c>
      <c r="B397" t="s">
        <v>339</v>
      </c>
      <c r="C397" t="s">
        <v>153</v>
      </c>
      <c r="D397" t="s">
        <v>3668</v>
      </c>
      <c r="E397" t="s">
        <v>3667</v>
      </c>
      <c r="F397" t="s">
        <v>3666</v>
      </c>
      <c r="G397" t="s">
        <v>163</v>
      </c>
      <c r="H397" t="s">
        <v>250</v>
      </c>
      <c r="I397">
        <v>162</v>
      </c>
      <c r="J397">
        <v>219</v>
      </c>
      <c r="K397">
        <v>-0.26029999999999998</v>
      </c>
    </row>
    <row r="398" spans="1:11">
      <c r="A398" s="76">
        <v>852</v>
      </c>
      <c r="B398" s="76" t="s">
        <v>339</v>
      </c>
      <c r="C398" s="76" t="s">
        <v>153</v>
      </c>
      <c r="D398" s="76" t="s">
        <v>3665</v>
      </c>
      <c r="E398" s="76" t="s">
        <v>3664</v>
      </c>
      <c r="F398" s="76" t="s">
        <v>3663</v>
      </c>
      <c r="G398" s="76" t="s">
        <v>163</v>
      </c>
      <c r="H398" s="76" t="s">
        <v>250</v>
      </c>
      <c r="I398" s="76">
        <v>98</v>
      </c>
      <c r="J398" s="76">
        <v>114</v>
      </c>
      <c r="K398" s="76">
        <v>-0.1404</v>
      </c>
    </row>
    <row r="399" spans="1:11">
      <c r="A399">
        <v>853</v>
      </c>
      <c r="B399" t="s">
        <v>339</v>
      </c>
      <c r="C399" t="s">
        <v>153</v>
      </c>
      <c r="D399" t="s">
        <v>3662</v>
      </c>
      <c r="E399" t="s">
        <v>3542</v>
      </c>
      <c r="F399" t="s">
        <v>3661</v>
      </c>
      <c r="G399" t="s">
        <v>163</v>
      </c>
      <c r="H399" t="s">
        <v>250</v>
      </c>
      <c r="I399">
        <v>97</v>
      </c>
      <c r="J399">
        <v>22</v>
      </c>
      <c r="K399">
        <v>3.4091</v>
      </c>
    </row>
    <row r="400" spans="1:11">
      <c r="A400" s="76">
        <v>854</v>
      </c>
      <c r="B400" s="76" t="s">
        <v>339</v>
      </c>
      <c r="C400" s="76" t="s">
        <v>153</v>
      </c>
      <c r="D400" s="76" t="s">
        <v>3660</v>
      </c>
      <c r="E400" s="76" t="s">
        <v>3622</v>
      </c>
      <c r="F400" s="76" t="s">
        <v>3659</v>
      </c>
      <c r="G400" s="76" t="s">
        <v>163</v>
      </c>
      <c r="H400" s="76" t="s">
        <v>250</v>
      </c>
      <c r="I400" s="76">
        <v>97</v>
      </c>
      <c r="J400" s="76">
        <v>100</v>
      </c>
      <c r="K400" s="76">
        <v>-0.03</v>
      </c>
    </row>
    <row r="401" spans="1:11">
      <c r="A401">
        <v>857</v>
      </c>
      <c r="B401" t="s">
        <v>339</v>
      </c>
      <c r="C401" t="s">
        <v>153</v>
      </c>
      <c r="D401" t="s">
        <v>3658</v>
      </c>
      <c r="E401" t="s">
        <v>3622</v>
      </c>
      <c r="F401" t="s">
        <v>3657</v>
      </c>
      <c r="G401" t="s">
        <v>163</v>
      </c>
      <c r="H401" t="s">
        <v>250</v>
      </c>
      <c r="I401">
        <v>94</v>
      </c>
      <c r="J401">
        <v>176</v>
      </c>
      <c r="K401">
        <v>-0.46589999999999998</v>
      </c>
    </row>
    <row r="402" spans="1:11">
      <c r="A402" s="76">
        <v>858</v>
      </c>
      <c r="B402" s="76" t="s">
        <v>339</v>
      </c>
      <c r="C402" s="76" t="s">
        <v>153</v>
      </c>
      <c r="D402" s="76" t="s">
        <v>3656</v>
      </c>
      <c r="E402" s="76" t="s">
        <v>3655</v>
      </c>
      <c r="F402" s="76" t="s">
        <v>3654</v>
      </c>
      <c r="G402" s="76" t="s">
        <v>163</v>
      </c>
      <c r="H402" s="76" t="s">
        <v>250</v>
      </c>
      <c r="I402" s="76">
        <v>92</v>
      </c>
      <c r="J402" s="76">
        <v>44</v>
      </c>
      <c r="K402" s="76">
        <v>1.0909</v>
      </c>
    </row>
    <row r="403" spans="1:11">
      <c r="A403">
        <v>870</v>
      </c>
      <c r="B403" t="s">
        <v>339</v>
      </c>
      <c r="C403" t="s">
        <v>153</v>
      </c>
      <c r="D403" t="s">
        <v>3653</v>
      </c>
      <c r="E403" t="s">
        <v>1829</v>
      </c>
      <c r="F403" t="s">
        <v>3652</v>
      </c>
      <c r="G403" t="s">
        <v>163</v>
      </c>
      <c r="H403" t="s">
        <v>250</v>
      </c>
      <c r="I403">
        <v>81</v>
      </c>
      <c r="J403">
        <v>13077</v>
      </c>
      <c r="K403">
        <v>-0.99380000000000002</v>
      </c>
    </row>
    <row r="404" spans="1:11">
      <c r="A404" s="76">
        <v>874</v>
      </c>
      <c r="B404" s="76" t="s">
        <v>339</v>
      </c>
      <c r="C404" s="76" t="s">
        <v>153</v>
      </c>
      <c r="D404" s="76" t="s">
        <v>3651</v>
      </c>
      <c r="E404" s="76" t="s">
        <v>3650</v>
      </c>
      <c r="F404" s="76" t="s">
        <v>3649</v>
      </c>
      <c r="G404" s="76" t="s">
        <v>163</v>
      </c>
      <c r="H404" s="76" t="s">
        <v>250</v>
      </c>
      <c r="I404" s="76">
        <v>79</v>
      </c>
      <c r="J404" s="76">
        <v>472</v>
      </c>
      <c r="K404" s="76">
        <v>-0.83260000000000001</v>
      </c>
    </row>
    <row r="405" spans="1:11">
      <c r="A405">
        <v>894</v>
      </c>
      <c r="B405" t="s">
        <v>339</v>
      </c>
      <c r="C405" t="s">
        <v>153</v>
      </c>
      <c r="D405" t="s">
        <v>3648</v>
      </c>
      <c r="E405" t="s">
        <v>3602</v>
      </c>
      <c r="F405" t="s">
        <v>3647</v>
      </c>
      <c r="G405" t="s">
        <v>163</v>
      </c>
      <c r="H405" t="s">
        <v>250</v>
      </c>
      <c r="I405">
        <v>68</v>
      </c>
      <c r="J405">
        <v>65</v>
      </c>
      <c r="K405">
        <v>4.6199999999999998E-2</v>
      </c>
    </row>
    <row r="406" spans="1:11">
      <c r="A406" s="76">
        <v>903</v>
      </c>
      <c r="B406" s="76" t="s">
        <v>339</v>
      </c>
      <c r="C406" s="76" t="s">
        <v>153</v>
      </c>
      <c r="D406" s="76" t="s">
        <v>3646</v>
      </c>
      <c r="E406" s="76" t="s">
        <v>3645</v>
      </c>
      <c r="F406" s="76" t="s">
        <v>3645</v>
      </c>
      <c r="G406" s="76" t="s">
        <v>163</v>
      </c>
      <c r="H406" s="76" t="s">
        <v>250</v>
      </c>
      <c r="I406" s="76">
        <v>63</v>
      </c>
      <c r="J406" s="76">
        <v>0</v>
      </c>
      <c r="K406" s="76">
        <v>0</v>
      </c>
    </row>
    <row r="407" spans="1:11">
      <c r="A407">
        <v>904</v>
      </c>
      <c r="B407" t="s">
        <v>339</v>
      </c>
      <c r="C407" t="s">
        <v>153</v>
      </c>
      <c r="D407" t="s">
        <v>3644</v>
      </c>
      <c r="E407" t="s">
        <v>3643</v>
      </c>
      <c r="F407" t="s">
        <v>3642</v>
      </c>
      <c r="G407" t="s">
        <v>163</v>
      </c>
      <c r="H407" t="s">
        <v>250</v>
      </c>
      <c r="I407">
        <v>63</v>
      </c>
      <c r="J407">
        <v>85</v>
      </c>
      <c r="K407">
        <v>-0.25879999999999997</v>
      </c>
    </row>
    <row r="408" spans="1:11">
      <c r="A408" s="76">
        <v>909</v>
      </c>
      <c r="B408" s="76" t="s">
        <v>339</v>
      </c>
      <c r="C408" s="76" t="s">
        <v>153</v>
      </c>
      <c r="D408" s="76" t="s">
        <v>3641</v>
      </c>
      <c r="E408" s="76" t="s">
        <v>3640</v>
      </c>
      <c r="F408" s="76" t="s">
        <v>3639</v>
      </c>
      <c r="G408" s="76" t="s">
        <v>163</v>
      </c>
      <c r="H408" s="76" t="s">
        <v>250</v>
      </c>
      <c r="I408" s="76">
        <v>60</v>
      </c>
      <c r="J408" s="76">
        <v>70</v>
      </c>
      <c r="K408" s="76">
        <v>-0.1429</v>
      </c>
    </row>
    <row r="409" spans="1:11">
      <c r="A409">
        <v>924</v>
      </c>
      <c r="B409" t="s">
        <v>339</v>
      </c>
      <c r="C409" t="s">
        <v>153</v>
      </c>
      <c r="D409" t="s">
        <v>3638</v>
      </c>
      <c r="E409" t="s">
        <v>3637</v>
      </c>
      <c r="F409" t="s">
        <v>3636</v>
      </c>
      <c r="G409" t="s">
        <v>163</v>
      </c>
      <c r="H409" t="s">
        <v>250</v>
      </c>
      <c r="I409">
        <v>52</v>
      </c>
      <c r="J409">
        <v>84</v>
      </c>
      <c r="K409">
        <v>-0.38100000000000001</v>
      </c>
    </row>
    <row r="410" spans="1:11">
      <c r="A410" s="76">
        <v>942</v>
      </c>
      <c r="B410" s="76" t="s">
        <v>339</v>
      </c>
      <c r="C410" s="76" t="s">
        <v>153</v>
      </c>
      <c r="D410" s="76" t="s">
        <v>3635</v>
      </c>
      <c r="E410" s="76" t="s">
        <v>3634</v>
      </c>
      <c r="F410" s="76" t="s">
        <v>3634</v>
      </c>
      <c r="G410" s="76" t="s">
        <v>163</v>
      </c>
      <c r="H410" s="76" t="s">
        <v>250</v>
      </c>
      <c r="I410" s="76">
        <v>45</v>
      </c>
      <c r="J410" s="76">
        <v>75</v>
      </c>
      <c r="K410" s="76">
        <v>-0.4</v>
      </c>
    </row>
    <row r="411" spans="1:11">
      <c r="A411">
        <v>943</v>
      </c>
      <c r="B411" t="s">
        <v>339</v>
      </c>
      <c r="C411" t="s">
        <v>153</v>
      </c>
      <c r="D411" t="s">
        <v>3633</v>
      </c>
      <c r="E411" t="s">
        <v>3632</v>
      </c>
      <c r="F411" t="s">
        <v>3631</v>
      </c>
      <c r="G411" t="s">
        <v>163</v>
      </c>
      <c r="H411" t="s">
        <v>250</v>
      </c>
      <c r="I411">
        <v>45</v>
      </c>
      <c r="J411">
        <v>114</v>
      </c>
      <c r="K411">
        <v>-0.60529999999999995</v>
      </c>
    </row>
    <row r="412" spans="1:11">
      <c r="A412" s="76">
        <v>966</v>
      </c>
      <c r="B412" s="76" t="s">
        <v>339</v>
      </c>
      <c r="C412" s="76" t="s">
        <v>153</v>
      </c>
      <c r="D412" s="76" t="s">
        <v>3630</v>
      </c>
      <c r="E412" s="76" t="s">
        <v>3602</v>
      </c>
      <c r="F412" s="76" t="s">
        <v>3629</v>
      </c>
      <c r="G412" s="76" t="s">
        <v>163</v>
      </c>
      <c r="H412" s="76" t="s">
        <v>250</v>
      </c>
      <c r="I412" s="76">
        <v>37</v>
      </c>
      <c r="J412" s="76">
        <v>62</v>
      </c>
      <c r="K412" s="76">
        <v>-0.4032</v>
      </c>
    </row>
    <row r="413" spans="1:11">
      <c r="A413">
        <v>971</v>
      </c>
      <c r="B413" t="s">
        <v>339</v>
      </c>
      <c r="C413" t="s">
        <v>153</v>
      </c>
      <c r="D413" t="s">
        <v>3628</v>
      </c>
      <c r="E413" t="s">
        <v>3627</v>
      </c>
      <c r="F413" t="s">
        <v>3626</v>
      </c>
      <c r="G413" t="s">
        <v>163</v>
      </c>
      <c r="H413" t="s">
        <v>250</v>
      </c>
      <c r="I413">
        <v>36</v>
      </c>
      <c r="J413">
        <v>73</v>
      </c>
      <c r="K413">
        <v>-0.50680000000000003</v>
      </c>
    </row>
    <row r="414" spans="1:11">
      <c r="A414" s="76">
        <v>1010</v>
      </c>
      <c r="B414" s="76" t="s">
        <v>339</v>
      </c>
      <c r="C414" s="76" t="s">
        <v>153</v>
      </c>
      <c r="D414" s="76" t="s">
        <v>3625</v>
      </c>
      <c r="E414" s="76" t="s">
        <v>393</v>
      </c>
      <c r="F414" s="76" t="s">
        <v>3624</v>
      </c>
      <c r="G414" s="76" t="s">
        <v>163</v>
      </c>
      <c r="H414" s="76" t="s">
        <v>250</v>
      </c>
      <c r="I414" s="76">
        <v>27</v>
      </c>
      <c r="J414" s="76">
        <v>201</v>
      </c>
      <c r="K414" s="76">
        <v>-0.86570000000000003</v>
      </c>
    </row>
    <row r="415" spans="1:11">
      <c r="A415">
        <v>1020</v>
      </c>
      <c r="B415" t="s">
        <v>339</v>
      </c>
      <c r="C415" t="s">
        <v>153</v>
      </c>
      <c r="D415" t="s">
        <v>3623</v>
      </c>
      <c r="E415" t="s">
        <v>3622</v>
      </c>
      <c r="F415" t="s">
        <v>3621</v>
      </c>
      <c r="G415" t="s">
        <v>163</v>
      </c>
      <c r="H415" t="s">
        <v>250</v>
      </c>
      <c r="I415">
        <v>26</v>
      </c>
      <c r="J415">
        <v>52</v>
      </c>
      <c r="K415">
        <v>-0.5</v>
      </c>
    </row>
    <row r="416" spans="1:11">
      <c r="A416" s="76">
        <v>1052</v>
      </c>
      <c r="B416" s="76" t="s">
        <v>339</v>
      </c>
      <c r="C416" s="76" t="s">
        <v>153</v>
      </c>
      <c r="D416" s="76" t="s">
        <v>3620</v>
      </c>
      <c r="E416" s="76" t="s">
        <v>3619</v>
      </c>
      <c r="F416" s="76" t="s">
        <v>3618</v>
      </c>
      <c r="G416" s="76" t="s">
        <v>163</v>
      </c>
      <c r="H416" s="76" t="s">
        <v>250</v>
      </c>
      <c r="I416" s="76">
        <v>23</v>
      </c>
      <c r="J416" s="76">
        <v>58</v>
      </c>
      <c r="K416" s="76">
        <v>-0.60340000000000005</v>
      </c>
    </row>
    <row r="417" spans="1:11">
      <c r="A417">
        <v>1053</v>
      </c>
      <c r="B417" t="s">
        <v>339</v>
      </c>
      <c r="C417" t="s">
        <v>153</v>
      </c>
      <c r="D417" t="s">
        <v>3617</v>
      </c>
      <c r="E417" t="s">
        <v>3616</v>
      </c>
      <c r="F417" t="s">
        <v>3615</v>
      </c>
      <c r="G417" t="s">
        <v>163</v>
      </c>
      <c r="H417" t="s">
        <v>250</v>
      </c>
      <c r="I417">
        <v>23</v>
      </c>
      <c r="J417">
        <v>60</v>
      </c>
      <c r="K417">
        <v>-0.61670000000000003</v>
      </c>
    </row>
    <row r="418" spans="1:11">
      <c r="A418" s="76">
        <v>1066</v>
      </c>
      <c r="B418" s="76" t="s">
        <v>339</v>
      </c>
      <c r="C418" s="76" t="s">
        <v>153</v>
      </c>
      <c r="D418" s="76" t="s">
        <v>3614</v>
      </c>
      <c r="E418" s="76" t="s">
        <v>3613</v>
      </c>
      <c r="F418" s="76" t="s">
        <v>3613</v>
      </c>
      <c r="G418" s="76" t="s">
        <v>163</v>
      </c>
      <c r="H418" s="76" t="s">
        <v>250</v>
      </c>
      <c r="I418" s="76">
        <v>20</v>
      </c>
      <c r="J418" s="76">
        <v>24</v>
      </c>
      <c r="K418" s="76">
        <v>-0.16669999999999999</v>
      </c>
    </row>
    <row r="419" spans="1:11">
      <c r="A419">
        <v>1070</v>
      </c>
      <c r="B419" t="s">
        <v>339</v>
      </c>
      <c r="C419" t="s">
        <v>153</v>
      </c>
      <c r="D419" t="s">
        <v>3612</v>
      </c>
      <c r="E419" t="s">
        <v>3611</v>
      </c>
      <c r="F419" t="s">
        <v>3610</v>
      </c>
      <c r="G419" t="s">
        <v>163</v>
      </c>
      <c r="H419" t="s">
        <v>250</v>
      </c>
      <c r="I419">
        <v>20</v>
      </c>
      <c r="J419">
        <v>2</v>
      </c>
      <c r="K419">
        <v>9</v>
      </c>
    </row>
    <row r="420" spans="1:11">
      <c r="A420" s="76">
        <v>1081</v>
      </c>
      <c r="B420" s="76" t="s">
        <v>339</v>
      </c>
      <c r="C420" s="76" t="s">
        <v>153</v>
      </c>
      <c r="D420" s="76" t="s">
        <v>3609</v>
      </c>
      <c r="E420" s="76" t="s">
        <v>3608</v>
      </c>
      <c r="F420" s="76" t="s">
        <v>3607</v>
      </c>
      <c r="G420" s="76" t="s">
        <v>163</v>
      </c>
      <c r="H420" s="76" t="s">
        <v>250</v>
      </c>
      <c r="I420" s="76">
        <v>19</v>
      </c>
      <c r="J420" s="76">
        <v>25</v>
      </c>
      <c r="K420" s="76">
        <v>-0.24</v>
      </c>
    </row>
    <row r="421" spans="1:11">
      <c r="A421">
        <v>1115</v>
      </c>
      <c r="B421" t="s">
        <v>339</v>
      </c>
      <c r="C421" t="s">
        <v>153</v>
      </c>
      <c r="D421" t="s">
        <v>3606</v>
      </c>
      <c r="E421" t="s">
        <v>3605</v>
      </c>
      <c r="F421" t="s">
        <v>3604</v>
      </c>
      <c r="G421" t="s">
        <v>163</v>
      </c>
      <c r="H421" t="s">
        <v>250</v>
      </c>
      <c r="I421">
        <v>16</v>
      </c>
      <c r="J421">
        <v>6</v>
      </c>
      <c r="K421">
        <v>1.6667000000000001</v>
      </c>
    </row>
    <row r="422" spans="1:11">
      <c r="A422" s="76">
        <v>1117</v>
      </c>
      <c r="B422" s="76" t="s">
        <v>339</v>
      </c>
      <c r="C422" s="76" t="s">
        <v>153</v>
      </c>
      <c r="D422" s="76" t="s">
        <v>3603</v>
      </c>
      <c r="E422" s="76" t="s">
        <v>3602</v>
      </c>
      <c r="F422" s="76" t="s">
        <v>3601</v>
      </c>
      <c r="G422" s="76" t="s">
        <v>163</v>
      </c>
      <c r="H422" s="76" t="s">
        <v>250</v>
      </c>
      <c r="I422" s="76">
        <v>16</v>
      </c>
      <c r="J422" s="76">
        <v>322</v>
      </c>
      <c r="K422" s="76">
        <v>-0.95030000000000003</v>
      </c>
    </row>
    <row r="423" spans="1:11">
      <c r="A423">
        <v>1127</v>
      </c>
      <c r="B423" t="s">
        <v>339</v>
      </c>
      <c r="C423" t="s">
        <v>153</v>
      </c>
      <c r="D423" t="s">
        <v>3600</v>
      </c>
      <c r="E423" t="s">
        <v>1880</v>
      </c>
      <c r="F423" t="s">
        <v>3599</v>
      </c>
      <c r="G423" t="s">
        <v>163</v>
      </c>
      <c r="H423" t="s">
        <v>250</v>
      </c>
      <c r="I423">
        <v>15</v>
      </c>
      <c r="J423">
        <v>95</v>
      </c>
      <c r="K423">
        <v>-0.84209999999999996</v>
      </c>
    </row>
    <row r="424" spans="1:11">
      <c r="A424" s="76">
        <v>1129</v>
      </c>
      <c r="B424" s="76" t="s">
        <v>339</v>
      </c>
      <c r="C424" s="76" t="s">
        <v>153</v>
      </c>
      <c r="D424" s="76" t="s">
        <v>3598</v>
      </c>
      <c r="E424" s="76" t="s">
        <v>3597</v>
      </c>
      <c r="F424" s="76" t="s">
        <v>3596</v>
      </c>
      <c r="G424" s="76" t="s">
        <v>163</v>
      </c>
      <c r="H424" s="76" t="s">
        <v>250</v>
      </c>
      <c r="I424" s="76">
        <v>15</v>
      </c>
      <c r="J424" s="76">
        <v>93</v>
      </c>
      <c r="K424" s="76">
        <v>-0.8387</v>
      </c>
    </row>
    <row r="425" spans="1:11">
      <c r="A425">
        <v>1154</v>
      </c>
      <c r="B425" t="s">
        <v>339</v>
      </c>
      <c r="C425" t="s">
        <v>153</v>
      </c>
      <c r="D425" t="s">
        <v>3595</v>
      </c>
      <c r="E425" t="s">
        <v>1317</v>
      </c>
      <c r="F425" t="s">
        <v>3594</v>
      </c>
      <c r="G425" t="s">
        <v>163</v>
      </c>
      <c r="H425" t="s">
        <v>250</v>
      </c>
      <c r="I425">
        <v>13</v>
      </c>
      <c r="J425">
        <v>20</v>
      </c>
      <c r="K425">
        <v>-0.35</v>
      </c>
    </row>
    <row r="426" spans="1:11">
      <c r="A426" s="76">
        <v>1175</v>
      </c>
      <c r="B426" s="76" t="s">
        <v>339</v>
      </c>
      <c r="C426" s="76" t="s">
        <v>153</v>
      </c>
      <c r="D426" s="76" t="s">
        <v>3593</v>
      </c>
      <c r="E426" s="76" t="s">
        <v>3592</v>
      </c>
      <c r="F426" s="76" t="s">
        <v>3591</v>
      </c>
      <c r="G426" s="76" t="s">
        <v>163</v>
      </c>
      <c r="H426" s="76" t="s">
        <v>250</v>
      </c>
      <c r="I426" s="76">
        <v>11</v>
      </c>
      <c r="J426" s="76">
        <v>0</v>
      </c>
      <c r="K426" s="76">
        <v>0</v>
      </c>
    </row>
    <row r="427" spans="1:11">
      <c r="A427">
        <v>1213</v>
      </c>
      <c r="B427" t="s">
        <v>339</v>
      </c>
      <c r="C427" t="s">
        <v>153</v>
      </c>
      <c r="D427" t="s">
        <v>3590</v>
      </c>
      <c r="E427" t="s">
        <v>3589</v>
      </c>
      <c r="F427" t="s">
        <v>3588</v>
      </c>
      <c r="G427" t="s">
        <v>163</v>
      </c>
      <c r="H427" t="s">
        <v>250</v>
      </c>
      <c r="I427">
        <v>9</v>
      </c>
      <c r="J427">
        <v>38</v>
      </c>
      <c r="K427">
        <v>-0.76319999999999999</v>
      </c>
    </row>
    <row r="428" spans="1:11">
      <c r="A428" s="76">
        <v>1214</v>
      </c>
      <c r="B428" s="76" t="s">
        <v>339</v>
      </c>
      <c r="C428" s="76" t="s">
        <v>153</v>
      </c>
      <c r="D428" s="76" t="s">
        <v>3587</v>
      </c>
      <c r="E428" s="76" t="s">
        <v>3586</v>
      </c>
      <c r="F428" s="76" t="s">
        <v>3585</v>
      </c>
      <c r="G428" s="76" t="s">
        <v>163</v>
      </c>
      <c r="H428" s="76" t="s">
        <v>250</v>
      </c>
      <c r="I428" s="76">
        <v>9</v>
      </c>
      <c r="J428" s="76">
        <v>4</v>
      </c>
      <c r="K428" s="76">
        <v>1.25</v>
      </c>
    </row>
    <row r="429" spans="1:11">
      <c r="A429">
        <v>1216</v>
      </c>
      <c r="B429" t="s">
        <v>339</v>
      </c>
      <c r="C429" t="s">
        <v>153</v>
      </c>
      <c r="D429" t="s">
        <v>3584</v>
      </c>
      <c r="E429" t="s">
        <v>3583</v>
      </c>
      <c r="F429" t="s">
        <v>3582</v>
      </c>
      <c r="G429" t="s">
        <v>163</v>
      </c>
      <c r="H429" t="s">
        <v>250</v>
      </c>
      <c r="I429">
        <v>9</v>
      </c>
      <c r="J429">
        <v>8</v>
      </c>
      <c r="K429">
        <v>0.125</v>
      </c>
    </row>
    <row r="430" spans="1:11">
      <c r="A430" s="76">
        <v>1218</v>
      </c>
      <c r="B430" s="76" t="s">
        <v>339</v>
      </c>
      <c r="C430" s="76" t="s">
        <v>153</v>
      </c>
      <c r="D430" s="76" t="s">
        <v>3581</v>
      </c>
      <c r="E430" s="76" t="s">
        <v>3580</v>
      </c>
      <c r="F430" s="76" t="s">
        <v>3579</v>
      </c>
      <c r="G430" s="76" t="s">
        <v>163</v>
      </c>
      <c r="H430" s="76" t="s">
        <v>250</v>
      </c>
      <c r="I430" s="76">
        <v>9</v>
      </c>
      <c r="J430" s="76">
        <v>6</v>
      </c>
      <c r="K430" s="76">
        <v>0.5</v>
      </c>
    </row>
    <row r="431" spans="1:11">
      <c r="A431">
        <v>1232</v>
      </c>
      <c r="B431" t="s">
        <v>339</v>
      </c>
      <c r="C431" t="s">
        <v>153</v>
      </c>
      <c r="D431" t="s">
        <v>3578</v>
      </c>
      <c r="E431" t="s">
        <v>3577</v>
      </c>
      <c r="F431" t="s">
        <v>3576</v>
      </c>
      <c r="G431" t="s">
        <v>163</v>
      </c>
      <c r="H431" t="s">
        <v>250</v>
      </c>
      <c r="I431">
        <v>9</v>
      </c>
      <c r="J431">
        <v>70</v>
      </c>
      <c r="K431">
        <v>-0.87139999999999995</v>
      </c>
    </row>
    <row r="432" spans="1:11">
      <c r="A432" s="76">
        <v>1235</v>
      </c>
      <c r="B432" s="76" t="s">
        <v>339</v>
      </c>
      <c r="C432" s="76" t="s">
        <v>153</v>
      </c>
      <c r="D432" s="76" t="s">
        <v>3575</v>
      </c>
      <c r="E432" s="76" t="s">
        <v>3574</v>
      </c>
      <c r="F432" s="76" t="s">
        <v>3574</v>
      </c>
      <c r="G432" s="76" t="s">
        <v>163</v>
      </c>
      <c r="H432" s="76" t="s">
        <v>250</v>
      </c>
      <c r="I432" s="76">
        <v>8</v>
      </c>
      <c r="J432" s="76">
        <v>0</v>
      </c>
      <c r="K432" s="76">
        <v>0</v>
      </c>
    </row>
    <row r="433" spans="1:11">
      <c r="A433">
        <v>1254</v>
      </c>
      <c r="B433" t="s">
        <v>339</v>
      </c>
      <c r="C433" t="s">
        <v>153</v>
      </c>
      <c r="D433" t="s">
        <v>3573</v>
      </c>
      <c r="E433" t="s">
        <v>3572</v>
      </c>
      <c r="F433" t="s">
        <v>3572</v>
      </c>
      <c r="G433" t="s">
        <v>163</v>
      </c>
      <c r="H433" t="s">
        <v>250</v>
      </c>
      <c r="I433">
        <v>8</v>
      </c>
      <c r="J433">
        <v>4</v>
      </c>
      <c r="K433">
        <v>1</v>
      </c>
    </row>
    <row r="434" spans="1:11">
      <c r="A434" s="76">
        <v>1261</v>
      </c>
      <c r="B434" s="76" t="s">
        <v>339</v>
      </c>
      <c r="C434" s="76" t="s">
        <v>153</v>
      </c>
      <c r="D434" s="76" t="s">
        <v>3571</v>
      </c>
      <c r="E434" s="76" t="s">
        <v>2535</v>
      </c>
      <c r="F434" s="76" t="s">
        <v>3570</v>
      </c>
      <c r="G434" s="76" t="s">
        <v>163</v>
      </c>
      <c r="H434" s="76" t="s">
        <v>250</v>
      </c>
      <c r="I434" s="76">
        <v>8</v>
      </c>
      <c r="J434" s="76">
        <v>15</v>
      </c>
      <c r="K434" s="76">
        <v>-0.4667</v>
      </c>
    </row>
    <row r="435" spans="1:11">
      <c r="A435">
        <v>1284</v>
      </c>
      <c r="B435" t="s">
        <v>339</v>
      </c>
      <c r="C435" t="s">
        <v>153</v>
      </c>
      <c r="D435" t="s">
        <v>3569</v>
      </c>
      <c r="E435" t="s">
        <v>3568</v>
      </c>
      <c r="F435" t="s">
        <v>3567</v>
      </c>
      <c r="G435" t="s">
        <v>163</v>
      </c>
      <c r="H435" t="s">
        <v>250</v>
      </c>
      <c r="I435">
        <v>7</v>
      </c>
      <c r="J435">
        <v>0</v>
      </c>
      <c r="K435">
        <v>0</v>
      </c>
    </row>
    <row r="436" spans="1:11">
      <c r="A436" s="76">
        <v>1310</v>
      </c>
      <c r="B436" s="76" t="s">
        <v>339</v>
      </c>
      <c r="C436" s="76" t="s">
        <v>153</v>
      </c>
      <c r="D436" s="76" t="s">
        <v>3566</v>
      </c>
      <c r="E436" s="76" t="s">
        <v>3565</v>
      </c>
      <c r="F436" s="76" t="s">
        <v>3564</v>
      </c>
      <c r="G436" s="76" t="s">
        <v>163</v>
      </c>
      <c r="H436" s="76" t="s">
        <v>250</v>
      </c>
      <c r="I436" s="76">
        <v>6</v>
      </c>
      <c r="J436" s="76">
        <v>25</v>
      </c>
      <c r="K436" s="76">
        <v>-0.76</v>
      </c>
    </row>
    <row r="437" spans="1:11">
      <c r="A437">
        <v>1317</v>
      </c>
      <c r="B437" t="s">
        <v>339</v>
      </c>
      <c r="C437" t="s">
        <v>153</v>
      </c>
      <c r="D437" t="s">
        <v>3563</v>
      </c>
      <c r="E437" t="s">
        <v>3562</v>
      </c>
      <c r="F437" t="s">
        <v>3562</v>
      </c>
      <c r="G437" t="s">
        <v>163</v>
      </c>
      <c r="H437" t="s">
        <v>250</v>
      </c>
      <c r="I437">
        <v>6</v>
      </c>
      <c r="J437">
        <v>11</v>
      </c>
      <c r="K437">
        <v>-0.45450000000000002</v>
      </c>
    </row>
    <row r="438" spans="1:11">
      <c r="A438" s="76">
        <v>1329</v>
      </c>
      <c r="B438" s="76" t="s">
        <v>339</v>
      </c>
      <c r="C438" s="76" t="s">
        <v>153</v>
      </c>
      <c r="D438" s="76" t="s">
        <v>3561</v>
      </c>
      <c r="E438" s="76" t="s">
        <v>3560</v>
      </c>
      <c r="F438" s="76" t="s">
        <v>3559</v>
      </c>
      <c r="G438" s="76" t="s">
        <v>163</v>
      </c>
      <c r="H438" s="76" t="s">
        <v>250</v>
      </c>
      <c r="I438" s="76">
        <v>5</v>
      </c>
      <c r="J438" s="76">
        <v>0</v>
      </c>
      <c r="K438" s="76">
        <v>0</v>
      </c>
    </row>
    <row r="439" spans="1:11">
      <c r="A439">
        <v>1345</v>
      </c>
      <c r="B439" t="s">
        <v>339</v>
      </c>
      <c r="C439" t="s">
        <v>153</v>
      </c>
      <c r="D439" t="s">
        <v>3558</v>
      </c>
      <c r="E439" t="s">
        <v>3557</v>
      </c>
      <c r="F439" t="s">
        <v>3556</v>
      </c>
      <c r="G439" t="s">
        <v>163</v>
      </c>
      <c r="H439" t="s">
        <v>250</v>
      </c>
      <c r="I439">
        <v>5</v>
      </c>
      <c r="J439">
        <v>0</v>
      </c>
      <c r="K439">
        <v>0</v>
      </c>
    </row>
    <row r="440" spans="1:11">
      <c r="A440" s="76">
        <v>1352</v>
      </c>
      <c r="B440" s="76" t="s">
        <v>339</v>
      </c>
      <c r="C440" s="76" t="s">
        <v>153</v>
      </c>
      <c r="D440" s="76" t="s">
        <v>3555</v>
      </c>
      <c r="E440" s="76" t="s">
        <v>3554</v>
      </c>
      <c r="F440" s="76" t="s">
        <v>3554</v>
      </c>
      <c r="G440" s="76" t="s">
        <v>163</v>
      </c>
      <c r="H440" s="76" t="s">
        <v>250</v>
      </c>
      <c r="I440" s="76">
        <v>5</v>
      </c>
      <c r="J440" s="76">
        <v>0</v>
      </c>
      <c r="K440" s="76">
        <v>0</v>
      </c>
    </row>
    <row r="441" spans="1:11">
      <c r="A441">
        <v>1385</v>
      </c>
      <c r="B441" t="s">
        <v>339</v>
      </c>
      <c r="C441" t="s">
        <v>153</v>
      </c>
      <c r="D441" t="s">
        <v>3553</v>
      </c>
      <c r="E441" t="s">
        <v>3552</v>
      </c>
      <c r="F441" t="s">
        <v>3552</v>
      </c>
      <c r="G441" t="s">
        <v>163</v>
      </c>
      <c r="H441" t="s">
        <v>250</v>
      </c>
      <c r="I441">
        <v>4</v>
      </c>
      <c r="J441">
        <v>14</v>
      </c>
      <c r="K441">
        <v>-0.71430000000000005</v>
      </c>
    </row>
    <row r="442" spans="1:11">
      <c r="A442" s="76">
        <v>1389</v>
      </c>
      <c r="B442" s="76" t="s">
        <v>339</v>
      </c>
      <c r="C442" s="76" t="s">
        <v>153</v>
      </c>
      <c r="D442" s="76" t="s">
        <v>3551</v>
      </c>
      <c r="E442" s="76" t="s">
        <v>3550</v>
      </c>
      <c r="F442" s="76" t="s">
        <v>3549</v>
      </c>
      <c r="G442" s="76" t="s">
        <v>163</v>
      </c>
      <c r="H442" s="76" t="s">
        <v>250</v>
      </c>
      <c r="I442" s="76">
        <v>4</v>
      </c>
      <c r="J442" s="76">
        <v>128</v>
      </c>
      <c r="K442" s="76">
        <v>-0.96879999999999999</v>
      </c>
    </row>
    <row r="443" spans="1:11">
      <c r="A443">
        <v>1430</v>
      </c>
      <c r="B443" t="s">
        <v>339</v>
      </c>
      <c r="C443" t="s">
        <v>153</v>
      </c>
      <c r="D443" t="s">
        <v>3548</v>
      </c>
      <c r="E443" t="s">
        <v>3547</v>
      </c>
      <c r="F443" t="s">
        <v>3546</v>
      </c>
      <c r="G443" t="s">
        <v>163</v>
      </c>
      <c r="H443" t="s">
        <v>250</v>
      </c>
      <c r="I443">
        <v>3</v>
      </c>
      <c r="J443">
        <v>0</v>
      </c>
      <c r="K443">
        <v>0</v>
      </c>
    </row>
    <row r="444" spans="1:11">
      <c r="A444" s="76">
        <v>1455</v>
      </c>
      <c r="B444" s="76" t="s">
        <v>339</v>
      </c>
      <c r="C444" s="76" t="s">
        <v>153</v>
      </c>
      <c r="D444" s="76" t="s">
        <v>3545</v>
      </c>
      <c r="E444" s="76" t="s">
        <v>3544</v>
      </c>
      <c r="F444" s="76" t="s">
        <v>3544</v>
      </c>
      <c r="G444" s="76" t="s">
        <v>163</v>
      </c>
      <c r="H444" s="76" t="s">
        <v>250</v>
      </c>
      <c r="I444" s="76">
        <v>3</v>
      </c>
      <c r="J444" s="76">
        <v>4</v>
      </c>
      <c r="K444" s="76">
        <v>-0.25</v>
      </c>
    </row>
    <row r="445" spans="1:11">
      <c r="A445">
        <v>1462</v>
      </c>
      <c r="B445" t="s">
        <v>339</v>
      </c>
      <c r="C445" t="s">
        <v>153</v>
      </c>
      <c r="D445" t="s">
        <v>3543</v>
      </c>
      <c r="E445" t="s">
        <v>3542</v>
      </c>
      <c r="F445" t="s">
        <v>3541</v>
      </c>
      <c r="G445" t="s">
        <v>163</v>
      </c>
      <c r="H445" t="s">
        <v>250</v>
      </c>
      <c r="I445">
        <v>3</v>
      </c>
      <c r="J445">
        <v>10</v>
      </c>
      <c r="K445">
        <v>-0.7</v>
      </c>
    </row>
    <row r="446" spans="1:11">
      <c r="A446" s="76">
        <v>1463</v>
      </c>
      <c r="B446" s="76" t="s">
        <v>339</v>
      </c>
      <c r="C446" s="76" t="s">
        <v>153</v>
      </c>
      <c r="D446" s="76" t="s">
        <v>3540</v>
      </c>
      <c r="E446" s="76" t="s">
        <v>3539</v>
      </c>
      <c r="F446" s="76" t="s">
        <v>3538</v>
      </c>
      <c r="G446" s="76" t="s">
        <v>163</v>
      </c>
      <c r="H446" s="76" t="s">
        <v>250</v>
      </c>
      <c r="I446" s="76">
        <v>3</v>
      </c>
      <c r="J446" s="76">
        <v>1</v>
      </c>
      <c r="K446" s="76">
        <v>2</v>
      </c>
    </row>
    <row r="447" spans="1:11">
      <c r="A447">
        <v>1464</v>
      </c>
      <c r="B447" t="s">
        <v>339</v>
      </c>
      <c r="C447" t="s">
        <v>153</v>
      </c>
      <c r="D447" t="s">
        <v>3537</v>
      </c>
      <c r="E447" t="s">
        <v>3536</v>
      </c>
      <c r="F447" t="s">
        <v>3535</v>
      </c>
      <c r="G447" t="s">
        <v>163</v>
      </c>
      <c r="H447" t="s">
        <v>250</v>
      </c>
      <c r="I447">
        <v>3</v>
      </c>
      <c r="J447">
        <v>54</v>
      </c>
      <c r="K447">
        <v>-0.94440000000000002</v>
      </c>
    </row>
    <row r="448" spans="1:11">
      <c r="A448" s="76">
        <v>1467</v>
      </c>
      <c r="B448" s="76" t="s">
        <v>339</v>
      </c>
      <c r="C448" s="76" t="s">
        <v>153</v>
      </c>
      <c r="D448" s="76" t="s">
        <v>3534</v>
      </c>
      <c r="E448" s="76" t="s">
        <v>3533</v>
      </c>
      <c r="F448" s="76" t="s">
        <v>3532</v>
      </c>
      <c r="G448" s="76" t="s">
        <v>163</v>
      </c>
      <c r="H448" s="76" t="s">
        <v>250</v>
      </c>
      <c r="I448" s="76">
        <v>3</v>
      </c>
      <c r="J448" s="76">
        <v>31</v>
      </c>
      <c r="K448" s="76">
        <v>-0.9032</v>
      </c>
    </row>
    <row r="449" spans="1:11">
      <c r="A449">
        <v>1503</v>
      </c>
      <c r="B449" t="s">
        <v>339</v>
      </c>
      <c r="C449" t="s">
        <v>153</v>
      </c>
      <c r="D449" t="s">
        <v>3531</v>
      </c>
      <c r="E449" t="s">
        <v>3530</v>
      </c>
      <c r="F449" t="s">
        <v>3529</v>
      </c>
      <c r="G449" t="s">
        <v>163</v>
      </c>
      <c r="H449" t="s">
        <v>250</v>
      </c>
      <c r="I449">
        <v>2</v>
      </c>
      <c r="J449">
        <v>0</v>
      </c>
      <c r="K449">
        <v>0</v>
      </c>
    </row>
    <row r="450" spans="1:11">
      <c r="A450" s="76">
        <v>1529</v>
      </c>
      <c r="B450" s="76" t="s">
        <v>339</v>
      </c>
      <c r="C450" s="76" t="s">
        <v>153</v>
      </c>
      <c r="D450" s="76" t="s">
        <v>3528</v>
      </c>
      <c r="E450" s="76" t="s">
        <v>3527</v>
      </c>
      <c r="F450" s="76" t="s">
        <v>3527</v>
      </c>
      <c r="G450" s="76" t="s">
        <v>163</v>
      </c>
      <c r="H450" s="76" t="s">
        <v>250</v>
      </c>
      <c r="I450" s="76">
        <v>2</v>
      </c>
      <c r="J450" s="76">
        <v>2</v>
      </c>
      <c r="K450" s="76">
        <v>0</v>
      </c>
    </row>
    <row r="451" spans="1:11">
      <c r="A451">
        <v>1537</v>
      </c>
      <c r="B451" t="s">
        <v>339</v>
      </c>
      <c r="C451" t="s">
        <v>153</v>
      </c>
      <c r="D451" t="s">
        <v>3526</v>
      </c>
      <c r="E451" t="s">
        <v>3525</v>
      </c>
      <c r="F451" t="s">
        <v>3525</v>
      </c>
      <c r="G451" t="s">
        <v>163</v>
      </c>
      <c r="H451" t="s">
        <v>250</v>
      </c>
      <c r="I451">
        <v>2</v>
      </c>
      <c r="J451">
        <v>15</v>
      </c>
      <c r="K451">
        <v>-0.86670000000000003</v>
      </c>
    </row>
    <row r="452" spans="1:11">
      <c r="A452" s="76">
        <v>1543</v>
      </c>
      <c r="B452" s="76" t="s">
        <v>339</v>
      </c>
      <c r="C452" s="76" t="s">
        <v>153</v>
      </c>
      <c r="D452" s="76" t="s">
        <v>3524</v>
      </c>
      <c r="E452" s="76" t="s">
        <v>1154</v>
      </c>
      <c r="F452" s="76" t="s">
        <v>1154</v>
      </c>
      <c r="G452" s="76" t="s">
        <v>163</v>
      </c>
      <c r="H452" s="76" t="s">
        <v>250</v>
      </c>
      <c r="I452" s="76">
        <v>2</v>
      </c>
      <c r="J452" s="76">
        <v>3</v>
      </c>
      <c r="K452" s="76">
        <v>-0.33329999999999999</v>
      </c>
    </row>
    <row r="453" spans="1:11">
      <c r="A453">
        <v>1549</v>
      </c>
      <c r="B453" t="s">
        <v>339</v>
      </c>
      <c r="C453" t="s">
        <v>153</v>
      </c>
      <c r="D453" t="s">
        <v>3523</v>
      </c>
      <c r="E453" t="s">
        <v>3522</v>
      </c>
      <c r="F453" t="s">
        <v>3521</v>
      </c>
      <c r="G453" t="s">
        <v>163</v>
      </c>
      <c r="H453" t="s">
        <v>250</v>
      </c>
      <c r="I453">
        <v>2</v>
      </c>
      <c r="J453">
        <v>39</v>
      </c>
      <c r="K453">
        <v>-0.94869999999999999</v>
      </c>
    </row>
    <row r="454" spans="1:11">
      <c r="A454" s="76">
        <v>1560</v>
      </c>
      <c r="B454" s="76" t="s">
        <v>339</v>
      </c>
      <c r="C454" s="76" t="s">
        <v>153</v>
      </c>
      <c r="D454" s="76" t="s">
        <v>3520</v>
      </c>
      <c r="E454" s="76" t="s">
        <v>3519</v>
      </c>
      <c r="F454" s="76" t="s">
        <v>3519</v>
      </c>
      <c r="G454" s="76" t="s">
        <v>163</v>
      </c>
      <c r="H454" s="76" t="s">
        <v>250</v>
      </c>
      <c r="I454" s="76">
        <v>1</v>
      </c>
      <c r="J454" s="76">
        <v>0</v>
      </c>
      <c r="K454" s="76">
        <v>0</v>
      </c>
    </row>
    <row r="455" spans="1:11">
      <c r="A455">
        <v>1582</v>
      </c>
      <c r="B455" t="s">
        <v>339</v>
      </c>
      <c r="C455" t="s">
        <v>153</v>
      </c>
      <c r="D455" t="s">
        <v>3518</v>
      </c>
      <c r="E455" t="s">
        <v>3517</v>
      </c>
      <c r="F455" t="s">
        <v>3516</v>
      </c>
      <c r="G455" t="s">
        <v>163</v>
      </c>
      <c r="H455" t="s">
        <v>250</v>
      </c>
      <c r="I455">
        <v>1</v>
      </c>
      <c r="J455">
        <v>0</v>
      </c>
      <c r="K455">
        <v>0</v>
      </c>
    </row>
    <row r="456" spans="1:11">
      <c r="A456" s="76">
        <v>1609</v>
      </c>
      <c r="B456" s="76" t="s">
        <v>339</v>
      </c>
      <c r="C456" s="76" t="s">
        <v>153</v>
      </c>
      <c r="D456" s="76" t="s">
        <v>3515</v>
      </c>
      <c r="E456" s="76" t="s">
        <v>1151</v>
      </c>
      <c r="F456" s="76" t="s">
        <v>3514</v>
      </c>
      <c r="G456" s="76" t="s">
        <v>163</v>
      </c>
      <c r="H456" s="76" t="s">
        <v>250</v>
      </c>
      <c r="I456" s="76">
        <v>1</v>
      </c>
      <c r="J456" s="76">
        <v>0</v>
      </c>
      <c r="K456" s="76">
        <v>0</v>
      </c>
    </row>
    <row r="457" spans="1:11">
      <c r="A457">
        <v>1610</v>
      </c>
      <c r="B457" t="s">
        <v>339</v>
      </c>
      <c r="C457" t="s">
        <v>153</v>
      </c>
      <c r="D457" t="s">
        <v>3513</v>
      </c>
      <c r="E457" t="s">
        <v>2599</v>
      </c>
      <c r="F457" t="s">
        <v>2599</v>
      </c>
      <c r="G457" t="s">
        <v>163</v>
      </c>
      <c r="H457" t="s">
        <v>250</v>
      </c>
      <c r="I457">
        <v>1</v>
      </c>
      <c r="J457">
        <v>0</v>
      </c>
      <c r="K457">
        <v>0</v>
      </c>
    </row>
    <row r="458" spans="1:11">
      <c r="A458" s="76">
        <v>1619</v>
      </c>
      <c r="B458" s="76" t="s">
        <v>339</v>
      </c>
      <c r="C458" s="76" t="s">
        <v>153</v>
      </c>
      <c r="D458" s="76" t="s">
        <v>3512</v>
      </c>
      <c r="E458" s="76" t="s">
        <v>3511</v>
      </c>
      <c r="F458" s="76" t="s">
        <v>3510</v>
      </c>
      <c r="G458" s="76" t="s">
        <v>163</v>
      </c>
      <c r="H458" s="76" t="s">
        <v>250</v>
      </c>
      <c r="I458" s="76">
        <v>1</v>
      </c>
      <c r="J458" s="76">
        <v>9</v>
      </c>
      <c r="K458" s="76">
        <v>-0.88890000000000002</v>
      </c>
    </row>
    <row r="459" spans="1:11">
      <c r="A459">
        <v>1626</v>
      </c>
      <c r="B459" t="s">
        <v>339</v>
      </c>
      <c r="C459" t="s">
        <v>153</v>
      </c>
      <c r="D459" t="s">
        <v>3509</v>
      </c>
      <c r="E459" t="s">
        <v>3508</v>
      </c>
      <c r="F459" t="s">
        <v>3507</v>
      </c>
      <c r="G459" t="s">
        <v>163</v>
      </c>
      <c r="H459" t="s">
        <v>250</v>
      </c>
      <c r="I459">
        <v>1</v>
      </c>
      <c r="J459">
        <v>0</v>
      </c>
      <c r="K459">
        <v>0</v>
      </c>
    </row>
    <row r="460" spans="1:11">
      <c r="A460" s="76">
        <v>5</v>
      </c>
      <c r="B460" s="76" t="s">
        <v>197</v>
      </c>
      <c r="C460" s="76" t="s">
        <v>155</v>
      </c>
      <c r="D460" s="76" t="s">
        <v>3506</v>
      </c>
      <c r="E460" s="76" t="s">
        <v>3505</v>
      </c>
      <c r="F460" s="76" t="s">
        <v>3504</v>
      </c>
      <c r="G460" s="76" t="s">
        <v>279</v>
      </c>
      <c r="H460" s="76" t="s">
        <v>576</v>
      </c>
      <c r="I460" s="76">
        <v>33592945</v>
      </c>
      <c r="J460" s="76">
        <v>31362941</v>
      </c>
      <c r="K460" s="76">
        <v>7.1099999999999997E-2</v>
      </c>
    </row>
    <row r="461" spans="1:11">
      <c r="A461">
        <v>105</v>
      </c>
      <c r="B461" t="s">
        <v>197</v>
      </c>
      <c r="C461" t="s">
        <v>155</v>
      </c>
      <c r="D461" t="s">
        <v>3503</v>
      </c>
      <c r="E461" t="s">
        <v>3502</v>
      </c>
      <c r="F461" t="s">
        <v>3501</v>
      </c>
      <c r="G461" t="s">
        <v>279</v>
      </c>
      <c r="H461" t="s">
        <v>428</v>
      </c>
      <c r="I461">
        <v>828429</v>
      </c>
      <c r="J461">
        <v>845742</v>
      </c>
      <c r="K461">
        <v>-2.0500000000000001E-2</v>
      </c>
    </row>
    <row r="462" spans="1:11">
      <c r="A462" s="76">
        <v>170</v>
      </c>
      <c r="B462" s="76" t="s">
        <v>197</v>
      </c>
      <c r="C462" s="76" t="s">
        <v>155</v>
      </c>
      <c r="D462" s="76" t="s">
        <v>3500</v>
      </c>
      <c r="E462" s="76" t="s">
        <v>3499</v>
      </c>
      <c r="F462" s="76" t="s">
        <v>3498</v>
      </c>
      <c r="G462" s="76" t="s">
        <v>279</v>
      </c>
      <c r="H462" s="76" t="s">
        <v>278</v>
      </c>
      <c r="I462" s="76">
        <v>308143</v>
      </c>
      <c r="J462" s="76">
        <v>285448</v>
      </c>
      <c r="K462" s="76">
        <v>7.9500000000000001E-2</v>
      </c>
    </row>
    <row r="463" spans="1:11">
      <c r="A463">
        <v>179</v>
      </c>
      <c r="B463" t="s">
        <v>197</v>
      </c>
      <c r="C463" t="s">
        <v>155</v>
      </c>
      <c r="D463" t="s">
        <v>3497</v>
      </c>
      <c r="E463" t="s">
        <v>3496</v>
      </c>
      <c r="F463" t="s">
        <v>3495</v>
      </c>
      <c r="G463" t="s">
        <v>279</v>
      </c>
      <c r="H463" t="s">
        <v>278</v>
      </c>
      <c r="I463">
        <v>250016</v>
      </c>
      <c r="J463">
        <v>221978</v>
      </c>
      <c r="K463">
        <v>0.1263</v>
      </c>
    </row>
    <row r="464" spans="1:11">
      <c r="A464" s="76">
        <v>190</v>
      </c>
      <c r="B464" s="76" t="s">
        <v>197</v>
      </c>
      <c r="C464" s="76" t="s">
        <v>155</v>
      </c>
      <c r="D464" s="76" t="s">
        <v>3494</v>
      </c>
      <c r="E464" s="76" t="s">
        <v>3493</v>
      </c>
      <c r="F464" s="76" t="s">
        <v>3492</v>
      </c>
      <c r="G464" s="76" t="s">
        <v>279</v>
      </c>
      <c r="H464" s="76" t="s">
        <v>278</v>
      </c>
      <c r="I464" s="76">
        <v>195220</v>
      </c>
      <c r="J464" s="76">
        <v>189225</v>
      </c>
      <c r="K464" s="76">
        <v>3.1699999999999999E-2</v>
      </c>
    </row>
    <row r="465" spans="1:11">
      <c r="A465">
        <v>193</v>
      </c>
      <c r="B465" t="s">
        <v>197</v>
      </c>
      <c r="C465" t="s">
        <v>155</v>
      </c>
      <c r="D465" t="s">
        <v>3491</v>
      </c>
      <c r="E465" t="s">
        <v>3490</v>
      </c>
      <c r="F465" t="s">
        <v>3489</v>
      </c>
      <c r="G465" t="s">
        <v>279</v>
      </c>
      <c r="H465" t="s">
        <v>278</v>
      </c>
      <c r="I465">
        <v>191377</v>
      </c>
      <c r="J465">
        <v>173863</v>
      </c>
      <c r="K465">
        <v>0.1007</v>
      </c>
    </row>
    <row r="466" spans="1:11">
      <c r="A466" s="76">
        <v>206</v>
      </c>
      <c r="B466" s="76" t="s">
        <v>197</v>
      </c>
      <c r="C466" s="76" t="s">
        <v>155</v>
      </c>
      <c r="D466" s="76" t="s">
        <v>3488</v>
      </c>
      <c r="E466" s="76" t="s">
        <v>3487</v>
      </c>
      <c r="F466" s="76" t="s">
        <v>3486</v>
      </c>
      <c r="G466" s="76" t="s">
        <v>279</v>
      </c>
      <c r="H466" s="76" t="s">
        <v>278</v>
      </c>
      <c r="I466" s="76">
        <v>158198</v>
      </c>
      <c r="J466" s="76">
        <v>133924</v>
      </c>
      <c r="K466" s="76">
        <v>0.18129999999999999</v>
      </c>
    </row>
    <row r="467" spans="1:11">
      <c r="A467">
        <v>238</v>
      </c>
      <c r="B467" t="s">
        <v>197</v>
      </c>
      <c r="C467" t="s">
        <v>155</v>
      </c>
      <c r="D467" t="s">
        <v>3485</v>
      </c>
      <c r="E467" t="s">
        <v>3484</v>
      </c>
      <c r="F467" t="s">
        <v>3483</v>
      </c>
      <c r="G467" t="s">
        <v>279</v>
      </c>
      <c r="H467" t="s">
        <v>278</v>
      </c>
      <c r="I467">
        <v>106007</v>
      </c>
      <c r="J467">
        <v>100079</v>
      </c>
      <c r="K467">
        <v>5.9200000000000003E-2</v>
      </c>
    </row>
    <row r="468" spans="1:11">
      <c r="A468" s="76">
        <v>309</v>
      </c>
      <c r="B468" s="76" t="s">
        <v>197</v>
      </c>
      <c r="C468" s="76" t="s">
        <v>155</v>
      </c>
      <c r="D468" s="76" t="s">
        <v>3482</v>
      </c>
      <c r="E468" s="76" t="s">
        <v>3481</v>
      </c>
      <c r="F468" s="76" t="s">
        <v>3480</v>
      </c>
      <c r="G468" s="76" t="s">
        <v>279</v>
      </c>
      <c r="H468" s="76" t="s">
        <v>278</v>
      </c>
      <c r="I468" s="76">
        <v>36183</v>
      </c>
      <c r="J468" s="76">
        <v>36238</v>
      </c>
      <c r="K468" s="76">
        <v>-1.5E-3</v>
      </c>
    </row>
    <row r="469" spans="1:11">
      <c r="A469">
        <v>403</v>
      </c>
      <c r="B469" t="s">
        <v>197</v>
      </c>
      <c r="C469" t="s">
        <v>155</v>
      </c>
      <c r="D469" t="s">
        <v>3479</v>
      </c>
      <c r="E469" t="s">
        <v>3478</v>
      </c>
      <c r="F469" t="s">
        <v>3477</v>
      </c>
      <c r="G469" t="s">
        <v>279</v>
      </c>
      <c r="H469" t="s">
        <v>278</v>
      </c>
      <c r="I469">
        <v>12230</v>
      </c>
      <c r="J469">
        <v>10459</v>
      </c>
      <c r="K469">
        <v>0.16930000000000001</v>
      </c>
    </row>
    <row r="470" spans="1:11">
      <c r="A470" s="76">
        <v>423</v>
      </c>
      <c r="B470" s="76" t="s">
        <v>197</v>
      </c>
      <c r="C470" s="76" t="s">
        <v>155</v>
      </c>
      <c r="D470" s="76" t="s">
        <v>3476</v>
      </c>
      <c r="E470" s="76" t="s">
        <v>3475</v>
      </c>
      <c r="F470" s="76" t="s">
        <v>3474</v>
      </c>
      <c r="G470" s="76" t="s">
        <v>279</v>
      </c>
      <c r="H470" s="76" t="s">
        <v>278</v>
      </c>
      <c r="I470" s="76">
        <v>10044</v>
      </c>
      <c r="J470" s="76">
        <v>7125</v>
      </c>
      <c r="K470" s="76">
        <v>0.40970000000000001</v>
      </c>
    </row>
    <row r="471" spans="1:11">
      <c r="A471">
        <v>431</v>
      </c>
      <c r="B471" t="s">
        <v>197</v>
      </c>
      <c r="C471" t="s">
        <v>155</v>
      </c>
      <c r="D471" t="s">
        <v>3473</v>
      </c>
      <c r="E471" t="s">
        <v>3472</v>
      </c>
      <c r="F471" t="s">
        <v>3471</v>
      </c>
      <c r="G471" t="s">
        <v>274</v>
      </c>
      <c r="H471" t="s">
        <v>250</v>
      </c>
      <c r="I471">
        <v>8719</v>
      </c>
      <c r="J471">
        <v>8045</v>
      </c>
      <c r="K471">
        <v>8.3799999999999999E-2</v>
      </c>
    </row>
    <row r="472" spans="1:11">
      <c r="A472" s="76">
        <v>465</v>
      </c>
      <c r="B472" s="76" t="s">
        <v>197</v>
      </c>
      <c r="C472" s="76" t="s">
        <v>155</v>
      </c>
      <c r="D472" s="76" t="s">
        <v>3470</v>
      </c>
      <c r="E472" s="76" t="s">
        <v>3469</v>
      </c>
      <c r="F472" s="76" t="s">
        <v>3468</v>
      </c>
      <c r="G472" s="76" t="s">
        <v>274</v>
      </c>
      <c r="H472" s="76" t="s">
        <v>250</v>
      </c>
      <c r="I472" s="76">
        <v>5519</v>
      </c>
      <c r="J472" s="76">
        <v>1910</v>
      </c>
      <c r="K472" s="76">
        <v>1.8895</v>
      </c>
    </row>
    <row r="473" spans="1:11">
      <c r="A473">
        <v>546</v>
      </c>
      <c r="B473" t="s">
        <v>197</v>
      </c>
      <c r="C473" t="s">
        <v>155</v>
      </c>
      <c r="D473" t="s">
        <v>3467</v>
      </c>
      <c r="E473" t="s">
        <v>3466</v>
      </c>
      <c r="F473" t="s">
        <v>3465</v>
      </c>
      <c r="G473" t="s">
        <v>274</v>
      </c>
      <c r="H473" t="s">
        <v>250</v>
      </c>
      <c r="I473">
        <v>3023</v>
      </c>
      <c r="J473">
        <v>2538</v>
      </c>
      <c r="K473">
        <v>0.19109999999999999</v>
      </c>
    </row>
    <row r="474" spans="1:11">
      <c r="A474" s="76">
        <v>669</v>
      </c>
      <c r="B474" s="76" t="s">
        <v>197</v>
      </c>
      <c r="C474" s="76" t="s">
        <v>155</v>
      </c>
      <c r="D474" s="76" t="s">
        <v>3464</v>
      </c>
      <c r="E474" s="76" t="s">
        <v>3463</v>
      </c>
      <c r="F474" s="76" t="s">
        <v>3462</v>
      </c>
      <c r="G474" s="76" t="s">
        <v>163</v>
      </c>
      <c r="H474" s="76" t="s">
        <v>250</v>
      </c>
      <c r="I474" s="76">
        <v>749</v>
      </c>
      <c r="J474" s="76">
        <v>1767</v>
      </c>
      <c r="K474" s="76">
        <v>-0.57609999999999995</v>
      </c>
    </row>
    <row r="475" spans="1:11">
      <c r="A475">
        <v>701</v>
      </c>
      <c r="B475" t="s">
        <v>197</v>
      </c>
      <c r="C475" t="s">
        <v>155</v>
      </c>
      <c r="D475" t="s">
        <v>3461</v>
      </c>
      <c r="E475" t="s">
        <v>3460</v>
      </c>
      <c r="F475" t="s">
        <v>3459</v>
      </c>
      <c r="G475" t="s">
        <v>163</v>
      </c>
      <c r="H475" t="s">
        <v>250</v>
      </c>
      <c r="I475">
        <v>480</v>
      </c>
      <c r="J475">
        <v>1044</v>
      </c>
      <c r="K475">
        <v>-0.54020000000000001</v>
      </c>
    </row>
    <row r="476" spans="1:11">
      <c r="A476" s="76">
        <v>744</v>
      </c>
      <c r="B476" s="76" t="s">
        <v>197</v>
      </c>
      <c r="C476" s="76" t="s">
        <v>155</v>
      </c>
      <c r="D476" s="76" t="s">
        <v>3458</v>
      </c>
      <c r="E476" s="76" t="s">
        <v>3457</v>
      </c>
      <c r="F476" s="76" t="s">
        <v>3456</v>
      </c>
      <c r="G476" s="76" t="s">
        <v>163</v>
      </c>
      <c r="H476" s="76" t="s">
        <v>250</v>
      </c>
      <c r="I476" s="76">
        <v>303</v>
      </c>
      <c r="J476" s="76">
        <v>581</v>
      </c>
      <c r="K476" s="76">
        <v>-0.47849999999999998</v>
      </c>
    </row>
    <row r="477" spans="1:11">
      <c r="A477">
        <v>955</v>
      </c>
      <c r="B477" t="s">
        <v>197</v>
      </c>
      <c r="C477" t="s">
        <v>155</v>
      </c>
      <c r="D477" t="s">
        <v>3455</v>
      </c>
      <c r="E477" t="s">
        <v>3454</v>
      </c>
      <c r="F477" t="s">
        <v>3453</v>
      </c>
      <c r="G477" t="s">
        <v>163</v>
      </c>
      <c r="H477" t="s">
        <v>250</v>
      </c>
      <c r="I477">
        <v>40</v>
      </c>
      <c r="J477">
        <v>83</v>
      </c>
      <c r="K477">
        <v>-0.5181</v>
      </c>
    </row>
    <row r="478" spans="1:11">
      <c r="A478" s="76">
        <v>1034</v>
      </c>
      <c r="B478" s="76" t="s">
        <v>197</v>
      </c>
      <c r="C478" s="76" t="s">
        <v>155</v>
      </c>
      <c r="D478" s="76" t="s">
        <v>3452</v>
      </c>
      <c r="E478" s="76" t="s">
        <v>3451</v>
      </c>
      <c r="F478" s="76" t="s">
        <v>3450</v>
      </c>
      <c r="G478" s="76" t="s">
        <v>163</v>
      </c>
      <c r="H478" s="76" t="s">
        <v>250</v>
      </c>
      <c r="I478" s="76">
        <v>24</v>
      </c>
      <c r="J478" s="76">
        <v>6</v>
      </c>
      <c r="K478" s="76">
        <v>3</v>
      </c>
    </row>
    <row r="479" spans="1:11">
      <c r="A479">
        <v>1239</v>
      </c>
      <c r="B479" t="s">
        <v>197</v>
      </c>
      <c r="C479" t="s">
        <v>155</v>
      </c>
      <c r="D479" t="s">
        <v>3449</v>
      </c>
      <c r="E479" t="s">
        <v>3448</v>
      </c>
      <c r="F479" t="s">
        <v>3447</v>
      </c>
      <c r="G479" t="s">
        <v>163</v>
      </c>
      <c r="H479" t="s">
        <v>250</v>
      </c>
      <c r="I479">
        <v>8</v>
      </c>
      <c r="J479">
        <v>0</v>
      </c>
      <c r="K479">
        <v>0</v>
      </c>
    </row>
    <row r="480" spans="1:11">
      <c r="A480" s="76">
        <v>1244</v>
      </c>
      <c r="B480" s="76" t="s">
        <v>197</v>
      </c>
      <c r="C480" s="76" t="s">
        <v>155</v>
      </c>
      <c r="D480" s="76" t="s">
        <v>3446</v>
      </c>
      <c r="E480" s="76" t="s">
        <v>3445</v>
      </c>
      <c r="F480" s="76" t="s">
        <v>3444</v>
      </c>
      <c r="G480" s="76" t="s">
        <v>163</v>
      </c>
      <c r="H480" s="76" t="s">
        <v>250</v>
      </c>
      <c r="I480" s="76">
        <v>8</v>
      </c>
      <c r="J480" s="76">
        <v>0</v>
      </c>
      <c r="K480" s="76">
        <v>0</v>
      </c>
    </row>
    <row r="481" spans="1:11">
      <c r="A481">
        <v>1324</v>
      </c>
      <c r="B481" t="s">
        <v>197</v>
      </c>
      <c r="C481" t="s">
        <v>155</v>
      </c>
      <c r="D481" t="s">
        <v>3443</v>
      </c>
      <c r="E481" t="s">
        <v>3442</v>
      </c>
      <c r="F481" t="s">
        <v>3441</v>
      </c>
      <c r="G481" t="s">
        <v>163</v>
      </c>
      <c r="H481" t="s">
        <v>250</v>
      </c>
      <c r="I481">
        <v>6</v>
      </c>
      <c r="J481">
        <v>12</v>
      </c>
      <c r="K481">
        <v>-0.5</v>
      </c>
    </row>
    <row r="482" spans="1:11">
      <c r="A482" s="76">
        <v>1398</v>
      </c>
      <c r="B482" s="76" t="s">
        <v>197</v>
      </c>
      <c r="C482" s="76" t="s">
        <v>155</v>
      </c>
      <c r="D482" s="76" t="s">
        <v>3440</v>
      </c>
      <c r="E482" s="76" t="s">
        <v>3439</v>
      </c>
      <c r="F482" s="76" t="s">
        <v>3439</v>
      </c>
      <c r="G482" s="76" t="s">
        <v>163</v>
      </c>
      <c r="H482" s="76" t="s">
        <v>250</v>
      </c>
      <c r="I482" s="76">
        <v>4</v>
      </c>
      <c r="J482" s="76">
        <v>1</v>
      </c>
      <c r="K482" s="76">
        <v>3</v>
      </c>
    </row>
    <row r="483" spans="1:11">
      <c r="A483">
        <v>1495</v>
      </c>
      <c r="B483" t="s">
        <v>197</v>
      </c>
      <c r="C483" t="s">
        <v>155</v>
      </c>
      <c r="D483" t="s">
        <v>3438</v>
      </c>
      <c r="E483" t="s">
        <v>1520</v>
      </c>
      <c r="F483" t="s">
        <v>3437</v>
      </c>
      <c r="G483" t="s">
        <v>163</v>
      </c>
      <c r="H483" t="s">
        <v>250</v>
      </c>
      <c r="I483">
        <v>2</v>
      </c>
      <c r="J483">
        <v>0</v>
      </c>
      <c r="K483">
        <v>0</v>
      </c>
    </row>
    <row r="484" spans="1:11">
      <c r="A484" s="76">
        <v>1517</v>
      </c>
      <c r="B484" s="76" t="s">
        <v>197</v>
      </c>
      <c r="C484" s="76" t="s">
        <v>155</v>
      </c>
      <c r="D484" s="76" t="s">
        <v>3436</v>
      </c>
      <c r="E484" s="76" t="s">
        <v>3435</v>
      </c>
      <c r="F484" s="76" t="s">
        <v>3434</v>
      </c>
      <c r="G484" s="76" t="s">
        <v>163</v>
      </c>
      <c r="H484" s="76" t="s">
        <v>250</v>
      </c>
      <c r="I484" s="76">
        <v>2</v>
      </c>
      <c r="J484" s="76">
        <v>50</v>
      </c>
      <c r="K484" s="76">
        <v>-0.96</v>
      </c>
    </row>
    <row r="485" spans="1:11">
      <c r="A485">
        <v>1526</v>
      </c>
      <c r="B485" t="s">
        <v>197</v>
      </c>
      <c r="C485" t="s">
        <v>155</v>
      </c>
      <c r="D485" t="s">
        <v>3433</v>
      </c>
      <c r="E485" t="s">
        <v>3432</v>
      </c>
      <c r="F485" t="s">
        <v>3431</v>
      </c>
      <c r="G485" t="s">
        <v>163</v>
      </c>
      <c r="H485" t="s">
        <v>250</v>
      </c>
      <c r="I485">
        <v>2</v>
      </c>
      <c r="J485">
        <v>31</v>
      </c>
      <c r="K485">
        <v>-0.9355</v>
      </c>
    </row>
    <row r="486" spans="1:11">
      <c r="A486" s="76">
        <v>1538</v>
      </c>
      <c r="B486" s="76" t="s">
        <v>197</v>
      </c>
      <c r="C486" s="76" t="s">
        <v>155</v>
      </c>
      <c r="D486" s="76" t="s">
        <v>3430</v>
      </c>
      <c r="E486" s="76" t="s">
        <v>3429</v>
      </c>
      <c r="F486" s="76" t="s">
        <v>3428</v>
      </c>
      <c r="G486" s="76" t="s">
        <v>163</v>
      </c>
      <c r="H486" s="76" t="s">
        <v>250</v>
      </c>
      <c r="I486" s="76">
        <v>2</v>
      </c>
      <c r="J486" s="76">
        <v>17</v>
      </c>
      <c r="K486" s="76">
        <v>-0.88239999999999996</v>
      </c>
    </row>
    <row r="487" spans="1:11">
      <c r="A487">
        <v>1580</v>
      </c>
      <c r="B487" t="s">
        <v>197</v>
      </c>
      <c r="C487" t="s">
        <v>155</v>
      </c>
      <c r="D487" t="s">
        <v>3427</v>
      </c>
      <c r="E487" t="s">
        <v>3426</v>
      </c>
      <c r="F487" t="s">
        <v>3425</v>
      </c>
      <c r="G487" t="s">
        <v>163</v>
      </c>
      <c r="H487" t="s">
        <v>250</v>
      </c>
      <c r="I487">
        <v>1</v>
      </c>
      <c r="J487">
        <v>13</v>
      </c>
      <c r="K487">
        <v>-0.92310000000000003</v>
      </c>
    </row>
    <row r="488" spans="1:11">
      <c r="A488" s="76">
        <v>55</v>
      </c>
      <c r="B488" s="76" t="s">
        <v>191</v>
      </c>
      <c r="C488" s="76" t="s">
        <v>157</v>
      </c>
      <c r="D488" s="76" t="s">
        <v>3424</v>
      </c>
      <c r="E488" s="76" t="s">
        <v>3423</v>
      </c>
      <c r="F488" s="76" t="s">
        <v>3422</v>
      </c>
      <c r="G488" s="76" t="s">
        <v>279</v>
      </c>
      <c r="H488" s="76" t="s">
        <v>432</v>
      </c>
      <c r="I488" s="76">
        <v>3323614</v>
      </c>
      <c r="J488" s="76">
        <v>3278035</v>
      </c>
      <c r="K488" s="76">
        <v>1.3899999999999999E-2</v>
      </c>
    </row>
    <row r="489" spans="1:11">
      <c r="A489">
        <v>286</v>
      </c>
      <c r="B489" t="s">
        <v>191</v>
      </c>
      <c r="C489" t="s">
        <v>157</v>
      </c>
      <c r="D489" t="s">
        <v>3421</v>
      </c>
      <c r="E489" t="s">
        <v>3420</v>
      </c>
      <c r="F489" t="s">
        <v>3419</v>
      </c>
      <c r="G489" t="s">
        <v>279</v>
      </c>
      <c r="H489" t="s">
        <v>278</v>
      </c>
      <c r="I489">
        <v>48860</v>
      </c>
      <c r="J489">
        <v>38991</v>
      </c>
      <c r="K489">
        <v>0.25309999999999999</v>
      </c>
    </row>
    <row r="490" spans="1:11">
      <c r="A490" s="76">
        <v>826</v>
      </c>
      <c r="B490" s="76" t="s">
        <v>191</v>
      </c>
      <c r="C490" s="76" t="s">
        <v>157</v>
      </c>
      <c r="D490" s="76" t="s">
        <v>3418</v>
      </c>
      <c r="E490" s="76" t="s">
        <v>1505</v>
      </c>
      <c r="F490" s="76" t="s">
        <v>3417</v>
      </c>
      <c r="G490" s="76" t="s">
        <v>163</v>
      </c>
      <c r="H490" s="76" t="s">
        <v>250</v>
      </c>
      <c r="I490" s="76">
        <v>128</v>
      </c>
      <c r="J490" s="76">
        <v>233</v>
      </c>
      <c r="K490" s="76">
        <v>-0.4506</v>
      </c>
    </row>
    <row r="491" spans="1:11">
      <c r="A491">
        <v>830</v>
      </c>
      <c r="B491" t="s">
        <v>191</v>
      </c>
      <c r="C491" t="s">
        <v>157</v>
      </c>
      <c r="D491" t="s">
        <v>3416</v>
      </c>
      <c r="E491" t="s">
        <v>3415</v>
      </c>
      <c r="F491" t="s">
        <v>3414</v>
      </c>
      <c r="G491" t="s">
        <v>163</v>
      </c>
      <c r="H491" t="s">
        <v>250</v>
      </c>
      <c r="I491">
        <v>122</v>
      </c>
      <c r="J491">
        <v>277</v>
      </c>
      <c r="K491">
        <v>-0.55959999999999999</v>
      </c>
    </row>
    <row r="492" spans="1:11">
      <c r="A492" s="76">
        <v>865</v>
      </c>
      <c r="B492" s="76" t="s">
        <v>191</v>
      </c>
      <c r="C492" s="76" t="s">
        <v>157</v>
      </c>
      <c r="D492" s="76" t="s">
        <v>3413</v>
      </c>
      <c r="E492" s="76" t="s">
        <v>3412</v>
      </c>
      <c r="F492" s="76" t="s">
        <v>3411</v>
      </c>
      <c r="G492" s="76" t="s">
        <v>163</v>
      </c>
      <c r="H492" s="76" t="s">
        <v>250</v>
      </c>
      <c r="I492" s="76">
        <v>86</v>
      </c>
      <c r="J492" s="76">
        <v>236</v>
      </c>
      <c r="K492" s="76">
        <v>-0.63560000000000005</v>
      </c>
    </row>
    <row r="493" spans="1:11">
      <c r="A493">
        <v>940</v>
      </c>
      <c r="B493" t="s">
        <v>191</v>
      </c>
      <c r="C493" t="s">
        <v>157</v>
      </c>
      <c r="D493" t="s">
        <v>3410</v>
      </c>
      <c r="E493" t="s">
        <v>953</v>
      </c>
      <c r="F493" t="s">
        <v>3409</v>
      </c>
      <c r="G493" t="s">
        <v>163</v>
      </c>
      <c r="H493" t="s">
        <v>250</v>
      </c>
      <c r="I493">
        <v>45</v>
      </c>
      <c r="J493">
        <v>742</v>
      </c>
      <c r="K493">
        <v>-0.93940000000000001</v>
      </c>
    </row>
    <row r="494" spans="1:11">
      <c r="A494" s="76">
        <v>1036</v>
      </c>
      <c r="B494" s="76" t="s">
        <v>191</v>
      </c>
      <c r="C494" s="76" t="s">
        <v>157</v>
      </c>
      <c r="D494" s="76" t="s">
        <v>3408</v>
      </c>
      <c r="E494" s="76" t="s">
        <v>3407</v>
      </c>
      <c r="F494" s="76" t="s">
        <v>3406</v>
      </c>
      <c r="G494" s="76" t="s">
        <v>163</v>
      </c>
      <c r="H494" s="76" t="s">
        <v>250</v>
      </c>
      <c r="I494" s="76">
        <v>24</v>
      </c>
      <c r="J494" s="76">
        <v>59</v>
      </c>
      <c r="K494" s="76">
        <v>-0.59319999999999995</v>
      </c>
    </row>
    <row r="495" spans="1:11">
      <c r="A495">
        <v>1490</v>
      </c>
      <c r="B495" t="s">
        <v>191</v>
      </c>
      <c r="C495" t="s">
        <v>157</v>
      </c>
      <c r="D495" t="s">
        <v>3405</v>
      </c>
      <c r="E495" t="s">
        <v>3404</v>
      </c>
      <c r="F495" t="s">
        <v>3403</v>
      </c>
      <c r="G495" t="s">
        <v>163</v>
      </c>
      <c r="H495" t="s">
        <v>250</v>
      </c>
      <c r="I495">
        <v>2</v>
      </c>
      <c r="J495">
        <v>0</v>
      </c>
      <c r="K495">
        <v>0</v>
      </c>
    </row>
    <row r="496" spans="1:11">
      <c r="A496" s="76">
        <v>1569</v>
      </c>
      <c r="B496" s="76" t="s">
        <v>191</v>
      </c>
      <c r="C496" s="76" t="s">
        <v>157</v>
      </c>
      <c r="D496" s="76" t="s">
        <v>3402</v>
      </c>
      <c r="E496" s="76" t="s">
        <v>3401</v>
      </c>
      <c r="F496" s="76" t="s">
        <v>3401</v>
      </c>
      <c r="G496" s="76" t="s">
        <v>163</v>
      </c>
      <c r="H496" s="76" t="s">
        <v>250</v>
      </c>
      <c r="I496" s="76">
        <v>1</v>
      </c>
      <c r="J496" s="76">
        <v>0</v>
      </c>
      <c r="K496" s="76">
        <v>0</v>
      </c>
    </row>
    <row r="497" spans="1:11">
      <c r="A497">
        <v>694</v>
      </c>
      <c r="B497" t="s">
        <v>307</v>
      </c>
      <c r="C497" t="s">
        <v>159</v>
      </c>
      <c r="D497" t="s">
        <v>3400</v>
      </c>
      <c r="E497" t="s">
        <v>1517</v>
      </c>
      <c r="F497" t="s">
        <v>3399</v>
      </c>
      <c r="G497" t="s">
        <v>163</v>
      </c>
      <c r="H497" t="s">
        <v>250</v>
      </c>
      <c r="I497">
        <v>557</v>
      </c>
      <c r="J497">
        <v>703</v>
      </c>
      <c r="K497">
        <v>-0.2077</v>
      </c>
    </row>
    <row r="498" spans="1:11">
      <c r="A498" s="76">
        <v>734</v>
      </c>
      <c r="B498" s="76" t="s">
        <v>307</v>
      </c>
      <c r="C498" s="76" t="s">
        <v>159</v>
      </c>
      <c r="D498" s="76" t="s">
        <v>3398</v>
      </c>
      <c r="E498" s="76" t="s">
        <v>3397</v>
      </c>
      <c r="F498" s="76" t="s">
        <v>3396</v>
      </c>
      <c r="G498" s="76" t="s">
        <v>163</v>
      </c>
      <c r="H498" s="76" t="s">
        <v>250</v>
      </c>
      <c r="I498" s="76">
        <v>339</v>
      </c>
      <c r="J498" s="76">
        <v>327</v>
      </c>
      <c r="K498" s="76">
        <v>3.6700000000000003E-2</v>
      </c>
    </row>
    <row r="499" spans="1:11">
      <c r="A499">
        <v>932</v>
      </c>
      <c r="B499" t="s">
        <v>307</v>
      </c>
      <c r="C499" t="s">
        <v>159</v>
      </c>
      <c r="D499" t="s">
        <v>3395</v>
      </c>
      <c r="E499" t="s">
        <v>829</v>
      </c>
      <c r="F499" t="s">
        <v>3394</v>
      </c>
      <c r="G499" t="s">
        <v>163</v>
      </c>
      <c r="H499" t="s">
        <v>250</v>
      </c>
      <c r="I499">
        <v>49</v>
      </c>
      <c r="J499">
        <v>100</v>
      </c>
      <c r="K499">
        <v>-0.51</v>
      </c>
    </row>
    <row r="500" spans="1:11">
      <c r="A500" s="76">
        <v>1089</v>
      </c>
      <c r="B500" s="76" t="s">
        <v>307</v>
      </c>
      <c r="C500" s="76" t="s">
        <v>159</v>
      </c>
      <c r="D500" s="76" t="s">
        <v>3393</v>
      </c>
      <c r="E500" s="76" t="s">
        <v>3392</v>
      </c>
      <c r="F500" s="76" t="s">
        <v>3391</v>
      </c>
      <c r="G500" s="76" t="s">
        <v>163</v>
      </c>
      <c r="H500" s="76" t="s">
        <v>250</v>
      </c>
      <c r="I500" s="76">
        <v>18</v>
      </c>
      <c r="J500" s="76">
        <v>12</v>
      </c>
      <c r="K500" s="76">
        <v>0.5</v>
      </c>
    </row>
    <row r="501" spans="1:11">
      <c r="A501">
        <v>10</v>
      </c>
      <c r="B501" t="s">
        <v>603</v>
      </c>
      <c r="C501" t="s">
        <v>161</v>
      </c>
      <c r="D501" t="s">
        <v>3390</v>
      </c>
      <c r="E501" t="s">
        <v>3310</v>
      </c>
      <c r="F501" t="s">
        <v>3389</v>
      </c>
      <c r="G501" t="s">
        <v>279</v>
      </c>
      <c r="H501" t="s">
        <v>576</v>
      </c>
      <c r="I501">
        <v>24562271</v>
      </c>
      <c r="J501">
        <v>23202480</v>
      </c>
      <c r="K501">
        <v>5.8599999999999999E-2</v>
      </c>
    </row>
    <row r="502" spans="1:11">
      <c r="A502" s="76">
        <v>15</v>
      </c>
      <c r="B502" s="76" t="s">
        <v>603</v>
      </c>
      <c r="C502" s="76" t="s">
        <v>161</v>
      </c>
      <c r="D502" s="76" t="s">
        <v>3388</v>
      </c>
      <c r="E502" s="76" t="s">
        <v>3307</v>
      </c>
      <c r="F502" s="76" t="s">
        <v>3387</v>
      </c>
      <c r="G502" s="76" t="s">
        <v>279</v>
      </c>
      <c r="H502" s="76" t="s">
        <v>576</v>
      </c>
      <c r="I502" s="76">
        <v>21421031</v>
      </c>
      <c r="J502" s="76">
        <v>21021640</v>
      </c>
      <c r="K502" s="76">
        <v>1.9E-2</v>
      </c>
    </row>
    <row r="503" spans="1:11">
      <c r="A503">
        <v>19</v>
      </c>
      <c r="B503" t="s">
        <v>603</v>
      </c>
      <c r="C503" t="s">
        <v>161</v>
      </c>
      <c r="D503" t="s">
        <v>3386</v>
      </c>
      <c r="E503" t="s">
        <v>3341</v>
      </c>
      <c r="F503" t="s">
        <v>3385</v>
      </c>
      <c r="G503" t="s">
        <v>279</v>
      </c>
      <c r="H503" t="s">
        <v>576</v>
      </c>
      <c r="I503">
        <v>17950989</v>
      </c>
      <c r="J503">
        <v>17612331</v>
      </c>
      <c r="K503">
        <v>1.9199999999999998E-2</v>
      </c>
    </row>
    <row r="504" spans="1:11">
      <c r="A504" s="76">
        <v>27</v>
      </c>
      <c r="B504" s="76" t="s">
        <v>603</v>
      </c>
      <c r="C504" s="76" t="s">
        <v>161</v>
      </c>
      <c r="D504" s="76" t="s">
        <v>3384</v>
      </c>
      <c r="E504" s="76" t="s">
        <v>3250</v>
      </c>
      <c r="F504" s="76" t="s">
        <v>3383</v>
      </c>
      <c r="G504" s="76" t="s">
        <v>279</v>
      </c>
      <c r="H504" s="76" t="s">
        <v>576</v>
      </c>
      <c r="I504" s="76">
        <v>10978756</v>
      </c>
      <c r="J504" s="76">
        <v>10368514</v>
      </c>
      <c r="K504" s="76">
        <v>5.8900000000000001E-2</v>
      </c>
    </row>
    <row r="505" spans="1:11">
      <c r="A505">
        <v>43</v>
      </c>
      <c r="B505" t="s">
        <v>603</v>
      </c>
      <c r="C505" t="s">
        <v>161</v>
      </c>
      <c r="D505" t="s">
        <v>3382</v>
      </c>
      <c r="E505" t="s">
        <v>3285</v>
      </c>
      <c r="F505" t="s">
        <v>3381</v>
      </c>
      <c r="G505" t="s">
        <v>279</v>
      </c>
      <c r="H505" t="s">
        <v>432</v>
      </c>
      <c r="I505">
        <v>5044024</v>
      </c>
      <c r="J505">
        <v>4602113</v>
      </c>
      <c r="K505">
        <v>9.6000000000000002E-2</v>
      </c>
    </row>
    <row r="506" spans="1:11">
      <c r="A506" s="76">
        <v>52</v>
      </c>
      <c r="B506" s="76" t="s">
        <v>603</v>
      </c>
      <c r="C506" s="76" t="s">
        <v>161</v>
      </c>
      <c r="D506" s="76" t="s">
        <v>3380</v>
      </c>
      <c r="E506" s="76" t="s">
        <v>1996</v>
      </c>
      <c r="F506" s="76" t="s">
        <v>3379</v>
      </c>
      <c r="G506" s="76" t="s">
        <v>279</v>
      </c>
      <c r="H506" s="76" t="s">
        <v>432</v>
      </c>
      <c r="I506" s="76">
        <v>3479923</v>
      </c>
      <c r="J506" s="76">
        <v>3135508</v>
      </c>
      <c r="K506" s="76">
        <v>0.10979999999999999</v>
      </c>
    </row>
    <row r="507" spans="1:11">
      <c r="A507">
        <v>53</v>
      </c>
      <c r="B507" t="s">
        <v>603</v>
      </c>
      <c r="C507" t="s">
        <v>161</v>
      </c>
      <c r="D507" t="s">
        <v>3378</v>
      </c>
      <c r="E507" t="s">
        <v>3262</v>
      </c>
      <c r="F507" t="s">
        <v>3377</v>
      </c>
      <c r="G507" t="s">
        <v>279</v>
      </c>
      <c r="H507" t="s">
        <v>432</v>
      </c>
      <c r="I507">
        <v>3460429</v>
      </c>
      <c r="J507">
        <v>3270605</v>
      </c>
      <c r="K507">
        <v>5.8000000000000003E-2</v>
      </c>
    </row>
    <row r="508" spans="1:11">
      <c r="A508" s="76">
        <v>79</v>
      </c>
      <c r="B508" s="76" t="s">
        <v>603</v>
      </c>
      <c r="C508" s="76" t="s">
        <v>161</v>
      </c>
      <c r="D508" s="76" t="s">
        <v>3376</v>
      </c>
      <c r="E508" s="76" t="s">
        <v>1940</v>
      </c>
      <c r="F508" s="76" t="s">
        <v>3375</v>
      </c>
      <c r="G508" s="76" t="s">
        <v>279</v>
      </c>
      <c r="H508" s="76" t="s">
        <v>428</v>
      </c>
      <c r="I508" s="76">
        <v>1601614</v>
      </c>
      <c r="J508" s="76">
        <v>1504888</v>
      </c>
      <c r="K508" s="76">
        <v>6.4299999999999996E-2</v>
      </c>
    </row>
    <row r="509" spans="1:11">
      <c r="A509">
        <v>92</v>
      </c>
      <c r="B509" t="s">
        <v>603</v>
      </c>
      <c r="C509" t="s">
        <v>161</v>
      </c>
      <c r="D509" t="s">
        <v>3374</v>
      </c>
      <c r="E509" t="s">
        <v>3373</v>
      </c>
      <c r="F509" t="s">
        <v>3372</v>
      </c>
      <c r="G509" t="s">
        <v>279</v>
      </c>
      <c r="H509" t="s">
        <v>428</v>
      </c>
      <c r="I509">
        <v>1143483</v>
      </c>
      <c r="J509">
        <v>1115886</v>
      </c>
      <c r="K509">
        <v>2.47E-2</v>
      </c>
    </row>
    <row r="510" spans="1:11">
      <c r="A510" s="76">
        <v>93</v>
      </c>
      <c r="B510" s="76" t="s">
        <v>603</v>
      </c>
      <c r="C510" s="76" t="s">
        <v>161</v>
      </c>
      <c r="D510" s="76" t="s">
        <v>3371</v>
      </c>
      <c r="E510" s="76" t="s">
        <v>3241</v>
      </c>
      <c r="F510" s="76" t="s">
        <v>3370</v>
      </c>
      <c r="G510" s="76" t="s">
        <v>279</v>
      </c>
      <c r="H510" s="76" t="s">
        <v>428</v>
      </c>
      <c r="I510" s="76">
        <v>1098889</v>
      </c>
      <c r="J510" s="76">
        <v>972081</v>
      </c>
      <c r="K510" s="76">
        <v>0.1305</v>
      </c>
    </row>
    <row r="511" spans="1:11">
      <c r="A511">
        <v>97</v>
      </c>
      <c r="B511" t="s">
        <v>603</v>
      </c>
      <c r="C511" t="s">
        <v>161</v>
      </c>
      <c r="D511" t="s">
        <v>3369</v>
      </c>
      <c r="E511" t="s">
        <v>3368</v>
      </c>
      <c r="F511" t="s">
        <v>3367</v>
      </c>
      <c r="G511" t="s">
        <v>279</v>
      </c>
      <c r="H511" t="s">
        <v>428</v>
      </c>
      <c r="I511">
        <v>977530</v>
      </c>
      <c r="J511">
        <v>685001</v>
      </c>
      <c r="K511">
        <v>0.42699999999999999</v>
      </c>
    </row>
    <row r="512" spans="1:11">
      <c r="A512" s="76">
        <v>106</v>
      </c>
      <c r="B512" s="76" t="s">
        <v>603</v>
      </c>
      <c r="C512" s="76" t="s">
        <v>161</v>
      </c>
      <c r="D512" s="76" t="s">
        <v>3366</v>
      </c>
      <c r="E512" s="76" t="s">
        <v>3365</v>
      </c>
      <c r="F512" s="76" t="s">
        <v>3365</v>
      </c>
      <c r="G512" s="76" t="s">
        <v>279</v>
      </c>
      <c r="H512" s="76" t="s">
        <v>428</v>
      </c>
      <c r="I512" s="76">
        <v>821557</v>
      </c>
      <c r="J512" s="76">
        <v>787022</v>
      </c>
      <c r="K512" s="76">
        <v>4.3900000000000002E-2</v>
      </c>
    </row>
    <row r="513" spans="1:11">
      <c r="A513">
        <v>107</v>
      </c>
      <c r="B513" t="s">
        <v>603</v>
      </c>
      <c r="C513" t="s">
        <v>161</v>
      </c>
      <c r="D513" t="s">
        <v>3364</v>
      </c>
      <c r="E513" t="s">
        <v>2802</v>
      </c>
      <c r="F513" t="s">
        <v>3363</v>
      </c>
      <c r="G513" t="s">
        <v>279</v>
      </c>
      <c r="H513" t="s">
        <v>428</v>
      </c>
      <c r="I513">
        <v>813600</v>
      </c>
      <c r="J513">
        <v>683759</v>
      </c>
      <c r="K513">
        <v>0.18990000000000001</v>
      </c>
    </row>
    <row r="514" spans="1:11">
      <c r="A514" s="76">
        <v>118</v>
      </c>
      <c r="B514" s="76" t="s">
        <v>603</v>
      </c>
      <c r="C514" s="76" t="s">
        <v>161</v>
      </c>
      <c r="D514" s="76" t="s">
        <v>3362</v>
      </c>
      <c r="E514" s="76" t="s">
        <v>3322</v>
      </c>
      <c r="F514" s="76" t="s">
        <v>3361</v>
      </c>
      <c r="G514" s="76" t="s">
        <v>279</v>
      </c>
      <c r="H514" s="76" t="s">
        <v>428</v>
      </c>
      <c r="I514" s="76">
        <v>621406</v>
      </c>
      <c r="J514" s="76">
        <v>512423</v>
      </c>
      <c r="K514" s="76">
        <v>0.2127</v>
      </c>
    </row>
    <row r="515" spans="1:11">
      <c r="A515">
        <v>133</v>
      </c>
      <c r="B515" t="s">
        <v>603</v>
      </c>
      <c r="C515" t="s">
        <v>161</v>
      </c>
      <c r="D515" t="s">
        <v>3360</v>
      </c>
      <c r="E515" t="s">
        <v>3328</v>
      </c>
      <c r="F515" t="s">
        <v>3359</v>
      </c>
      <c r="G515" t="s">
        <v>279</v>
      </c>
      <c r="H515" t="s">
        <v>428</v>
      </c>
      <c r="I515">
        <v>497656</v>
      </c>
      <c r="J515">
        <v>446005</v>
      </c>
      <c r="K515">
        <v>0.1158</v>
      </c>
    </row>
    <row r="516" spans="1:11">
      <c r="A516" s="76">
        <v>145</v>
      </c>
      <c r="B516" s="76" t="s">
        <v>603</v>
      </c>
      <c r="C516" s="76" t="s">
        <v>161</v>
      </c>
      <c r="D516" s="76" t="s">
        <v>3358</v>
      </c>
      <c r="E516" s="76" t="s">
        <v>3357</v>
      </c>
      <c r="F516" s="76" t="s">
        <v>3356</v>
      </c>
      <c r="G516" s="76" t="s">
        <v>279</v>
      </c>
      <c r="H516" s="76" t="s">
        <v>278</v>
      </c>
      <c r="I516" s="76">
        <v>415272</v>
      </c>
      <c r="J516" s="76">
        <v>384136</v>
      </c>
      <c r="K516" s="76">
        <v>8.1100000000000005E-2</v>
      </c>
    </row>
    <row r="517" spans="1:11">
      <c r="A517">
        <v>161</v>
      </c>
      <c r="B517" t="s">
        <v>603</v>
      </c>
      <c r="C517" t="s">
        <v>161</v>
      </c>
      <c r="D517" t="s">
        <v>3355</v>
      </c>
      <c r="E517" t="s">
        <v>3354</v>
      </c>
      <c r="F517" t="s">
        <v>3353</v>
      </c>
      <c r="G517" t="s">
        <v>279</v>
      </c>
      <c r="H517" t="s">
        <v>278</v>
      </c>
      <c r="I517">
        <v>340815</v>
      </c>
      <c r="J517">
        <v>366967</v>
      </c>
      <c r="K517">
        <v>-7.1300000000000002E-2</v>
      </c>
    </row>
    <row r="518" spans="1:11">
      <c r="A518" s="76">
        <v>174</v>
      </c>
      <c r="B518" s="76" t="s">
        <v>603</v>
      </c>
      <c r="C518" s="76" t="s">
        <v>161</v>
      </c>
      <c r="D518" s="76" t="s">
        <v>3352</v>
      </c>
      <c r="E518" s="76" t="s">
        <v>764</v>
      </c>
      <c r="F518" s="76" t="s">
        <v>3351</v>
      </c>
      <c r="G518" s="76" t="s">
        <v>279</v>
      </c>
      <c r="H518" s="76" t="s">
        <v>278</v>
      </c>
      <c r="I518" s="76">
        <v>273253</v>
      </c>
      <c r="J518" s="76">
        <v>233955</v>
      </c>
      <c r="K518" s="76">
        <v>0.16800000000000001</v>
      </c>
    </row>
    <row r="519" spans="1:11">
      <c r="A519">
        <v>181</v>
      </c>
      <c r="B519" t="s">
        <v>603</v>
      </c>
      <c r="C519" t="s">
        <v>161</v>
      </c>
      <c r="D519" t="s">
        <v>3350</v>
      </c>
      <c r="E519" t="s">
        <v>3349</v>
      </c>
      <c r="F519" t="s">
        <v>3348</v>
      </c>
      <c r="G519" t="s">
        <v>279</v>
      </c>
      <c r="H519" t="s">
        <v>278</v>
      </c>
      <c r="I519">
        <v>241289</v>
      </c>
      <c r="J519">
        <v>234939</v>
      </c>
      <c r="K519">
        <v>2.7E-2</v>
      </c>
    </row>
    <row r="520" spans="1:11">
      <c r="A520" s="76">
        <v>399</v>
      </c>
      <c r="B520" s="76" t="s">
        <v>603</v>
      </c>
      <c r="C520" s="76" t="s">
        <v>161</v>
      </c>
      <c r="D520" s="76" t="s">
        <v>3347</v>
      </c>
      <c r="E520" s="76" t="s">
        <v>1996</v>
      </c>
      <c r="F520" s="76" t="s">
        <v>3346</v>
      </c>
      <c r="G520" s="76" t="s">
        <v>163</v>
      </c>
      <c r="H520" s="76" t="s">
        <v>250</v>
      </c>
      <c r="I520" s="76">
        <v>12679</v>
      </c>
      <c r="J520" s="76">
        <v>11958</v>
      </c>
      <c r="K520" s="76">
        <v>6.0299999999999999E-2</v>
      </c>
    </row>
    <row r="521" spans="1:11">
      <c r="A521">
        <v>441</v>
      </c>
      <c r="B521" t="s">
        <v>603</v>
      </c>
      <c r="C521" t="s">
        <v>161</v>
      </c>
      <c r="D521" t="s">
        <v>3345</v>
      </c>
      <c r="E521" t="s">
        <v>3344</v>
      </c>
      <c r="F521" t="s">
        <v>3343</v>
      </c>
      <c r="G521" t="s">
        <v>274</v>
      </c>
      <c r="H521" t="s">
        <v>250</v>
      </c>
      <c r="I521">
        <v>7698</v>
      </c>
      <c r="J521">
        <v>10314</v>
      </c>
      <c r="K521">
        <v>-0.25359999999999999</v>
      </c>
    </row>
    <row r="522" spans="1:11">
      <c r="A522" s="76">
        <v>444</v>
      </c>
      <c r="B522" s="76" t="s">
        <v>603</v>
      </c>
      <c r="C522" s="76" t="s">
        <v>161</v>
      </c>
      <c r="D522" s="76" t="s">
        <v>3342</v>
      </c>
      <c r="E522" s="76" t="s">
        <v>3341</v>
      </c>
      <c r="F522" s="76" t="s">
        <v>3340</v>
      </c>
      <c r="G522" s="76" t="s">
        <v>274</v>
      </c>
      <c r="H522" s="76" t="s">
        <v>250</v>
      </c>
      <c r="I522" s="76">
        <v>7386</v>
      </c>
      <c r="J522" s="76">
        <v>1184</v>
      </c>
      <c r="K522" s="76">
        <v>5.2382</v>
      </c>
    </row>
    <row r="523" spans="1:11">
      <c r="A523">
        <v>573</v>
      </c>
      <c r="B523" t="s">
        <v>603</v>
      </c>
      <c r="C523" t="s">
        <v>161</v>
      </c>
      <c r="D523" t="s">
        <v>3339</v>
      </c>
      <c r="E523" t="s">
        <v>3338</v>
      </c>
      <c r="F523" t="s">
        <v>3337</v>
      </c>
      <c r="G523" t="s">
        <v>163</v>
      </c>
      <c r="H523" t="s">
        <v>250</v>
      </c>
      <c r="I523">
        <v>2109</v>
      </c>
      <c r="J523">
        <v>2537</v>
      </c>
      <c r="K523">
        <v>-0.16869999999999999</v>
      </c>
    </row>
    <row r="524" spans="1:11">
      <c r="A524" s="76">
        <v>621</v>
      </c>
      <c r="B524" s="76" t="s">
        <v>603</v>
      </c>
      <c r="C524" s="76" t="s">
        <v>161</v>
      </c>
      <c r="D524" s="76" t="s">
        <v>3336</v>
      </c>
      <c r="E524" s="76" t="s">
        <v>3335</v>
      </c>
      <c r="F524" s="76" t="s">
        <v>3334</v>
      </c>
      <c r="G524" s="76" t="s">
        <v>163</v>
      </c>
      <c r="H524" s="76" t="s">
        <v>250</v>
      </c>
      <c r="I524" s="76">
        <v>1271</v>
      </c>
      <c r="J524" s="76">
        <v>2212</v>
      </c>
      <c r="K524" s="76">
        <v>-0.4254</v>
      </c>
    </row>
    <row r="525" spans="1:11">
      <c r="A525">
        <v>631</v>
      </c>
      <c r="B525" t="s">
        <v>603</v>
      </c>
      <c r="C525" t="s">
        <v>161</v>
      </c>
      <c r="D525" t="s">
        <v>3333</v>
      </c>
      <c r="E525" t="s">
        <v>3307</v>
      </c>
      <c r="F525" t="s">
        <v>3332</v>
      </c>
      <c r="G525" t="s">
        <v>163</v>
      </c>
      <c r="H525" t="s">
        <v>250</v>
      </c>
      <c r="I525">
        <v>1161</v>
      </c>
      <c r="J525">
        <v>1397</v>
      </c>
      <c r="K525">
        <v>-0.16889999999999999</v>
      </c>
    </row>
    <row r="526" spans="1:11">
      <c r="A526" s="76">
        <v>661</v>
      </c>
      <c r="B526" s="76" t="s">
        <v>603</v>
      </c>
      <c r="C526" s="76" t="s">
        <v>161</v>
      </c>
      <c r="D526" s="76" t="s">
        <v>3331</v>
      </c>
      <c r="E526" s="76" t="s">
        <v>3330</v>
      </c>
      <c r="F526" s="76" t="s">
        <v>3330</v>
      </c>
      <c r="G526" s="76" t="s">
        <v>163</v>
      </c>
      <c r="H526" s="76" t="s">
        <v>250</v>
      </c>
      <c r="I526" s="76">
        <v>829</v>
      </c>
      <c r="J526" s="76">
        <v>1338</v>
      </c>
      <c r="K526" s="76">
        <v>-0.38040000000000002</v>
      </c>
    </row>
    <row r="527" spans="1:11">
      <c r="A527">
        <v>670</v>
      </c>
      <c r="B527" t="s">
        <v>603</v>
      </c>
      <c r="C527" t="s">
        <v>161</v>
      </c>
      <c r="D527" t="s">
        <v>3329</v>
      </c>
      <c r="E527" t="s">
        <v>3328</v>
      </c>
      <c r="F527" t="s">
        <v>3327</v>
      </c>
      <c r="G527" t="s">
        <v>163</v>
      </c>
      <c r="H527" t="s">
        <v>250</v>
      </c>
      <c r="I527">
        <v>743</v>
      </c>
      <c r="J527">
        <v>609</v>
      </c>
      <c r="K527">
        <v>0.22</v>
      </c>
    </row>
    <row r="528" spans="1:11">
      <c r="A528" s="76">
        <v>687</v>
      </c>
      <c r="B528" s="76" t="s">
        <v>603</v>
      </c>
      <c r="C528" s="76" t="s">
        <v>161</v>
      </c>
      <c r="D528" s="76" t="s">
        <v>3326</v>
      </c>
      <c r="E528" s="76" t="s">
        <v>3325</v>
      </c>
      <c r="F528" s="76" t="s">
        <v>3324</v>
      </c>
      <c r="G528" s="76" t="s">
        <v>163</v>
      </c>
      <c r="H528" s="76" t="s">
        <v>250</v>
      </c>
      <c r="I528" s="76">
        <v>616</v>
      </c>
      <c r="J528" s="76">
        <v>554</v>
      </c>
      <c r="K528" s="76">
        <v>0.1119</v>
      </c>
    </row>
    <row r="529" spans="1:11">
      <c r="A529">
        <v>692</v>
      </c>
      <c r="B529" t="s">
        <v>603</v>
      </c>
      <c r="C529" t="s">
        <v>161</v>
      </c>
      <c r="D529" t="s">
        <v>3323</v>
      </c>
      <c r="E529" t="s">
        <v>3322</v>
      </c>
      <c r="F529" t="s">
        <v>3321</v>
      </c>
      <c r="G529" t="s">
        <v>163</v>
      </c>
      <c r="H529" t="s">
        <v>250</v>
      </c>
      <c r="I529">
        <v>585</v>
      </c>
      <c r="J529">
        <v>198</v>
      </c>
      <c r="K529">
        <v>1.9544999999999999</v>
      </c>
    </row>
    <row r="530" spans="1:11">
      <c r="A530" s="76">
        <v>704</v>
      </c>
      <c r="B530" s="76" t="s">
        <v>603</v>
      </c>
      <c r="C530" s="76" t="s">
        <v>161</v>
      </c>
      <c r="D530" s="76" t="s">
        <v>3320</v>
      </c>
      <c r="E530" s="76" t="s">
        <v>3319</v>
      </c>
      <c r="F530" s="76" t="s">
        <v>3318</v>
      </c>
      <c r="G530" s="76" t="s">
        <v>163</v>
      </c>
      <c r="H530" s="76" t="s">
        <v>250</v>
      </c>
      <c r="I530" s="76">
        <v>455</v>
      </c>
      <c r="J530" s="76">
        <v>826</v>
      </c>
      <c r="K530" s="76">
        <v>-0.44919999999999999</v>
      </c>
    </row>
    <row r="531" spans="1:11">
      <c r="A531">
        <v>731</v>
      </c>
      <c r="B531" t="s">
        <v>603</v>
      </c>
      <c r="C531" t="s">
        <v>161</v>
      </c>
      <c r="D531" t="s">
        <v>3317</v>
      </c>
      <c r="E531" t="s">
        <v>3316</v>
      </c>
      <c r="F531" t="s">
        <v>3315</v>
      </c>
      <c r="G531" t="s">
        <v>163</v>
      </c>
      <c r="H531" t="s">
        <v>250</v>
      </c>
      <c r="I531">
        <v>345</v>
      </c>
      <c r="J531">
        <v>497</v>
      </c>
      <c r="K531">
        <v>-0.30580000000000002</v>
      </c>
    </row>
    <row r="532" spans="1:11">
      <c r="A532" s="76">
        <v>736</v>
      </c>
      <c r="B532" s="76" t="s">
        <v>603</v>
      </c>
      <c r="C532" s="76" t="s">
        <v>161</v>
      </c>
      <c r="D532" s="76" t="s">
        <v>3314</v>
      </c>
      <c r="E532" s="76" t="s">
        <v>3313</v>
      </c>
      <c r="F532" s="76" t="s">
        <v>3312</v>
      </c>
      <c r="G532" s="76" t="s">
        <v>163</v>
      </c>
      <c r="H532" s="76" t="s">
        <v>250</v>
      </c>
      <c r="I532" s="76">
        <v>323</v>
      </c>
      <c r="J532" s="76">
        <v>0</v>
      </c>
      <c r="K532" s="76">
        <v>0</v>
      </c>
    </row>
    <row r="533" spans="1:11">
      <c r="A533">
        <v>739</v>
      </c>
      <c r="B533" t="s">
        <v>603</v>
      </c>
      <c r="C533" t="s">
        <v>161</v>
      </c>
      <c r="D533" t="s">
        <v>3311</v>
      </c>
      <c r="E533" t="s">
        <v>3310</v>
      </c>
      <c r="F533" t="s">
        <v>3309</v>
      </c>
      <c r="G533" t="s">
        <v>163</v>
      </c>
      <c r="H533" t="s">
        <v>250</v>
      </c>
      <c r="I533">
        <v>319</v>
      </c>
      <c r="J533">
        <v>667</v>
      </c>
      <c r="K533">
        <v>-0.52170000000000005</v>
      </c>
    </row>
    <row r="534" spans="1:11">
      <c r="A534" s="76">
        <v>757</v>
      </c>
      <c r="B534" s="76" t="s">
        <v>603</v>
      </c>
      <c r="C534" s="76" t="s">
        <v>161</v>
      </c>
      <c r="D534" s="76" t="s">
        <v>3308</v>
      </c>
      <c r="E534" s="76" t="s">
        <v>3307</v>
      </c>
      <c r="F534" s="76" t="s">
        <v>3306</v>
      </c>
      <c r="G534" s="76" t="s">
        <v>163</v>
      </c>
      <c r="H534" s="76" t="s">
        <v>250</v>
      </c>
      <c r="I534" s="76">
        <v>250</v>
      </c>
      <c r="J534" s="76">
        <v>331</v>
      </c>
      <c r="K534" s="76">
        <v>-0.2447</v>
      </c>
    </row>
    <row r="535" spans="1:11">
      <c r="A535">
        <v>762</v>
      </c>
      <c r="B535" t="s">
        <v>603</v>
      </c>
      <c r="C535" t="s">
        <v>161</v>
      </c>
      <c r="D535" t="s">
        <v>3305</v>
      </c>
      <c r="E535" t="s">
        <v>3304</v>
      </c>
      <c r="F535" t="s">
        <v>3303</v>
      </c>
      <c r="G535" t="s">
        <v>163</v>
      </c>
      <c r="H535" t="s">
        <v>250</v>
      </c>
      <c r="I535">
        <v>237</v>
      </c>
      <c r="J535">
        <v>464</v>
      </c>
      <c r="K535">
        <v>-0.48920000000000002</v>
      </c>
    </row>
    <row r="536" spans="1:11">
      <c r="A536" s="76">
        <v>767</v>
      </c>
      <c r="B536" s="76" t="s">
        <v>603</v>
      </c>
      <c r="C536" s="76" t="s">
        <v>161</v>
      </c>
      <c r="D536" s="76" t="s">
        <v>3302</v>
      </c>
      <c r="E536" s="76" t="s">
        <v>3250</v>
      </c>
      <c r="F536" s="76" t="s">
        <v>3301</v>
      </c>
      <c r="G536" s="76" t="s">
        <v>163</v>
      </c>
      <c r="H536" s="76" t="s">
        <v>250</v>
      </c>
      <c r="I536" s="76">
        <v>229</v>
      </c>
      <c r="J536" s="76">
        <v>41</v>
      </c>
      <c r="K536" s="76">
        <v>4.5853999999999999</v>
      </c>
    </row>
    <row r="537" spans="1:11">
      <c r="A537">
        <v>784</v>
      </c>
      <c r="B537" t="s">
        <v>603</v>
      </c>
      <c r="C537" t="s">
        <v>161</v>
      </c>
      <c r="D537" t="s">
        <v>3300</v>
      </c>
      <c r="E537" t="s">
        <v>3299</v>
      </c>
      <c r="F537" t="s">
        <v>3298</v>
      </c>
      <c r="G537" t="s">
        <v>163</v>
      </c>
      <c r="H537" t="s">
        <v>250</v>
      </c>
      <c r="I537">
        <v>182</v>
      </c>
      <c r="J537">
        <v>218</v>
      </c>
      <c r="K537">
        <v>-0.1651</v>
      </c>
    </row>
    <row r="538" spans="1:11">
      <c r="A538" s="76">
        <v>793</v>
      </c>
      <c r="B538" s="76" t="s">
        <v>603</v>
      </c>
      <c r="C538" s="76" t="s">
        <v>161</v>
      </c>
      <c r="D538" s="76" t="s">
        <v>3297</v>
      </c>
      <c r="E538" s="76" t="s">
        <v>3296</v>
      </c>
      <c r="F538" s="76" t="s">
        <v>3295</v>
      </c>
      <c r="G538" s="76" t="s">
        <v>163</v>
      </c>
      <c r="H538" s="76" t="s">
        <v>250</v>
      </c>
      <c r="I538" s="76">
        <v>170</v>
      </c>
      <c r="J538" s="76">
        <v>2180</v>
      </c>
      <c r="K538" s="76">
        <v>-0.92200000000000004</v>
      </c>
    </row>
    <row r="539" spans="1:11">
      <c r="A539">
        <v>802</v>
      </c>
      <c r="B539" t="s">
        <v>603</v>
      </c>
      <c r="C539" t="s">
        <v>161</v>
      </c>
      <c r="D539" t="s">
        <v>3294</v>
      </c>
      <c r="E539" t="s">
        <v>1996</v>
      </c>
      <c r="F539" t="s">
        <v>3293</v>
      </c>
      <c r="G539" t="s">
        <v>163</v>
      </c>
      <c r="H539" t="s">
        <v>250</v>
      </c>
      <c r="I539">
        <v>161</v>
      </c>
      <c r="J539">
        <v>20</v>
      </c>
      <c r="K539">
        <v>7.05</v>
      </c>
    </row>
    <row r="540" spans="1:11">
      <c r="A540" s="76">
        <v>816</v>
      </c>
      <c r="B540" s="76" t="s">
        <v>603</v>
      </c>
      <c r="C540" s="76" t="s">
        <v>161</v>
      </c>
      <c r="D540" s="76" t="s">
        <v>3292</v>
      </c>
      <c r="E540" s="76" t="s">
        <v>3291</v>
      </c>
      <c r="F540" s="76" t="s">
        <v>3290</v>
      </c>
      <c r="G540" s="76" t="s">
        <v>163</v>
      </c>
      <c r="H540" s="76" t="s">
        <v>250</v>
      </c>
      <c r="I540" s="76">
        <v>143</v>
      </c>
      <c r="J540" s="76">
        <v>157</v>
      </c>
      <c r="K540" s="76">
        <v>-8.9200000000000002E-2</v>
      </c>
    </row>
    <row r="541" spans="1:11">
      <c r="A541">
        <v>817</v>
      </c>
      <c r="B541" t="s">
        <v>603</v>
      </c>
      <c r="C541" t="s">
        <v>161</v>
      </c>
      <c r="D541" t="s">
        <v>3289</v>
      </c>
      <c r="E541" t="s">
        <v>3288</v>
      </c>
      <c r="F541" t="s">
        <v>3287</v>
      </c>
      <c r="G541" t="s">
        <v>163</v>
      </c>
      <c r="H541" t="s">
        <v>250</v>
      </c>
      <c r="I541">
        <v>141</v>
      </c>
      <c r="J541">
        <v>126</v>
      </c>
      <c r="K541">
        <v>0.11899999999999999</v>
      </c>
    </row>
    <row r="542" spans="1:11">
      <c r="A542" s="76">
        <v>832</v>
      </c>
      <c r="B542" s="76" t="s">
        <v>603</v>
      </c>
      <c r="C542" s="76" t="s">
        <v>161</v>
      </c>
      <c r="D542" s="76" t="s">
        <v>3286</v>
      </c>
      <c r="E542" s="76" t="s">
        <v>3285</v>
      </c>
      <c r="F542" s="76" t="s">
        <v>3284</v>
      </c>
      <c r="G542" s="76" t="s">
        <v>163</v>
      </c>
      <c r="H542" s="76" t="s">
        <v>250</v>
      </c>
      <c r="I542" s="76">
        <v>121</v>
      </c>
      <c r="J542" s="76">
        <v>203</v>
      </c>
      <c r="K542" s="76">
        <v>-0.40389999999999998</v>
      </c>
    </row>
    <row r="543" spans="1:11">
      <c r="A543">
        <v>836</v>
      </c>
      <c r="B543" t="s">
        <v>603</v>
      </c>
      <c r="C543" t="s">
        <v>161</v>
      </c>
      <c r="D543" t="s">
        <v>3283</v>
      </c>
      <c r="E543" t="s">
        <v>3282</v>
      </c>
      <c r="F543" t="s">
        <v>3281</v>
      </c>
      <c r="G543" t="s">
        <v>163</v>
      </c>
      <c r="H543" t="s">
        <v>250</v>
      </c>
      <c r="I543">
        <v>116</v>
      </c>
      <c r="J543">
        <v>122</v>
      </c>
      <c r="K543">
        <v>-4.9200000000000001E-2</v>
      </c>
    </row>
    <row r="544" spans="1:11">
      <c r="A544" s="76">
        <v>840</v>
      </c>
      <c r="B544" s="76" t="s">
        <v>603</v>
      </c>
      <c r="C544" s="76" t="s">
        <v>161</v>
      </c>
      <c r="D544" s="76" t="s">
        <v>3280</v>
      </c>
      <c r="E544" s="76" t="s">
        <v>1996</v>
      </c>
      <c r="F544" s="76" t="s">
        <v>3279</v>
      </c>
      <c r="G544" s="76" t="s">
        <v>163</v>
      </c>
      <c r="H544" s="76" t="s">
        <v>250</v>
      </c>
      <c r="I544" s="76">
        <v>112</v>
      </c>
      <c r="J544" s="76">
        <v>128</v>
      </c>
      <c r="K544" s="76">
        <v>-0.125</v>
      </c>
    </row>
    <row r="545" spans="1:11">
      <c r="A545">
        <v>844</v>
      </c>
      <c r="B545" t="s">
        <v>603</v>
      </c>
      <c r="C545" t="s">
        <v>161</v>
      </c>
      <c r="D545" t="s">
        <v>3278</v>
      </c>
      <c r="E545" t="s">
        <v>3277</v>
      </c>
      <c r="F545" t="s">
        <v>3276</v>
      </c>
      <c r="G545" t="s">
        <v>163</v>
      </c>
      <c r="H545" t="s">
        <v>250</v>
      </c>
      <c r="I545">
        <v>110</v>
      </c>
      <c r="J545">
        <v>20</v>
      </c>
      <c r="K545">
        <v>4.5</v>
      </c>
    </row>
    <row r="546" spans="1:11">
      <c r="A546" s="76">
        <v>872</v>
      </c>
      <c r="B546" s="76" t="s">
        <v>603</v>
      </c>
      <c r="C546" s="76" t="s">
        <v>161</v>
      </c>
      <c r="D546" s="76" t="s">
        <v>3275</v>
      </c>
      <c r="E546" s="76" t="s">
        <v>3223</v>
      </c>
      <c r="F546" s="76" t="s">
        <v>3274</v>
      </c>
      <c r="G546" s="76" t="s">
        <v>163</v>
      </c>
      <c r="H546" s="76" t="s">
        <v>250</v>
      </c>
      <c r="I546" s="76">
        <v>81</v>
      </c>
      <c r="J546" s="76">
        <v>149</v>
      </c>
      <c r="K546" s="76">
        <v>-0.45639999999999997</v>
      </c>
    </row>
    <row r="547" spans="1:11">
      <c r="A547">
        <v>880</v>
      </c>
      <c r="B547" t="s">
        <v>603</v>
      </c>
      <c r="C547" t="s">
        <v>161</v>
      </c>
      <c r="D547" t="s">
        <v>3273</v>
      </c>
      <c r="E547" t="s">
        <v>3272</v>
      </c>
      <c r="F547" t="s">
        <v>3271</v>
      </c>
      <c r="G547" t="s">
        <v>163</v>
      </c>
      <c r="H547" t="s">
        <v>250</v>
      </c>
      <c r="I547">
        <v>74</v>
      </c>
      <c r="J547">
        <v>121</v>
      </c>
      <c r="K547">
        <v>-0.38840000000000002</v>
      </c>
    </row>
    <row r="548" spans="1:11">
      <c r="A548" s="76">
        <v>950</v>
      </c>
      <c r="B548" s="76" t="s">
        <v>603</v>
      </c>
      <c r="C548" s="76" t="s">
        <v>161</v>
      </c>
      <c r="D548" s="76" t="s">
        <v>3270</v>
      </c>
      <c r="E548" s="76" t="s">
        <v>3269</v>
      </c>
      <c r="F548" s="76" t="s">
        <v>3268</v>
      </c>
      <c r="G548" s="76" t="s">
        <v>163</v>
      </c>
      <c r="H548" s="76" t="s">
        <v>250</v>
      </c>
      <c r="I548" s="76">
        <v>42</v>
      </c>
      <c r="J548" s="76">
        <v>121</v>
      </c>
      <c r="K548" s="76">
        <v>-0.65290000000000004</v>
      </c>
    </row>
    <row r="549" spans="1:11">
      <c r="A549">
        <v>964</v>
      </c>
      <c r="B549" t="s">
        <v>603</v>
      </c>
      <c r="C549" t="s">
        <v>161</v>
      </c>
      <c r="D549" t="s">
        <v>3267</v>
      </c>
      <c r="E549" t="s">
        <v>664</v>
      </c>
      <c r="F549" t="s">
        <v>3266</v>
      </c>
      <c r="G549" t="s">
        <v>163</v>
      </c>
      <c r="H549" t="s">
        <v>250</v>
      </c>
      <c r="I549">
        <v>37</v>
      </c>
      <c r="J549">
        <v>100</v>
      </c>
      <c r="K549">
        <v>-0.63</v>
      </c>
    </row>
    <row r="550" spans="1:11">
      <c r="A550" s="76">
        <v>983</v>
      </c>
      <c r="B550" s="76" t="s">
        <v>603</v>
      </c>
      <c r="C550" s="76" t="s">
        <v>161</v>
      </c>
      <c r="D550" s="76" t="s">
        <v>3265</v>
      </c>
      <c r="E550" s="76" t="s">
        <v>3262</v>
      </c>
      <c r="F550" s="76" t="s">
        <v>3264</v>
      </c>
      <c r="G550" s="76" t="s">
        <v>163</v>
      </c>
      <c r="H550" s="76" t="s">
        <v>250</v>
      </c>
      <c r="I550" s="76">
        <v>33</v>
      </c>
      <c r="J550" s="76">
        <v>0</v>
      </c>
      <c r="K550" s="76">
        <v>0</v>
      </c>
    </row>
    <row r="551" spans="1:11">
      <c r="A551">
        <v>989</v>
      </c>
      <c r="B551" t="s">
        <v>603</v>
      </c>
      <c r="C551" t="s">
        <v>161</v>
      </c>
      <c r="D551" t="s">
        <v>3263</v>
      </c>
      <c r="E551" t="s">
        <v>3262</v>
      </c>
      <c r="F551" t="s">
        <v>3261</v>
      </c>
      <c r="G551" t="s">
        <v>163</v>
      </c>
      <c r="H551" t="s">
        <v>250</v>
      </c>
      <c r="I551">
        <v>31</v>
      </c>
      <c r="J551">
        <v>0</v>
      </c>
      <c r="K551">
        <v>0</v>
      </c>
    </row>
    <row r="552" spans="1:11">
      <c r="A552" s="76">
        <v>1029</v>
      </c>
      <c r="B552" s="76" t="s">
        <v>603</v>
      </c>
      <c r="C552" s="76" t="s">
        <v>161</v>
      </c>
      <c r="D552" s="76" t="s">
        <v>3260</v>
      </c>
      <c r="E552" s="76" t="s">
        <v>3259</v>
      </c>
      <c r="F552" s="76" t="s">
        <v>3258</v>
      </c>
      <c r="G552" s="76" t="s">
        <v>163</v>
      </c>
      <c r="H552" s="76" t="s">
        <v>250</v>
      </c>
      <c r="I552" s="76">
        <v>25</v>
      </c>
      <c r="J552" s="76">
        <v>114</v>
      </c>
      <c r="K552" s="76">
        <v>-0.78069999999999995</v>
      </c>
    </row>
    <row r="553" spans="1:11">
      <c r="A553">
        <v>1065</v>
      </c>
      <c r="B553" t="s">
        <v>603</v>
      </c>
      <c r="C553" t="s">
        <v>161</v>
      </c>
      <c r="D553" t="s">
        <v>3257</v>
      </c>
      <c r="E553" t="s">
        <v>3256</v>
      </c>
      <c r="F553" t="s">
        <v>3255</v>
      </c>
      <c r="G553" t="s">
        <v>163</v>
      </c>
      <c r="H553" t="s">
        <v>250</v>
      </c>
      <c r="I553">
        <v>21</v>
      </c>
      <c r="J553">
        <v>19</v>
      </c>
      <c r="K553">
        <v>0.1053</v>
      </c>
    </row>
    <row r="554" spans="1:11">
      <c r="A554" s="76">
        <v>1079</v>
      </c>
      <c r="B554" s="76" t="s">
        <v>603</v>
      </c>
      <c r="C554" s="76" t="s">
        <v>161</v>
      </c>
      <c r="D554" s="76" t="s">
        <v>3254</v>
      </c>
      <c r="E554" s="76" t="s">
        <v>3253</v>
      </c>
      <c r="F554" s="76" t="s">
        <v>3252</v>
      </c>
      <c r="G554" s="76" t="s">
        <v>163</v>
      </c>
      <c r="H554" s="76" t="s">
        <v>250</v>
      </c>
      <c r="I554" s="76">
        <v>19</v>
      </c>
      <c r="J554" s="76">
        <v>14</v>
      </c>
      <c r="K554" s="76">
        <v>0.35709999999999997</v>
      </c>
    </row>
    <row r="555" spans="1:11">
      <c r="A555">
        <v>1084</v>
      </c>
      <c r="B555" t="s">
        <v>603</v>
      </c>
      <c r="C555" t="s">
        <v>161</v>
      </c>
      <c r="D555" t="s">
        <v>3251</v>
      </c>
      <c r="E555" t="s">
        <v>3250</v>
      </c>
      <c r="F555" t="s">
        <v>3249</v>
      </c>
      <c r="G555" t="s">
        <v>163</v>
      </c>
      <c r="H555" t="s">
        <v>250</v>
      </c>
      <c r="I555">
        <v>19</v>
      </c>
      <c r="J555">
        <v>41</v>
      </c>
      <c r="K555">
        <v>-0.53659999999999997</v>
      </c>
    </row>
    <row r="556" spans="1:11">
      <c r="A556" s="76">
        <v>1094</v>
      </c>
      <c r="B556" s="76" t="s">
        <v>603</v>
      </c>
      <c r="C556" s="76" t="s">
        <v>161</v>
      </c>
      <c r="D556" s="76" t="s">
        <v>3248</v>
      </c>
      <c r="E556" s="76" t="s">
        <v>3247</v>
      </c>
      <c r="F556" s="76" t="s">
        <v>3246</v>
      </c>
      <c r="G556" s="76" t="s">
        <v>163</v>
      </c>
      <c r="H556" s="76" t="s">
        <v>250</v>
      </c>
      <c r="I556" s="76">
        <v>18</v>
      </c>
      <c r="J556" s="76">
        <v>62</v>
      </c>
      <c r="K556" s="76">
        <v>-0.7097</v>
      </c>
    </row>
    <row r="557" spans="1:11">
      <c r="A557">
        <v>1159</v>
      </c>
      <c r="B557" t="s">
        <v>603</v>
      </c>
      <c r="C557" t="s">
        <v>161</v>
      </c>
      <c r="D557" t="s">
        <v>3245</v>
      </c>
      <c r="E557" t="s">
        <v>3244</v>
      </c>
      <c r="F557" t="s">
        <v>3243</v>
      </c>
      <c r="G557" t="s">
        <v>163</v>
      </c>
      <c r="H557" t="s">
        <v>250</v>
      </c>
      <c r="I557">
        <v>12</v>
      </c>
      <c r="J557">
        <v>17</v>
      </c>
      <c r="K557">
        <v>-0.29409999999999997</v>
      </c>
    </row>
    <row r="558" spans="1:11">
      <c r="A558" s="76">
        <v>1316</v>
      </c>
      <c r="B558" s="76" t="s">
        <v>603</v>
      </c>
      <c r="C558" s="76" t="s">
        <v>161</v>
      </c>
      <c r="D558" s="76" t="s">
        <v>3242</v>
      </c>
      <c r="E558" s="76" t="s">
        <v>3241</v>
      </c>
      <c r="F558" s="76" t="s">
        <v>3240</v>
      </c>
      <c r="G558" s="76" t="s">
        <v>163</v>
      </c>
      <c r="H558" s="76" t="s">
        <v>250</v>
      </c>
      <c r="I558" s="76">
        <v>6</v>
      </c>
      <c r="J558" s="76">
        <v>0</v>
      </c>
      <c r="K558" s="76">
        <v>0</v>
      </c>
    </row>
    <row r="559" spans="1:11">
      <c r="A559">
        <v>1347</v>
      </c>
      <c r="B559" t="s">
        <v>603</v>
      </c>
      <c r="C559" t="s">
        <v>161</v>
      </c>
      <c r="D559" t="s">
        <v>3239</v>
      </c>
      <c r="E559" t="s">
        <v>3238</v>
      </c>
      <c r="F559" t="s">
        <v>3237</v>
      </c>
      <c r="G559" t="s">
        <v>163</v>
      </c>
      <c r="H559" t="s">
        <v>250</v>
      </c>
      <c r="I559">
        <v>5</v>
      </c>
      <c r="J559">
        <v>49</v>
      </c>
      <c r="K559">
        <v>-0.89800000000000002</v>
      </c>
    </row>
    <row r="560" spans="1:11">
      <c r="A560" s="76">
        <v>1367</v>
      </c>
      <c r="B560" s="76" t="s">
        <v>603</v>
      </c>
      <c r="C560" s="76" t="s">
        <v>161</v>
      </c>
      <c r="D560" s="76" t="s">
        <v>3236</v>
      </c>
      <c r="E560" s="76" t="s">
        <v>3235</v>
      </c>
      <c r="F560" s="76" t="s">
        <v>3234</v>
      </c>
      <c r="G560" s="76" t="s">
        <v>163</v>
      </c>
      <c r="H560" s="76" t="s">
        <v>250</v>
      </c>
      <c r="I560" s="76">
        <v>5</v>
      </c>
      <c r="J560" s="76">
        <v>0</v>
      </c>
      <c r="K560" s="76">
        <v>0</v>
      </c>
    </row>
    <row r="561" spans="1:11">
      <c r="A561">
        <v>1374</v>
      </c>
      <c r="B561" t="s">
        <v>603</v>
      </c>
      <c r="C561" t="s">
        <v>161</v>
      </c>
      <c r="D561" t="s">
        <v>3233</v>
      </c>
      <c r="E561" t="s">
        <v>3232</v>
      </c>
      <c r="F561" t="s">
        <v>3231</v>
      </c>
      <c r="G561" t="s">
        <v>163</v>
      </c>
      <c r="H561" t="s">
        <v>250</v>
      </c>
      <c r="I561">
        <v>4</v>
      </c>
      <c r="J561">
        <v>0</v>
      </c>
      <c r="K561">
        <v>0</v>
      </c>
    </row>
    <row r="562" spans="1:11">
      <c r="A562" s="76">
        <v>1387</v>
      </c>
      <c r="B562" s="76" t="s">
        <v>603</v>
      </c>
      <c r="C562" s="76" t="s">
        <v>161</v>
      </c>
      <c r="D562" s="76" t="s">
        <v>3230</v>
      </c>
      <c r="E562" s="76" t="s">
        <v>3229</v>
      </c>
      <c r="F562" s="76" t="s">
        <v>3228</v>
      </c>
      <c r="G562" s="76" t="s">
        <v>163</v>
      </c>
      <c r="H562" s="76" t="s">
        <v>250</v>
      </c>
      <c r="I562" s="76">
        <v>4</v>
      </c>
      <c r="J562" s="76">
        <v>18</v>
      </c>
      <c r="K562" s="76">
        <v>-0.77780000000000005</v>
      </c>
    </row>
    <row r="563" spans="1:11">
      <c r="A563">
        <v>1392</v>
      </c>
      <c r="B563" t="s">
        <v>603</v>
      </c>
      <c r="C563" t="s">
        <v>161</v>
      </c>
      <c r="D563" t="s">
        <v>3227</v>
      </c>
      <c r="E563" t="s">
        <v>3226</v>
      </c>
      <c r="F563" t="s">
        <v>3225</v>
      </c>
      <c r="G563" t="s">
        <v>163</v>
      </c>
      <c r="H563" t="s">
        <v>250</v>
      </c>
      <c r="I563">
        <v>4</v>
      </c>
      <c r="J563">
        <v>21</v>
      </c>
      <c r="K563">
        <v>-0.8095</v>
      </c>
    </row>
    <row r="564" spans="1:11">
      <c r="A564" s="76">
        <v>1429</v>
      </c>
      <c r="B564" s="76" t="s">
        <v>603</v>
      </c>
      <c r="C564" s="76" t="s">
        <v>161</v>
      </c>
      <c r="D564" s="76" t="s">
        <v>3224</v>
      </c>
      <c r="E564" s="76" t="s">
        <v>3223</v>
      </c>
      <c r="F564" s="76" t="s">
        <v>3222</v>
      </c>
      <c r="G564" s="76" t="s">
        <v>163</v>
      </c>
      <c r="H564" s="76" t="s">
        <v>250</v>
      </c>
      <c r="I564" s="76">
        <v>3</v>
      </c>
      <c r="J564" s="76">
        <v>2</v>
      </c>
      <c r="K564" s="76">
        <v>0.5</v>
      </c>
    </row>
    <row r="565" spans="1:11">
      <c r="A565">
        <v>1440</v>
      </c>
      <c r="B565" t="s">
        <v>603</v>
      </c>
      <c r="C565" t="s">
        <v>161</v>
      </c>
      <c r="D565" t="s">
        <v>3221</v>
      </c>
      <c r="E565" t="s">
        <v>3220</v>
      </c>
      <c r="F565" t="s">
        <v>3219</v>
      </c>
      <c r="G565" t="s">
        <v>163</v>
      </c>
      <c r="H565" t="s">
        <v>250</v>
      </c>
      <c r="I565">
        <v>3</v>
      </c>
      <c r="J565">
        <v>11</v>
      </c>
      <c r="K565">
        <v>-0.72729999999999995</v>
      </c>
    </row>
    <row r="566" spans="1:11">
      <c r="A566" s="76">
        <v>1535</v>
      </c>
      <c r="B566" s="76" t="s">
        <v>603</v>
      </c>
      <c r="C566" s="76" t="s">
        <v>161</v>
      </c>
      <c r="D566" s="76" t="s">
        <v>3218</v>
      </c>
      <c r="E566" s="76" t="s">
        <v>3217</v>
      </c>
      <c r="F566" s="76" t="s">
        <v>3217</v>
      </c>
      <c r="G566" s="76" t="s">
        <v>163</v>
      </c>
      <c r="H566" s="76" t="s">
        <v>250</v>
      </c>
      <c r="I566" s="76">
        <v>2</v>
      </c>
      <c r="J566" s="76">
        <v>7</v>
      </c>
      <c r="K566" s="76">
        <v>-0.71430000000000005</v>
      </c>
    </row>
    <row r="567" spans="1:11">
      <c r="A567">
        <v>1544</v>
      </c>
      <c r="B567" t="s">
        <v>603</v>
      </c>
      <c r="C567" t="s">
        <v>161</v>
      </c>
      <c r="D567" t="s">
        <v>3216</v>
      </c>
      <c r="E567" t="s">
        <v>3215</v>
      </c>
      <c r="F567" t="s">
        <v>3214</v>
      </c>
      <c r="G567" t="s">
        <v>163</v>
      </c>
      <c r="H567" t="s">
        <v>250</v>
      </c>
      <c r="I567">
        <v>2</v>
      </c>
      <c r="J567">
        <v>29</v>
      </c>
      <c r="K567">
        <v>-0.93100000000000005</v>
      </c>
    </row>
    <row r="568" spans="1:11">
      <c r="A568" s="76">
        <v>1566</v>
      </c>
      <c r="B568" s="76" t="s">
        <v>603</v>
      </c>
      <c r="C568" s="76" t="s">
        <v>161</v>
      </c>
      <c r="D568" s="76" t="s">
        <v>3213</v>
      </c>
      <c r="E568" s="76" t="s">
        <v>3212</v>
      </c>
      <c r="F568" s="76" t="s">
        <v>3211</v>
      </c>
      <c r="G568" s="76" t="s">
        <v>163</v>
      </c>
      <c r="H568" s="76" t="s">
        <v>250</v>
      </c>
      <c r="I568" s="76">
        <v>1</v>
      </c>
      <c r="J568" s="76">
        <v>0</v>
      </c>
      <c r="K568" s="76">
        <v>0</v>
      </c>
    </row>
    <row r="569" spans="1:11">
      <c r="A569">
        <v>1</v>
      </c>
      <c r="B569" t="s">
        <v>603</v>
      </c>
      <c r="C569" t="s">
        <v>163</v>
      </c>
      <c r="D569" t="s">
        <v>3210</v>
      </c>
      <c r="E569" t="s">
        <v>3169</v>
      </c>
      <c r="F569" t="s">
        <v>3209</v>
      </c>
      <c r="G569" t="s">
        <v>279</v>
      </c>
      <c r="H569" t="s">
        <v>576</v>
      </c>
      <c r="I569">
        <v>53505795</v>
      </c>
      <c r="J569">
        <v>51865797</v>
      </c>
      <c r="K569">
        <v>3.1600000000000003E-2</v>
      </c>
    </row>
    <row r="570" spans="1:11">
      <c r="A570" s="76">
        <v>83</v>
      </c>
      <c r="B570" s="76" t="s">
        <v>603</v>
      </c>
      <c r="C570" s="76" t="s">
        <v>163</v>
      </c>
      <c r="D570" s="76" t="s">
        <v>3208</v>
      </c>
      <c r="E570" s="76" t="s">
        <v>3191</v>
      </c>
      <c r="F570" s="76" t="s">
        <v>3207</v>
      </c>
      <c r="G570" s="76" t="s">
        <v>279</v>
      </c>
      <c r="H570" s="76" t="s">
        <v>428</v>
      </c>
      <c r="I570" s="76">
        <v>1461360</v>
      </c>
      <c r="J570" s="76">
        <v>1356660</v>
      </c>
      <c r="K570" s="76">
        <v>7.7200000000000005E-2</v>
      </c>
    </row>
    <row r="571" spans="1:11">
      <c r="A571">
        <v>164</v>
      </c>
      <c r="B571" t="s">
        <v>603</v>
      </c>
      <c r="C571" t="s">
        <v>163</v>
      </c>
      <c r="D571" t="s">
        <v>3206</v>
      </c>
      <c r="E571" t="s">
        <v>2466</v>
      </c>
      <c r="F571" t="s">
        <v>3205</v>
      </c>
      <c r="G571" t="s">
        <v>279</v>
      </c>
      <c r="H571" t="s">
        <v>278</v>
      </c>
      <c r="I571">
        <v>330495</v>
      </c>
      <c r="J571">
        <v>300598</v>
      </c>
      <c r="K571">
        <v>9.9500000000000005E-2</v>
      </c>
    </row>
    <row r="572" spans="1:11">
      <c r="A572" s="76">
        <v>280</v>
      </c>
      <c r="B572" s="76" t="s">
        <v>603</v>
      </c>
      <c r="C572" s="76" t="s">
        <v>163</v>
      </c>
      <c r="D572" s="76" t="s">
        <v>3204</v>
      </c>
      <c r="E572" s="76" t="s">
        <v>1543</v>
      </c>
      <c r="F572" s="76" t="s">
        <v>1543</v>
      </c>
      <c r="G572" s="76" t="s">
        <v>279</v>
      </c>
      <c r="H572" s="76" t="s">
        <v>278</v>
      </c>
      <c r="I572" s="76">
        <v>52351</v>
      </c>
      <c r="J572" s="76">
        <v>49354</v>
      </c>
      <c r="K572" s="76">
        <v>6.0699999999999997E-2</v>
      </c>
    </row>
    <row r="573" spans="1:11">
      <c r="A573">
        <v>293</v>
      </c>
      <c r="B573" t="s">
        <v>603</v>
      </c>
      <c r="C573" t="s">
        <v>163</v>
      </c>
      <c r="D573" t="s">
        <v>3203</v>
      </c>
      <c r="E573" t="s">
        <v>3180</v>
      </c>
      <c r="F573" t="s">
        <v>3202</v>
      </c>
      <c r="G573" t="s">
        <v>279</v>
      </c>
      <c r="H573" t="s">
        <v>278</v>
      </c>
      <c r="I573">
        <v>44180</v>
      </c>
      <c r="J573">
        <v>44609</v>
      </c>
      <c r="K573">
        <v>-9.5999999999999992E-3</v>
      </c>
    </row>
    <row r="574" spans="1:11">
      <c r="A574" s="76">
        <v>298</v>
      </c>
      <c r="B574" s="76" t="s">
        <v>603</v>
      </c>
      <c r="C574" s="76" t="s">
        <v>163</v>
      </c>
      <c r="D574" s="76" t="s">
        <v>3201</v>
      </c>
      <c r="E574" s="76" t="s">
        <v>1360</v>
      </c>
      <c r="F574" s="76" t="s">
        <v>3200</v>
      </c>
      <c r="G574" s="76" t="s">
        <v>279</v>
      </c>
      <c r="H574" s="76" t="s">
        <v>278</v>
      </c>
      <c r="I574" s="76">
        <v>41268</v>
      </c>
      <c r="J574" s="76">
        <v>39422</v>
      </c>
      <c r="K574" s="76">
        <v>4.6800000000000001E-2</v>
      </c>
    </row>
    <row r="575" spans="1:11">
      <c r="A575">
        <v>301</v>
      </c>
      <c r="B575" t="s">
        <v>603</v>
      </c>
      <c r="C575" t="s">
        <v>163</v>
      </c>
      <c r="D575" t="s">
        <v>3199</v>
      </c>
      <c r="E575" t="s">
        <v>2460</v>
      </c>
      <c r="F575" t="s">
        <v>3198</v>
      </c>
      <c r="G575" t="s">
        <v>279</v>
      </c>
      <c r="H575" t="s">
        <v>278</v>
      </c>
      <c r="I575">
        <v>40730</v>
      </c>
      <c r="J575">
        <v>40443</v>
      </c>
      <c r="K575">
        <v>7.1000000000000004E-3</v>
      </c>
    </row>
    <row r="576" spans="1:11">
      <c r="A576" s="76">
        <v>373</v>
      </c>
      <c r="B576" s="76" t="s">
        <v>603</v>
      </c>
      <c r="C576" s="76" t="s">
        <v>163</v>
      </c>
      <c r="D576" s="76" t="s">
        <v>3197</v>
      </c>
      <c r="E576" s="76" t="s">
        <v>3196</v>
      </c>
      <c r="F576" s="76" t="s">
        <v>3195</v>
      </c>
      <c r="G576" s="76" t="s">
        <v>279</v>
      </c>
      <c r="H576" s="76" t="s">
        <v>278</v>
      </c>
      <c r="I576" s="76">
        <v>17109</v>
      </c>
      <c r="J576" s="76">
        <v>15431</v>
      </c>
      <c r="K576" s="76">
        <v>0.1087</v>
      </c>
    </row>
    <row r="577" spans="1:11">
      <c r="A577">
        <v>422</v>
      </c>
      <c r="B577" t="s">
        <v>603</v>
      </c>
      <c r="C577" t="s">
        <v>163</v>
      </c>
      <c r="D577" t="s">
        <v>3194</v>
      </c>
      <c r="E577" t="s">
        <v>3169</v>
      </c>
      <c r="F577" t="s">
        <v>3193</v>
      </c>
      <c r="G577" t="s">
        <v>163</v>
      </c>
      <c r="H577" t="s">
        <v>250</v>
      </c>
      <c r="I577">
        <v>10049</v>
      </c>
      <c r="J577">
        <v>5601</v>
      </c>
      <c r="K577">
        <v>0.79410000000000003</v>
      </c>
    </row>
    <row r="578" spans="1:11">
      <c r="A578" s="76">
        <v>452</v>
      </c>
      <c r="B578" s="76" t="s">
        <v>603</v>
      </c>
      <c r="C578" s="76" t="s">
        <v>163</v>
      </c>
      <c r="D578" s="76" t="s">
        <v>3192</v>
      </c>
      <c r="E578" s="76" t="s">
        <v>3191</v>
      </c>
      <c r="F578" s="76" t="s">
        <v>3190</v>
      </c>
      <c r="G578" s="76" t="s">
        <v>163</v>
      </c>
      <c r="H578" s="76" t="s">
        <v>250</v>
      </c>
      <c r="I578" s="76">
        <v>6689</v>
      </c>
      <c r="J578" s="76">
        <v>5928</v>
      </c>
      <c r="K578" s="76">
        <v>0.12839999999999999</v>
      </c>
    </row>
    <row r="579" spans="1:11">
      <c r="A579">
        <v>618</v>
      </c>
      <c r="B579" t="s">
        <v>603</v>
      </c>
      <c r="C579" t="s">
        <v>163</v>
      </c>
      <c r="D579" t="s">
        <v>3189</v>
      </c>
      <c r="E579" t="s">
        <v>3188</v>
      </c>
      <c r="F579" t="s">
        <v>3187</v>
      </c>
      <c r="G579" t="s">
        <v>163</v>
      </c>
      <c r="H579" t="s">
        <v>250</v>
      </c>
      <c r="I579">
        <v>1314</v>
      </c>
      <c r="J579">
        <v>1342</v>
      </c>
      <c r="K579">
        <v>-2.0899999999999998E-2</v>
      </c>
    </row>
    <row r="580" spans="1:11">
      <c r="A580" s="76">
        <v>726</v>
      </c>
      <c r="B580" s="76" t="s">
        <v>603</v>
      </c>
      <c r="C580" s="76" t="s">
        <v>163</v>
      </c>
      <c r="D580" s="76" t="s">
        <v>3186</v>
      </c>
      <c r="E580" s="76" t="s">
        <v>2460</v>
      </c>
      <c r="F580" s="76" t="s">
        <v>3185</v>
      </c>
      <c r="G580" s="76" t="s">
        <v>163</v>
      </c>
      <c r="H580" s="76" t="s">
        <v>250</v>
      </c>
      <c r="I580" s="76">
        <v>369</v>
      </c>
      <c r="J580" s="76">
        <v>626</v>
      </c>
      <c r="K580" s="76">
        <v>-0.41049999999999998</v>
      </c>
    </row>
    <row r="581" spans="1:11">
      <c r="A581">
        <v>746</v>
      </c>
      <c r="B581" t="s">
        <v>603</v>
      </c>
      <c r="C581" t="s">
        <v>163</v>
      </c>
      <c r="D581" t="s">
        <v>3184</v>
      </c>
      <c r="E581" t="s">
        <v>3183</v>
      </c>
      <c r="F581" t="s">
        <v>3182</v>
      </c>
      <c r="G581" t="s">
        <v>163</v>
      </c>
      <c r="H581" t="s">
        <v>250</v>
      </c>
      <c r="I581">
        <v>295</v>
      </c>
      <c r="J581">
        <v>623</v>
      </c>
      <c r="K581">
        <v>-0.52649999999999997</v>
      </c>
    </row>
    <row r="582" spans="1:11">
      <c r="A582" s="76">
        <v>748</v>
      </c>
      <c r="B582" s="76" t="s">
        <v>603</v>
      </c>
      <c r="C582" s="76" t="s">
        <v>163</v>
      </c>
      <c r="D582" s="76" t="s">
        <v>3181</v>
      </c>
      <c r="E582" s="76" t="s">
        <v>3180</v>
      </c>
      <c r="F582" s="76" t="s">
        <v>3179</v>
      </c>
      <c r="G582" s="76" t="s">
        <v>163</v>
      </c>
      <c r="H582" s="76" t="s">
        <v>250</v>
      </c>
      <c r="I582" s="76">
        <v>292</v>
      </c>
      <c r="J582" s="76">
        <v>1072</v>
      </c>
      <c r="K582" s="76">
        <v>-0.72760000000000002</v>
      </c>
    </row>
    <row r="583" spans="1:11">
      <c r="A583">
        <v>750</v>
      </c>
      <c r="B583" t="s">
        <v>603</v>
      </c>
      <c r="C583" t="s">
        <v>163</v>
      </c>
      <c r="D583" t="s">
        <v>3178</v>
      </c>
      <c r="E583" t="s">
        <v>3172</v>
      </c>
      <c r="F583" t="s">
        <v>3177</v>
      </c>
      <c r="G583" t="s">
        <v>163</v>
      </c>
      <c r="H583" t="s">
        <v>250</v>
      </c>
      <c r="I583">
        <v>272</v>
      </c>
      <c r="J583">
        <v>304</v>
      </c>
      <c r="K583">
        <v>-0.1053</v>
      </c>
    </row>
    <row r="584" spans="1:11">
      <c r="A584" s="76">
        <v>786</v>
      </c>
      <c r="B584" s="76" t="s">
        <v>603</v>
      </c>
      <c r="C584" s="76" t="s">
        <v>163</v>
      </c>
      <c r="D584" s="76" t="s">
        <v>3176</v>
      </c>
      <c r="E584" s="76" t="s">
        <v>3175</v>
      </c>
      <c r="F584" s="76" t="s">
        <v>3174</v>
      </c>
      <c r="G584" s="76" t="s">
        <v>163</v>
      </c>
      <c r="H584" s="76" t="s">
        <v>250</v>
      </c>
      <c r="I584" s="76">
        <v>175</v>
      </c>
      <c r="J584" s="76">
        <v>1275</v>
      </c>
      <c r="K584" s="76">
        <v>-0.86270000000000002</v>
      </c>
    </row>
    <row r="585" spans="1:11">
      <c r="A585">
        <v>814</v>
      </c>
      <c r="B585" t="s">
        <v>603</v>
      </c>
      <c r="C585" t="s">
        <v>163</v>
      </c>
      <c r="D585" t="s">
        <v>3173</v>
      </c>
      <c r="E585" t="s">
        <v>3172</v>
      </c>
      <c r="F585" t="s">
        <v>3171</v>
      </c>
      <c r="G585" t="s">
        <v>163</v>
      </c>
      <c r="H585" t="s">
        <v>250</v>
      </c>
      <c r="I585">
        <v>146</v>
      </c>
      <c r="J585">
        <v>164</v>
      </c>
      <c r="K585">
        <v>-0.10979999999999999</v>
      </c>
    </row>
    <row r="586" spans="1:11">
      <c r="A586" s="76">
        <v>820</v>
      </c>
      <c r="B586" s="76" t="s">
        <v>603</v>
      </c>
      <c r="C586" s="76" t="s">
        <v>163</v>
      </c>
      <c r="D586" s="76" t="s">
        <v>3170</v>
      </c>
      <c r="E586" s="76" t="s">
        <v>3169</v>
      </c>
      <c r="F586" s="76" t="s">
        <v>3168</v>
      </c>
      <c r="G586" s="76" t="s">
        <v>163</v>
      </c>
      <c r="H586" s="76" t="s">
        <v>250</v>
      </c>
      <c r="I586" s="76">
        <v>138</v>
      </c>
      <c r="J586" s="76">
        <v>1767</v>
      </c>
      <c r="K586" s="76">
        <v>-0.92190000000000005</v>
      </c>
    </row>
    <row r="587" spans="1:11">
      <c r="A587">
        <v>887</v>
      </c>
      <c r="B587" t="s">
        <v>603</v>
      </c>
      <c r="C587" t="s">
        <v>163</v>
      </c>
      <c r="D587" t="s">
        <v>3167</v>
      </c>
      <c r="E587" t="s">
        <v>3166</v>
      </c>
      <c r="F587" t="s">
        <v>3165</v>
      </c>
      <c r="G587" t="s">
        <v>163</v>
      </c>
      <c r="H587" t="s">
        <v>250</v>
      </c>
      <c r="I587">
        <v>69</v>
      </c>
      <c r="J587">
        <v>216</v>
      </c>
      <c r="K587">
        <v>-0.68059999999999998</v>
      </c>
    </row>
    <row r="588" spans="1:11">
      <c r="A588" s="76">
        <v>913</v>
      </c>
      <c r="B588" s="76" t="s">
        <v>603</v>
      </c>
      <c r="C588" s="76" t="s">
        <v>163</v>
      </c>
      <c r="D588" s="76" t="s">
        <v>3164</v>
      </c>
      <c r="E588" s="76" t="s">
        <v>2008</v>
      </c>
      <c r="F588" s="76" t="s">
        <v>3163</v>
      </c>
      <c r="G588" s="76" t="s">
        <v>163</v>
      </c>
      <c r="H588" s="76" t="s">
        <v>250</v>
      </c>
      <c r="I588" s="76">
        <v>56</v>
      </c>
      <c r="J588" s="76">
        <v>49</v>
      </c>
      <c r="K588" s="76">
        <v>0.1429</v>
      </c>
    </row>
    <row r="589" spans="1:11">
      <c r="A589">
        <v>935</v>
      </c>
      <c r="B589" t="s">
        <v>603</v>
      </c>
      <c r="C589" t="s">
        <v>163</v>
      </c>
      <c r="D589" t="s">
        <v>3162</v>
      </c>
      <c r="E589" t="s">
        <v>3161</v>
      </c>
      <c r="F589" t="s">
        <v>3160</v>
      </c>
      <c r="G589" t="s">
        <v>163</v>
      </c>
      <c r="H589" t="s">
        <v>250</v>
      </c>
      <c r="I589">
        <v>48</v>
      </c>
      <c r="J589">
        <v>82</v>
      </c>
      <c r="K589">
        <v>-0.41460000000000002</v>
      </c>
    </row>
    <row r="590" spans="1:11">
      <c r="A590" s="76">
        <v>1028</v>
      </c>
      <c r="B590" s="76" t="s">
        <v>603</v>
      </c>
      <c r="C590" s="76" t="s">
        <v>163</v>
      </c>
      <c r="D590" s="76" t="s">
        <v>3159</v>
      </c>
      <c r="E590" s="76" t="s">
        <v>3158</v>
      </c>
      <c r="F590" s="76" t="s">
        <v>3157</v>
      </c>
      <c r="G590" s="76" t="s">
        <v>163</v>
      </c>
      <c r="H590" s="76" t="s">
        <v>250</v>
      </c>
      <c r="I590" s="76">
        <v>25</v>
      </c>
      <c r="J590" s="76">
        <v>12</v>
      </c>
      <c r="K590" s="76">
        <v>1.0832999999999999</v>
      </c>
    </row>
    <row r="591" spans="1:11">
      <c r="A591">
        <v>1038</v>
      </c>
      <c r="B591" t="s">
        <v>603</v>
      </c>
      <c r="C591" t="s">
        <v>163</v>
      </c>
      <c r="D591" t="s">
        <v>3156</v>
      </c>
      <c r="E591" t="s">
        <v>2843</v>
      </c>
      <c r="F591" t="s">
        <v>3155</v>
      </c>
      <c r="G591" t="s">
        <v>163</v>
      </c>
      <c r="H591" t="s">
        <v>250</v>
      </c>
      <c r="I591">
        <v>24</v>
      </c>
      <c r="J591">
        <v>126</v>
      </c>
      <c r="K591">
        <v>-0.8095</v>
      </c>
    </row>
    <row r="592" spans="1:11">
      <c r="A592" s="76">
        <v>1085</v>
      </c>
      <c r="B592" s="76" t="s">
        <v>603</v>
      </c>
      <c r="C592" s="76" t="s">
        <v>163</v>
      </c>
      <c r="D592" s="76" t="s">
        <v>3154</v>
      </c>
      <c r="E592" s="76" t="s">
        <v>3153</v>
      </c>
      <c r="F592" s="76" t="s">
        <v>3153</v>
      </c>
      <c r="G592" s="76" t="s">
        <v>163</v>
      </c>
      <c r="H592" s="76" t="s">
        <v>250</v>
      </c>
      <c r="I592" s="76">
        <v>19</v>
      </c>
      <c r="J592" s="76">
        <v>38</v>
      </c>
      <c r="K592" s="76">
        <v>-0.5</v>
      </c>
    </row>
    <row r="593" spans="1:11">
      <c r="A593">
        <v>1111</v>
      </c>
      <c r="B593" t="s">
        <v>603</v>
      </c>
      <c r="C593" t="s">
        <v>163</v>
      </c>
      <c r="D593" t="s">
        <v>3152</v>
      </c>
      <c r="E593" t="s">
        <v>764</v>
      </c>
      <c r="F593" t="s">
        <v>3151</v>
      </c>
      <c r="G593" t="s">
        <v>163</v>
      </c>
      <c r="H593" t="s">
        <v>250</v>
      </c>
      <c r="I593">
        <v>16</v>
      </c>
      <c r="J593">
        <v>109</v>
      </c>
      <c r="K593">
        <v>-0.85319999999999996</v>
      </c>
    </row>
    <row r="594" spans="1:11">
      <c r="A594" s="76">
        <v>1145</v>
      </c>
      <c r="B594" s="76" t="s">
        <v>603</v>
      </c>
      <c r="C594" s="76" t="s">
        <v>163</v>
      </c>
      <c r="D594" s="76" t="s">
        <v>3150</v>
      </c>
      <c r="E594" s="76" t="s">
        <v>3149</v>
      </c>
      <c r="F594" s="76" t="s">
        <v>3148</v>
      </c>
      <c r="G594" s="76" t="s">
        <v>163</v>
      </c>
      <c r="H594" s="76" t="s">
        <v>250</v>
      </c>
      <c r="I594" s="76">
        <v>13</v>
      </c>
      <c r="J594" s="76">
        <v>30</v>
      </c>
      <c r="K594" s="76">
        <v>-0.56669999999999998</v>
      </c>
    </row>
    <row r="595" spans="1:11">
      <c r="A595">
        <v>1148</v>
      </c>
      <c r="B595" t="s">
        <v>603</v>
      </c>
      <c r="C595" t="s">
        <v>163</v>
      </c>
      <c r="D595" t="s">
        <v>3147</v>
      </c>
      <c r="E595" t="s">
        <v>3146</v>
      </c>
      <c r="F595" t="s">
        <v>3145</v>
      </c>
      <c r="G595" t="s">
        <v>163</v>
      </c>
      <c r="H595" t="s">
        <v>250</v>
      </c>
      <c r="I595">
        <v>13</v>
      </c>
      <c r="J595">
        <v>21</v>
      </c>
      <c r="K595">
        <v>-0.38100000000000001</v>
      </c>
    </row>
    <row r="596" spans="1:11">
      <c r="A596" s="76">
        <v>1167</v>
      </c>
      <c r="B596" s="76" t="s">
        <v>603</v>
      </c>
      <c r="C596" s="76" t="s">
        <v>163</v>
      </c>
      <c r="D596" s="76" t="s">
        <v>3144</v>
      </c>
      <c r="E596" s="76" t="s">
        <v>3143</v>
      </c>
      <c r="F596" s="76" t="s">
        <v>3142</v>
      </c>
      <c r="G596" s="76" t="s">
        <v>163</v>
      </c>
      <c r="H596" s="76" t="s">
        <v>250</v>
      </c>
      <c r="I596" s="76">
        <v>12</v>
      </c>
      <c r="J596" s="76">
        <v>3</v>
      </c>
      <c r="K596" s="76">
        <v>3</v>
      </c>
    </row>
    <row r="597" spans="1:11">
      <c r="A597">
        <v>1252</v>
      </c>
      <c r="B597" t="s">
        <v>603</v>
      </c>
      <c r="C597" t="s">
        <v>163</v>
      </c>
      <c r="D597" t="s">
        <v>3141</v>
      </c>
      <c r="E597" t="s">
        <v>3140</v>
      </c>
      <c r="F597" t="s">
        <v>3139</v>
      </c>
      <c r="G597" t="s">
        <v>163</v>
      </c>
      <c r="H597" t="s">
        <v>250</v>
      </c>
      <c r="I597">
        <v>8</v>
      </c>
      <c r="J597">
        <v>11</v>
      </c>
      <c r="K597">
        <v>-0.2727</v>
      </c>
    </row>
    <row r="598" spans="1:11">
      <c r="A598" s="76">
        <v>1267</v>
      </c>
      <c r="B598" s="76" t="s">
        <v>603</v>
      </c>
      <c r="C598" s="76" t="s">
        <v>163</v>
      </c>
      <c r="D598" s="76" t="s">
        <v>3138</v>
      </c>
      <c r="E598" s="76" t="s">
        <v>3137</v>
      </c>
      <c r="F598" s="76" t="s">
        <v>3136</v>
      </c>
      <c r="G598" s="76" t="s">
        <v>163</v>
      </c>
      <c r="H598" s="76" t="s">
        <v>250</v>
      </c>
      <c r="I598" s="76">
        <v>7</v>
      </c>
      <c r="J598" s="76">
        <v>2</v>
      </c>
      <c r="K598" s="76">
        <v>2.5</v>
      </c>
    </row>
    <row r="599" spans="1:11">
      <c r="A599">
        <v>1278</v>
      </c>
      <c r="B599" t="s">
        <v>603</v>
      </c>
      <c r="C599" t="s">
        <v>163</v>
      </c>
      <c r="D599" t="s">
        <v>3135</v>
      </c>
      <c r="E599" t="s">
        <v>3134</v>
      </c>
      <c r="F599" t="s">
        <v>3133</v>
      </c>
      <c r="G599" t="s">
        <v>163</v>
      </c>
      <c r="H599" t="s">
        <v>250</v>
      </c>
      <c r="I599">
        <v>7</v>
      </c>
      <c r="J599">
        <v>7</v>
      </c>
      <c r="K599">
        <v>0</v>
      </c>
    </row>
    <row r="600" spans="1:11">
      <c r="A600" s="76">
        <v>1280</v>
      </c>
      <c r="B600" s="76" t="s">
        <v>603</v>
      </c>
      <c r="C600" s="76" t="s">
        <v>163</v>
      </c>
      <c r="D600" s="76" t="s">
        <v>3132</v>
      </c>
      <c r="E600" s="76" t="s">
        <v>3131</v>
      </c>
      <c r="F600" s="76" t="s">
        <v>3130</v>
      </c>
      <c r="G600" s="76" t="s">
        <v>163</v>
      </c>
      <c r="H600" s="76" t="s">
        <v>250</v>
      </c>
      <c r="I600" s="76">
        <v>7</v>
      </c>
      <c r="J600" s="76">
        <v>36</v>
      </c>
      <c r="K600" s="76">
        <v>-0.80559999999999998</v>
      </c>
    </row>
    <row r="601" spans="1:11">
      <c r="A601">
        <v>1289</v>
      </c>
      <c r="B601" t="s">
        <v>603</v>
      </c>
      <c r="C601" t="s">
        <v>163</v>
      </c>
      <c r="D601" t="s">
        <v>3129</v>
      </c>
      <c r="E601" t="s">
        <v>3128</v>
      </c>
      <c r="F601" t="s">
        <v>3127</v>
      </c>
      <c r="G601" t="s">
        <v>163</v>
      </c>
      <c r="H601" t="s">
        <v>250</v>
      </c>
      <c r="I601">
        <v>7</v>
      </c>
      <c r="J601">
        <v>8</v>
      </c>
      <c r="K601">
        <v>-0.125</v>
      </c>
    </row>
    <row r="602" spans="1:11">
      <c r="A602" s="76">
        <v>1341</v>
      </c>
      <c r="B602" s="76" t="s">
        <v>603</v>
      </c>
      <c r="C602" s="76" t="s">
        <v>163</v>
      </c>
      <c r="D602" s="76" t="s">
        <v>3126</v>
      </c>
      <c r="E602" s="76" t="s">
        <v>3125</v>
      </c>
      <c r="F602" s="76" t="s">
        <v>3124</v>
      </c>
      <c r="G602" s="76" t="s">
        <v>163</v>
      </c>
      <c r="H602" s="76" t="s">
        <v>250</v>
      </c>
      <c r="I602" s="76">
        <v>5</v>
      </c>
      <c r="J602" s="76">
        <v>16</v>
      </c>
      <c r="K602" s="76">
        <v>-0.6875</v>
      </c>
    </row>
    <row r="603" spans="1:11">
      <c r="A603">
        <v>1349</v>
      </c>
      <c r="B603" t="s">
        <v>603</v>
      </c>
      <c r="C603" t="s">
        <v>163</v>
      </c>
      <c r="D603" t="s">
        <v>3123</v>
      </c>
      <c r="E603" t="s">
        <v>3122</v>
      </c>
      <c r="F603" t="s">
        <v>3121</v>
      </c>
      <c r="G603" t="s">
        <v>163</v>
      </c>
      <c r="H603" t="s">
        <v>250</v>
      </c>
      <c r="I603">
        <v>5</v>
      </c>
      <c r="J603">
        <v>10</v>
      </c>
      <c r="K603">
        <v>-0.5</v>
      </c>
    </row>
    <row r="604" spans="1:11">
      <c r="A604" s="76">
        <v>1362</v>
      </c>
      <c r="B604" s="76" t="s">
        <v>603</v>
      </c>
      <c r="C604" s="76" t="s">
        <v>163</v>
      </c>
      <c r="D604" s="76" t="s">
        <v>3120</v>
      </c>
      <c r="E604" s="76" t="s">
        <v>3119</v>
      </c>
      <c r="F604" s="76" t="s">
        <v>3118</v>
      </c>
      <c r="G604" s="76" t="s">
        <v>163</v>
      </c>
      <c r="H604" s="76" t="s">
        <v>250</v>
      </c>
      <c r="I604" s="76">
        <v>5</v>
      </c>
      <c r="J604" s="76">
        <v>0</v>
      </c>
      <c r="K604" s="76">
        <v>0</v>
      </c>
    </row>
    <row r="605" spans="1:11">
      <c r="A605">
        <v>1368</v>
      </c>
      <c r="B605" t="s">
        <v>603</v>
      </c>
      <c r="C605" t="s">
        <v>163</v>
      </c>
      <c r="D605" t="s">
        <v>3117</v>
      </c>
      <c r="E605" t="s">
        <v>3116</v>
      </c>
      <c r="F605" t="s">
        <v>3115</v>
      </c>
      <c r="G605" t="s">
        <v>163</v>
      </c>
      <c r="H605" t="s">
        <v>250</v>
      </c>
      <c r="I605">
        <v>5</v>
      </c>
      <c r="J605">
        <v>8</v>
      </c>
      <c r="K605">
        <v>-0.375</v>
      </c>
    </row>
    <row r="606" spans="1:11">
      <c r="A606" s="76">
        <v>1370</v>
      </c>
      <c r="B606" s="76" t="s">
        <v>603</v>
      </c>
      <c r="C606" s="76" t="s">
        <v>163</v>
      </c>
      <c r="D606" s="76" t="s">
        <v>3114</v>
      </c>
      <c r="E606" s="76" t="s">
        <v>3113</v>
      </c>
      <c r="F606" s="76" t="s">
        <v>3112</v>
      </c>
      <c r="G606" s="76" t="s">
        <v>163</v>
      </c>
      <c r="H606" s="76" t="s">
        <v>250</v>
      </c>
      <c r="I606" s="76">
        <v>5</v>
      </c>
      <c r="J606" s="76">
        <v>68</v>
      </c>
      <c r="K606" s="76">
        <v>-0.92649999999999999</v>
      </c>
    </row>
    <row r="607" spans="1:11">
      <c r="A607">
        <v>1390</v>
      </c>
      <c r="B607" t="s">
        <v>603</v>
      </c>
      <c r="C607" t="s">
        <v>163</v>
      </c>
      <c r="D607" t="s">
        <v>3111</v>
      </c>
      <c r="E607" t="s">
        <v>3110</v>
      </c>
      <c r="F607" t="s">
        <v>3110</v>
      </c>
      <c r="G607" t="s">
        <v>163</v>
      </c>
      <c r="H607" t="s">
        <v>250</v>
      </c>
      <c r="I607">
        <v>4</v>
      </c>
      <c r="J607">
        <v>9</v>
      </c>
      <c r="K607">
        <v>-0.55559999999999998</v>
      </c>
    </row>
    <row r="608" spans="1:11">
      <c r="A608" s="76">
        <v>1407</v>
      </c>
      <c r="B608" s="76" t="s">
        <v>603</v>
      </c>
      <c r="C608" s="76" t="s">
        <v>163</v>
      </c>
      <c r="D608" s="76" t="s">
        <v>3109</v>
      </c>
      <c r="E608" s="76" t="s">
        <v>884</v>
      </c>
      <c r="F608" s="76" t="s">
        <v>3108</v>
      </c>
      <c r="G608" s="76" t="s">
        <v>163</v>
      </c>
      <c r="H608" s="76" t="s">
        <v>250</v>
      </c>
      <c r="I608" s="76">
        <v>4</v>
      </c>
      <c r="J608" s="76">
        <v>29</v>
      </c>
      <c r="K608" s="76">
        <v>-0.86209999999999998</v>
      </c>
    </row>
    <row r="609" spans="1:11">
      <c r="A609">
        <v>1418</v>
      </c>
      <c r="B609" t="s">
        <v>603</v>
      </c>
      <c r="C609" t="s">
        <v>163</v>
      </c>
      <c r="D609" t="s">
        <v>3107</v>
      </c>
      <c r="E609" t="s">
        <v>3106</v>
      </c>
      <c r="F609" t="s">
        <v>3105</v>
      </c>
      <c r="G609" t="s">
        <v>163</v>
      </c>
      <c r="H609" t="s">
        <v>250</v>
      </c>
      <c r="I609">
        <v>4</v>
      </c>
      <c r="J609">
        <v>8</v>
      </c>
      <c r="K609">
        <v>-0.5</v>
      </c>
    </row>
    <row r="610" spans="1:11">
      <c r="A610" s="76">
        <v>1423</v>
      </c>
      <c r="B610" s="76" t="s">
        <v>603</v>
      </c>
      <c r="C610" s="76" t="s">
        <v>163</v>
      </c>
      <c r="D610" s="76" t="s">
        <v>3104</v>
      </c>
      <c r="E610" s="76" t="s">
        <v>3103</v>
      </c>
      <c r="F610" s="76" t="s">
        <v>3102</v>
      </c>
      <c r="G610" s="76" t="s">
        <v>163</v>
      </c>
      <c r="H610" s="76" t="s">
        <v>250</v>
      </c>
      <c r="I610" s="76">
        <v>4</v>
      </c>
      <c r="J610" s="76">
        <v>20</v>
      </c>
      <c r="K610" s="76">
        <v>-0.8</v>
      </c>
    </row>
    <row r="611" spans="1:11">
      <c r="A611">
        <v>1445</v>
      </c>
      <c r="B611" t="s">
        <v>603</v>
      </c>
      <c r="C611" t="s">
        <v>163</v>
      </c>
      <c r="D611" t="s">
        <v>3101</v>
      </c>
      <c r="E611" t="s">
        <v>1935</v>
      </c>
      <c r="F611" t="s">
        <v>3100</v>
      </c>
      <c r="G611" t="s">
        <v>163</v>
      </c>
      <c r="H611" t="s">
        <v>250</v>
      </c>
      <c r="I611">
        <v>3</v>
      </c>
      <c r="J611">
        <v>0</v>
      </c>
      <c r="K611">
        <v>0</v>
      </c>
    </row>
    <row r="612" spans="1:11">
      <c r="A612" s="76">
        <v>1471</v>
      </c>
      <c r="B612" s="76" t="s">
        <v>603</v>
      </c>
      <c r="C612" s="76" t="s">
        <v>163</v>
      </c>
      <c r="D612" s="76" t="s">
        <v>3099</v>
      </c>
      <c r="E612" s="76" t="s">
        <v>1614</v>
      </c>
      <c r="F612" s="76" t="s">
        <v>3098</v>
      </c>
      <c r="G612" s="76" t="s">
        <v>163</v>
      </c>
      <c r="H612" s="76" t="s">
        <v>250</v>
      </c>
      <c r="I612" s="76">
        <v>3</v>
      </c>
      <c r="J612" s="76">
        <v>37</v>
      </c>
      <c r="K612" s="76">
        <v>-0.91890000000000005</v>
      </c>
    </row>
    <row r="613" spans="1:11">
      <c r="A613">
        <v>1479</v>
      </c>
      <c r="B613" t="s">
        <v>603</v>
      </c>
      <c r="C613" t="s">
        <v>163</v>
      </c>
      <c r="D613" t="s">
        <v>3097</v>
      </c>
      <c r="E613" t="s">
        <v>3096</v>
      </c>
      <c r="F613" t="s">
        <v>3095</v>
      </c>
      <c r="G613" t="s">
        <v>163</v>
      </c>
      <c r="H613" t="s">
        <v>250</v>
      </c>
      <c r="I613">
        <v>3</v>
      </c>
      <c r="J613">
        <v>9</v>
      </c>
      <c r="K613">
        <v>-0.66669999999999996</v>
      </c>
    </row>
    <row r="614" spans="1:11">
      <c r="A614" s="76">
        <v>1497</v>
      </c>
      <c r="B614" s="76" t="s">
        <v>603</v>
      </c>
      <c r="C614" s="76" t="s">
        <v>163</v>
      </c>
      <c r="D614" s="76" t="s">
        <v>3094</v>
      </c>
      <c r="E614" s="76" t="s">
        <v>3093</v>
      </c>
      <c r="F614" s="76" t="s">
        <v>3092</v>
      </c>
      <c r="G614" s="76" t="s">
        <v>163</v>
      </c>
      <c r="H614" s="76" t="s">
        <v>250</v>
      </c>
      <c r="I614" s="76">
        <v>2</v>
      </c>
      <c r="J614" s="76">
        <v>0</v>
      </c>
      <c r="K614" s="76">
        <v>0</v>
      </c>
    </row>
    <row r="615" spans="1:11">
      <c r="A615">
        <v>1500</v>
      </c>
      <c r="B615" t="s">
        <v>603</v>
      </c>
      <c r="C615" t="s">
        <v>163</v>
      </c>
      <c r="D615" t="s">
        <v>3091</v>
      </c>
      <c r="E615" t="s">
        <v>3090</v>
      </c>
      <c r="F615" t="s">
        <v>3089</v>
      </c>
      <c r="G615" t="s">
        <v>163</v>
      </c>
      <c r="H615" t="s">
        <v>250</v>
      </c>
      <c r="I615">
        <v>2</v>
      </c>
      <c r="J615">
        <v>0</v>
      </c>
      <c r="K615">
        <v>0</v>
      </c>
    </row>
    <row r="616" spans="1:11">
      <c r="A616" s="76">
        <v>1504</v>
      </c>
      <c r="B616" s="76" t="s">
        <v>603</v>
      </c>
      <c r="C616" s="76" t="s">
        <v>163</v>
      </c>
      <c r="D616" s="76" t="s">
        <v>3088</v>
      </c>
      <c r="E616" s="76" t="s">
        <v>3087</v>
      </c>
      <c r="F616" s="76" t="s">
        <v>3086</v>
      </c>
      <c r="G616" s="76" t="s">
        <v>163</v>
      </c>
      <c r="H616" s="76" t="s">
        <v>250</v>
      </c>
      <c r="I616" s="76">
        <v>2</v>
      </c>
      <c r="J616" s="76">
        <v>9</v>
      </c>
      <c r="K616" s="76">
        <v>-0.77780000000000005</v>
      </c>
    </row>
    <row r="617" spans="1:11">
      <c r="A617">
        <v>1584</v>
      </c>
      <c r="B617" t="s">
        <v>603</v>
      </c>
      <c r="C617" t="s">
        <v>163</v>
      </c>
      <c r="D617" t="s">
        <v>3085</v>
      </c>
      <c r="E617" t="s">
        <v>3084</v>
      </c>
      <c r="F617" t="s">
        <v>3083</v>
      </c>
      <c r="G617" t="s">
        <v>163</v>
      </c>
      <c r="H617" t="s">
        <v>250</v>
      </c>
      <c r="I617">
        <v>1</v>
      </c>
      <c r="J617">
        <v>0</v>
      </c>
      <c r="K617">
        <v>0</v>
      </c>
    </row>
    <row r="618" spans="1:11">
      <c r="A618" s="76">
        <v>1585</v>
      </c>
      <c r="B618" s="76" t="s">
        <v>603</v>
      </c>
      <c r="C618" s="76" t="s">
        <v>163</v>
      </c>
      <c r="D618" s="76" t="s">
        <v>3082</v>
      </c>
      <c r="E618" s="76" t="s">
        <v>2466</v>
      </c>
      <c r="F618" s="76" t="s">
        <v>3081</v>
      </c>
      <c r="G618" s="76" t="s">
        <v>163</v>
      </c>
      <c r="H618" s="76" t="s">
        <v>250</v>
      </c>
      <c r="I618" s="76">
        <v>1</v>
      </c>
      <c r="J618" s="76">
        <v>43</v>
      </c>
      <c r="K618" s="76">
        <v>-0.97670000000000001</v>
      </c>
    </row>
    <row r="619" spans="1:11">
      <c r="A619">
        <v>1586</v>
      </c>
      <c r="B619" t="s">
        <v>603</v>
      </c>
      <c r="C619" t="s">
        <v>163</v>
      </c>
      <c r="D619" t="s">
        <v>3080</v>
      </c>
      <c r="E619" t="s">
        <v>261</v>
      </c>
      <c r="F619" t="s">
        <v>3079</v>
      </c>
      <c r="G619" t="s">
        <v>163</v>
      </c>
      <c r="H619" t="s">
        <v>250</v>
      </c>
      <c r="I619">
        <v>1</v>
      </c>
      <c r="J619">
        <v>9</v>
      </c>
      <c r="K619">
        <v>-0.88890000000000002</v>
      </c>
    </row>
    <row r="620" spans="1:11">
      <c r="A620" s="76">
        <v>1588</v>
      </c>
      <c r="B620" s="76" t="s">
        <v>603</v>
      </c>
      <c r="C620" s="76" t="s">
        <v>163</v>
      </c>
      <c r="D620" s="76" t="s">
        <v>3078</v>
      </c>
      <c r="E620" s="76" t="s">
        <v>3077</v>
      </c>
      <c r="F620" s="76" t="s">
        <v>3076</v>
      </c>
      <c r="G620" s="76" t="s">
        <v>163</v>
      </c>
      <c r="H620" s="76" t="s">
        <v>250</v>
      </c>
      <c r="I620" s="76">
        <v>1</v>
      </c>
      <c r="J620" s="76">
        <v>0</v>
      </c>
      <c r="K620" s="76">
        <v>0</v>
      </c>
    </row>
    <row r="621" spans="1:11">
      <c r="A621">
        <v>1598</v>
      </c>
      <c r="B621" t="s">
        <v>603</v>
      </c>
      <c r="C621" t="s">
        <v>163</v>
      </c>
      <c r="D621" t="s">
        <v>3075</v>
      </c>
      <c r="E621" t="s">
        <v>3074</v>
      </c>
      <c r="F621" t="s">
        <v>3073</v>
      </c>
      <c r="G621" t="s">
        <v>163</v>
      </c>
      <c r="H621" t="s">
        <v>250</v>
      </c>
      <c r="I621">
        <v>1</v>
      </c>
      <c r="J621">
        <v>15</v>
      </c>
      <c r="K621">
        <v>-0.93330000000000002</v>
      </c>
    </row>
    <row r="622" spans="1:11">
      <c r="A622" s="76">
        <v>1617</v>
      </c>
      <c r="B622" s="76" t="s">
        <v>603</v>
      </c>
      <c r="C622" s="76" t="s">
        <v>163</v>
      </c>
      <c r="D622" s="76" t="s">
        <v>3072</v>
      </c>
      <c r="E622" s="76" t="s">
        <v>817</v>
      </c>
      <c r="F622" s="76" t="s">
        <v>3071</v>
      </c>
      <c r="G622" s="76" t="s">
        <v>163</v>
      </c>
      <c r="H622" s="76" t="s">
        <v>250</v>
      </c>
      <c r="I622" s="76">
        <v>1</v>
      </c>
      <c r="J622" s="76">
        <v>3</v>
      </c>
      <c r="K622" s="76">
        <v>-0.66669999999999996</v>
      </c>
    </row>
    <row r="623" spans="1:11">
      <c r="A623">
        <v>73</v>
      </c>
      <c r="B623" t="s">
        <v>339</v>
      </c>
      <c r="C623" t="s">
        <v>3067</v>
      </c>
      <c r="D623" t="s">
        <v>3070</v>
      </c>
      <c r="E623" t="s">
        <v>3069</v>
      </c>
      <c r="F623" t="s">
        <v>3068</v>
      </c>
      <c r="G623" t="s">
        <v>279</v>
      </c>
      <c r="H623" t="s">
        <v>428</v>
      </c>
      <c r="I623">
        <v>1850921</v>
      </c>
      <c r="J623">
        <v>1736131</v>
      </c>
      <c r="K623">
        <v>6.6100000000000006E-2</v>
      </c>
    </row>
    <row r="624" spans="1:11">
      <c r="A624" s="76">
        <v>578</v>
      </c>
      <c r="B624" s="76" t="s">
        <v>339</v>
      </c>
      <c r="C624" s="76" t="s">
        <v>3067</v>
      </c>
      <c r="D624" s="76" t="s">
        <v>3066</v>
      </c>
      <c r="E624" s="76" t="s">
        <v>3065</v>
      </c>
      <c r="F624" s="76" t="s">
        <v>3064</v>
      </c>
      <c r="G624" s="76" t="s">
        <v>163</v>
      </c>
      <c r="H624" s="76" t="s">
        <v>250</v>
      </c>
      <c r="I624" s="76">
        <v>2059</v>
      </c>
      <c r="J624" s="76">
        <v>2225</v>
      </c>
      <c r="K624" s="76">
        <v>-7.46E-2</v>
      </c>
    </row>
    <row r="625" spans="1:11">
      <c r="A625">
        <v>29</v>
      </c>
      <c r="B625" t="s">
        <v>339</v>
      </c>
      <c r="C625" t="s">
        <v>164</v>
      </c>
      <c r="D625" t="s">
        <v>3063</v>
      </c>
      <c r="E625" t="s">
        <v>3062</v>
      </c>
      <c r="F625" t="s">
        <v>3061</v>
      </c>
      <c r="G625" t="s">
        <v>279</v>
      </c>
      <c r="H625" t="s">
        <v>576</v>
      </c>
      <c r="I625">
        <v>9988678</v>
      </c>
      <c r="J625">
        <v>10017149</v>
      </c>
      <c r="K625">
        <v>-2.8E-3</v>
      </c>
    </row>
    <row r="626" spans="1:11">
      <c r="A626" s="76">
        <v>51</v>
      </c>
      <c r="B626" s="76" t="s">
        <v>339</v>
      </c>
      <c r="C626" s="76" t="s">
        <v>164</v>
      </c>
      <c r="D626" s="76" t="s">
        <v>3060</v>
      </c>
      <c r="E626" s="76" t="s">
        <v>3059</v>
      </c>
      <c r="F626" s="76" t="s">
        <v>3059</v>
      </c>
      <c r="G626" s="76" t="s">
        <v>279</v>
      </c>
      <c r="H626" s="76" t="s">
        <v>432</v>
      </c>
      <c r="I626" s="76">
        <v>3791807</v>
      </c>
      <c r="J626" s="76">
        <v>3571660</v>
      </c>
      <c r="K626" s="76">
        <v>6.1600000000000002E-2</v>
      </c>
    </row>
    <row r="627" spans="1:11">
      <c r="A627">
        <v>72</v>
      </c>
      <c r="B627" t="s">
        <v>339</v>
      </c>
      <c r="C627" t="s">
        <v>164</v>
      </c>
      <c r="D627" t="s">
        <v>3058</v>
      </c>
      <c r="E627" t="s">
        <v>3057</v>
      </c>
      <c r="F627" t="s">
        <v>3056</v>
      </c>
      <c r="G627" t="s">
        <v>279</v>
      </c>
      <c r="H627" t="s">
        <v>428</v>
      </c>
      <c r="I627">
        <v>1929553</v>
      </c>
      <c r="J627">
        <v>1829020</v>
      </c>
      <c r="K627">
        <v>5.5E-2</v>
      </c>
    </row>
    <row r="628" spans="1:11">
      <c r="A628" s="76">
        <v>78</v>
      </c>
      <c r="B628" s="76" t="s">
        <v>339</v>
      </c>
      <c r="C628" s="76" t="s">
        <v>164</v>
      </c>
      <c r="D628" s="76" t="s">
        <v>3055</v>
      </c>
      <c r="E628" s="76" t="s">
        <v>3054</v>
      </c>
      <c r="F628" s="76" t="s">
        <v>3054</v>
      </c>
      <c r="G628" s="76" t="s">
        <v>279</v>
      </c>
      <c r="H628" s="76" t="s">
        <v>428</v>
      </c>
      <c r="I628" s="76">
        <v>1657766</v>
      </c>
      <c r="J628" s="76">
        <v>1644590</v>
      </c>
      <c r="K628" s="76">
        <v>8.0000000000000002E-3</v>
      </c>
    </row>
    <row r="629" spans="1:11">
      <c r="A629">
        <v>122</v>
      </c>
      <c r="B629" t="s">
        <v>339</v>
      </c>
      <c r="C629" t="s">
        <v>164</v>
      </c>
      <c r="D629" t="s">
        <v>3053</v>
      </c>
      <c r="E629" t="s">
        <v>3052</v>
      </c>
      <c r="F629" t="s">
        <v>3051</v>
      </c>
      <c r="G629" t="s">
        <v>279</v>
      </c>
      <c r="H629" t="s">
        <v>428</v>
      </c>
      <c r="I629">
        <v>582919</v>
      </c>
      <c r="J629">
        <v>599148</v>
      </c>
      <c r="K629">
        <v>-2.7099999999999999E-2</v>
      </c>
    </row>
    <row r="630" spans="1:11">
      <c r="A630" s="76">
        <v>284</v>
      </c>
      <c r="B630" s="76" t="s">
        <v>339</v>
      </c>
      <c r="C630" s="76" t="s">
        <v>164</v>
      </c>
      <c r="D630" s="76" t="s">
        <v>3050</v>
      </c>
      <c r="E630" s="76" t="s">
        <v>3049</v>
      </c>
      <c r="F630" s="76" t="s">
        <v>3048</v>
      </c>
      <c r="G630" s="76" t="s">
        <v>279</v>
      </c>
      <c r="H630" s="76" t="s">
        <v>278</v>
      </c>
      <c r="I630" s="76">
        <v>51251</v>
      </c>
      <c r="J630" s="76">
        <v>79336</v>
      </c>
      <c r="K630" s="76">
        <v>-0.35399999999999998</v>
      </c>
    </row>
    <row r="631" spans="1:11">
      <c r="A631">
        <v>287</v>
      </c>
      <c r="B631" t="s">
        <v>339</v>
      </c>
      <c r="C631" t="s">
        <v>164</v>
      </c>
      <c r="D631" t="s">
        <v>3047</v>
      </c>
      <c r="E631" t="s">
        <v>3046</v>
      </c>
      <c r="F631" t="s">
        <v>3045</v>
      </c>
      <c r="G631" t="s">
        <v>279</v>
      </c>
      <c r="H631" t="s">
        <v>278</v>
      </c>
      <c r="I631">
        <v>48556</v>
      </c>
      <c r="J631">
        <v>42061</v>
      </c>
      <c r="K631">
        <v>0.15440000000000001</v>
      </c>
    </row>
    <row r="632" spans="1:11">
      <c r="A632" s="76">
        <v>312</v>
      </c>
      <c r="B632" s="76" t="s">
        <v>339</v>
      </c>
      <c r="C632" s="76" t="s">
        <v>164</v>
      </c>
      <c r="D632" s="76" t="s">
        <v>3044</v>
      </c>
      <c r="E632" s="76" t="s">
        <v>3043</v>
      </c>
      <c r="F632" s="76" t="s">
        <v>3042</v>
      </c>
      <c r="G632" s="76" t="s">
        <v>163</v>
      </c>
      <c r="H632" s="76" t="s">
        <v>250</v>
      </c>
      <c r="I632" s="76">
        <v>34102</v>
      </c>
      <c r="J632" s="76">
        <v>46574</v>
      </c>
      <c r="K632" s="76">
        <v>-0.26779999999999998</v>
      </c>
    </row>
    <row r="633" spans="1:11">
      <c r="A633">
        <v>590</v>
      </c>
      <c r="B633" t="s">
        <v>339</v>
      </c>
      <c r="C633" t="s">
        <v>164</v>
      </c>
      <c r="D633" t="s">
        <v>3041</v>
      </c>
      <c r="E633" t="s">
        <v>3040</v>
      </c>
      <c r="F633" t="s">
        <v>3039</v>
      </c>
      <c r="G633" t="s">
        <v>163</v>
      </c>
      <c r="H633" t="s">
        <v>250</v>
      </c>
      <c r="I633">
        <v>1830</v>
      </c>
      <c r="J633">
        <v>4068</v>
      </c>
      <c r="K633">
        <v>-0.55010000000000003</v>
      </c>
    </row>
    <row r="634" spans="1:11">
      <c r="A634" s="76">
        <v>627</v>
      </c>
      <c r="B634" s="76" t="s">
        <v>339</v>
      </c>
      <c r="C634" s="76" t="s">
        <v>164</v>
      </c>
      <c r="D634" s="76" t="s">
        <v>3038</v>
      </c>
      <c r="E634" s="76" t="s">
        <v>3037</v>
      </c>
      <c r="F634" s="76" t="s">
        <v>3037</v>
      </c>
      <c r="G634" s="76" t="s">
        <v>163</v>
      </c>
      <c r="H634" s="76" t="s">
        <v>250</v>
      </c>
      <c r="I634" s="76">
        <v>1204</v>
      </c>
      <c r="J634" s="76">
        <v>2676</v>
      </c>
      <c r="K634" s="76">
        <v>-0.55010000000000003</v>
      </c>
    </row>
    <row r="635" spans="1:11">
      <c r="A635">
        <v>639</v>
      </c>
      <c r="B635" t="s">
        <v>339</v>
      </c>
      <c r="C635" t="s">
        <v>164</v>
      </c>
      <c r="D635" t="s">
        <v>3036</v>
      </c>
      <c r="E635" t="s">
        <v>3035</v>
      </c>
      <c r="F635" t="s">
        <v>3035</v>
      </c>
      <c r="G635" t="s">
        <v>163</v>
      </c>
      <c r="H635" t="s">
        <v>250</v>
      </c>
      <c r="I635">
        <v>1101</v>
      </c>
      <c r="J635">
        <v>3256</v>
      </c>
      <c r="K635">
        <v>-0.66190000000000004</v>
      </c>
    </row>
    <row r="636" spans="1:11">
      <c r="A636" s="76">
        <v>717</v>
      </c>
      <c r="B636" s="76" t="s">
        <v>339</v>
      </c>
      <c r="C636" s="76" t="s">
        <v>164</v>
      </c>
      <c r="D636" s="76" t="s">
        <v>3034</v>
      </c>
      <c r="E636" s="76" t="s">
        <v>3033</v>
      </c>
      <c r="F636" s="76" t="s">
        <v>3032</v>
      </c>
      <c r="G636" s="76" t="s">
        <v>163</v>
      </c>
      <c r="H636" s="76" t="s">
        <v>250</v>
      </c>
      <c r="I636" s="76">
        <v>402</v>
      </c>
      <c r="J636" s="76">
        <v>888</v>
      </c>
      <c r="K636" s="76">
        <v>-0.54730000000000001</v>
      </c>
    </row>
    <row r="637" spans="1:11">
      <c r="A637">
        <v>84</v>
      </c>
      <c r="B637" t="s">
        <v>1846</v>
      </c>
      <c r="C637" t="s">
        <v>171</v>
      </c>
      <c r="D637" t="s">
        <v>3031</v>
      </c>
      <c r="E637" t="s">
        <v>3030</v>
      </c>
      <c r="F637" t="s">
        <v>3029</v>
      </c>
      <c r="G637" t="s">
        <v>279</v>
      </c>
      <c r="H637" t="s">
        <v>428</v>
      </c>
      <c r="I637">
        <v>1427035</v>
      </c>
      <c r="J637">
        <v>1347876</v>
      </c>
      <c r="K637">
        <v>5.8700000000000002E-2</v>
      </c>
    </row>
    <row r="638" spans="1:11">
      <c r="A638" s="76">
        <v>116</v>
      </c>
      <c r="B638" s="76" t="s">
        <v>1846</v>
      </c>
      <c r="C638" s="76" t="s">
        <v>171</v>
      </c>
      <c r="D638" s="76" t="s">
        <v>3028</v>
      </c>
      <c r="E638" s="76" t="s">
        <v>3027</v>
      </c>
      <c r="F638" s="76" t="s">
        <v>3026</v>
      </c>
      <c r="G638" s="76" t="s">
        <v>279</v>
      </c>
      <c r="H638" s="76" t="s">
        <v>428</v>
      </c>
      <c r="I638" s="76">
        <v>672193</v>
      </c>
      <c r="J638" s="76">
        <v>602058</v>
      </c>
      <c r="K638" s="76">
        <v>0.11650000000000001</v>
      </c>
    </row>
    <row r="639" spans="1:11">
      <c r="A639">
        <v>289</v>
      </c>
      <c r="B639" t="s">
        <v>1846</v>
      </c>
      <c r="C639" t="s">
        <v>171</v>
      </c>
      <c r="D639" t="s">
        <v>3025</v>
      </c>
      <c r="E639" t="s">
        <v>3024</v>
      </c>
      <c r="F639" t="s">
        <v>3023</v>
      </c>
      <c r="G639" t="s">
        <v>279</v>
      </c>
      <c r="H639" t="s">
        <v>278</v>
      </c>
      <c r="I639">
        <v>47116</v>
      </c>
      <c r="J639">
        <v>44779</v>
      </c>
      <c r="K639">
        <v>5.2200000000000003E-2</v>
      </c>
    </row>
    <row r="640" spans="1:11">
      <c r="A640" s="76">
        <v>306</v>
      </c>
      <c r="B640" s="76" t="s">
        <v>1846</v>
      </c>
      <c r="C640" s="76" t="s">
        <v>171</v>
      </c>
      <c r="D640" s="76" t="s">
        <v>3022</v>
      </c>
      <c r="E640" s="76" t="s">
        <v>3021</v>
      </c>
      <c r="F640" s="76" t="s">
        <v>3020</v>
      </c>
      <c r="G640" s="76" t="s">
        <v>279</v>
      </c>
      <c r="H640" s="76" t="s">
        <v>278</v>
      </c>
      <c r="I640" s="76">
        <v>38036</v>
      </c>
      <c r="J640" s="76">
        <v>38831</v>
      </c>
      <c r="K640" s="76">
        <v>-2.0500000000000001E-2</v>
      </c>
    </row>
    <row r="641" spans="1:11">
      <c r="A641">
        <v>344</v>
      </c>
      <c r="B641" t="s">
        <v>1846</v>
      </c>
      <c r="C641" t="s">
        <v>171</v>
      </c>
      <c r="D641" t="s">
        <v>3019</v>
      </c>
      <c r="E641" t="s">
        <v>3018</v>
      </c>
      <c r="F641" t="s">
        <v>3017</v>
      </c>
      <c r="G641" t="s">
        <v>279</v>
      </c>
      <c r="H641" t="s">
        <v>278</v>
      </c>
      <c r="I641">
        <v>23503</v>
      </c>
      <c r="J641">
        <v>23892</v>
      </c>
      <c r="K641">
        <v>-1.6299999999999999E-2</v>
      </c>
    </row>
    <row r="642" spans="1:11">
      <c r="A642" s="76">
        <v>433</v>
      </c>
      <c r="B642" s="76" t="s">
        <v>1846</v>
      </c>
      <c r="C642" s="76" t="s">
        <v>171</v>
      </c>
      <c r="D642" s="76" t="s">
        <v>3016</v>
      </c>
      <c r="E642" s="76" t="s">
        <v>3015</v>
      </c>
      <c r="F642" s="76" t="s">
        <v>3014</v>
      </c>
      <c r="G642" s="76" t="s">
        <v>274</v>
      </c>
      <c r="H642" s="76" t="s">
        <v>250</v>
      </c>
      <c r="I642" s="76">
        <v>8328</v>
      </c>
      <c r="J642" s="76">
        <v>8359</v>
      </c>
      <c r="K642" s="76">
        <v>-3.7000000000000002E-3</v>
      </c>
    </row>
    <row r="643" spans="1:11">
      <c r="A643">
        <v>435</v>
      </c>
      <c r="B643" t="s">
        <v>1846</v>
      </c>
      <c r="C643" t="s">
        <v>171</v>
      </c>
      <c r="D643" t="s">
        <v>3013</v>
      </c>
      <c r="E643" t="s">
        <v>3012</v>
      </c>
      <c r="F643" t="s">
        <v>3011</v>
      </c>
      <c r="G643" t="s">
        <v>274</v>
      </c>
      <c r="H643" t="s">
        <v>250</v>
      </c>
      <c r="I643">
        <v>8056</v>
      </c>
      <c r="J643">
        <v>8278</v>
      </c>
      <c r="K643">
        <v>-2.6800000000000001E-2</v>
      </c>
    </row>
    <row r="644" spans="1:11">
      <c r="A644" s="76">
        <v>437</v>
      </c>
      <c r="B644" s="76" t="s">
        <v>1846</v>
      </c>
      <c r="C644" s="76" t="s">
        <v>171</v>
      </c>
      <c r="D644" s="76" t="s">
        <v>3010</v>
      </c>
      <c r="E644" s="76" t="s">
        <v>378</v>
      </c>
      <c r="F644" s="76" t="s">
        <v>3009</v>
      </c>
      <c r="G644" s="76" t="s">
        <v>274</v>
      </c>
      <c r="H644" s="76" t="s">
        <v>250</v>
      </c>
      <c r="I644" s="76">
        <v>8035</v>
      </c>
      <c r="J644" s="76">
        <v>8513</v>
      </c>
      <c r="K644" s="76">
        <v>-5.6099999999999997E-2</v>
      </c>
    </row>
    <row r="645" spans="1:11">
      <c r="A645">
        <v>696</v>
      </c>
      <c r="B645" t="s">
        <v>1846</v>
      </c>
      <c r="C645" t="s">
        <v>171</v>
      </c>
      <c r="D645" t="s">
        <v>3008</v>
      </c>
      <c r="E645" t="s">
        <v>3007</v>
      </c>
      <c r="F645" t="s">
        <v>3006</v>
      </c>
      <c r="G645" t="s">
        <v>163</v>
      </c>
      <c r="H645" t="s">
        <v>250</v>
      </c>
      <c r="I645">
        <v>526</v>
      </c>
      <c r="J645">
        <v>54</v>
      </c>
      <c r="K645">
        <v>8.7407000000000004</v>
      </c>
    </row>
    <row r="646" spans="1:11">
      <c r="A646" s="76">
        <v>772</v>
      </c>
      <c r="B646" s="76" t="s">
        <v>1846</v>
      </c>
      <c r="C646" s="76" t="s">
        <v>171</v>
      </c>
      <c r="D646" s="76" t="s">
        <v>3005</v>
      </c>
      <c r="E646" s="76" t="s">
        <v>3004</v>
      </c>
      <c r="F646" s="76" t="s">
        <v>3003</v>
      </c>
      <c r="G646" s="76" t="s">
        <v>163</v>
      </c>
      <c r="H646" s="76" t="s">
        <v>250</v>
      </c>
      <c r="I646" s="76">
        <v>219</v>
      </c>
      <c r="J646" s="76">
        <v>110</v>
      </c>
      <c r="K646" s="76">
        <v>0.9909</v>
      </c>
    </row>
    <row r="647" spans="1:11">
      <c r="A647">
        <v>930</v>
      </c>
      <c r="B647" t="s">
        <v>1846</v>
      </c>
      <c r="C647" t="s">
        <v>171</v>
      </c>
      <c r="D647" t="s">
        <v>3002</v>
      </c>
      <c r="E647" t="s">
        <v>2370</v>
      </c>
      <c r="F647" t="s">
        <v>2369</v>
      </c>
      <c r="G647" t="s">
        <v>163</v>
      </c>
      <c r="H647" t="s">
        <v>250</v>
      </c>
      <c r="I647">
        <v>50</v>
      </c>
      <c r="J647">
        <v>0</v>
      </c>
      <c r="K647">
        <v>0</v>
      </c>
    </row>
    <row r="648" spans="1:11">
      <c r="A648" s="76">
        <v>977</v>
      </c>
      <c r="B648" s="76" t="s">
        <v>1846</v>
      </c>
      <c r="C648" s="76" t="s">
        <v>171</v>
      </c>
      <c r="D648" s="76" t="s">
        <v>3001</v>
      </c>
      <c r="E648" s="76" t="s">
        <v>3000</v>
      </c>
      <c r="F648" s="76" t="s">
        <v>2999</v>
      </c>
      <c r="G648" s="76" t="s">
        <v>163</v>
      </c>
      <c r="H648" s="76" t="s">
        <v>250</v>
      </c>
      <c r="I648" s="76">
        <v>34</v>
      </c>
      <c r="J648" s="76">
        <v>0</v>
      </c>
      <c r="K648" s="76">
        <v>0</v>
      </c>
    </row>
    <row r="649" spans="1:11">
      <c r="A649">
        <v>1217</v>
      </c>
      <c r="B649" t="s">
        <v>1846</v>
      </c>
      <c r="C649" t="s">
        <v>171</v>
      </c>
      <c r="D649" t="s">
        <v>2998</v>
      </c>
      <c r="E649" t="s">
        <v>2997</v>
      </c>
      <c r="F649" t="s">
        <v>2996</v>
      </c>
      <c r="G649" t="s">
        <v>163</v>
      </c>
      <c r="H649" t="s">
        <v>250</v>
      </c>
      <c r="I649">
        <v>9</v>
      </c>
      <c r="J649">
        <v>5</v>
      </c>
      <c r="K649">
        <v>0.8</v>
      </c>
    </row>
    <row r="650" spans="1:11">
      <c r="A650" s="76">
        <v>1225</v>
      </c>
      <c r="B650" s="76" t="s">
        <v>1846</v>
      </c>
      <c r="C650" s="76" t="s">
        <v>171</v>
      </c>
      <c r="D650" s="76" t="s">
        <v>2995</v>
      </c>
      <c r="E650" s="76" t="s">
        <v>2994</v>
      </c>
      <c r="F650" s="76" t="s">
        <v>2993</v>
      </c>
      <c r="G650" s="76" t="s">
        <v>163</v>
      </c>
      <c r="H650" s="76" t="s">
        <v>250</v>
      </c>
      <c r="I650" s="76">
        <v>9</v>
      </c>
      <c r="J650" s="76">
        <v>25</v>
      </c>
      <c r="K650" s="76">
        <v>-0.64</v>
      </c>
    </row>
    <row r="651" spans="1:11">
      <c r="A651">
        <v>1294</v>
      </c>
      <c r="B651" t="s">
        <v>1846</v>
      </c>
      <c r="C651" t="s">
        <v>171</v>
      </c>
      <c r="D651" t="s">
        <v>2992</v>
      </c>
      <c r="E651" t="s">
        <v>2991</v>
      </c>
      <c r="F651" t="s">
        <v>2990</v>
      </c>
      <c r="G651" t="s">
        <v>163</v>
      </c>
      <c r="H651" t="s">
        <v>250</v>
      </c>
      <c r="I651">
        <v>6</v>
      </c>
      <c r="J651">
        <v>583</v>
      </c>
      <c r="K651">
        <v>-0.98970000000000002</v>
      </c>
    </row>
    <row r="652" spans="1:11">
      <c r="A652" s="76">
        <v>1305</v>
      </c>
      <c r="B652" s="76" t="s">
        <v>1846</v>
      </c>
      <c r="C652" s="76" t="s">
        <v>171</v>
      </c>
      <c r="D652" s="76" t="s">
        <v>2989</v>
      </c>
      <c r="E652" s="76" t="s">
        <v>2988</v>
      </c>
      <c r="F652" s="76" t="s">
        <v>2987</v>
      </c>
      <c r="G652" s="76" t="s">
        <v>163</v>
      </c>
      <c r="H652" s="76" t="s">
        <v>250</v>
      </c>
      <c r="I652" s="76">
        <v>6</v>
      </c>
      <c r="J652" s="76">
        <v>13</v>
      </c>
      <c r="K652" s="76">
        <v>-0.53849999999999998</v>
      </c>
    </row>
    <row r="653" spans="1:11">
      <c r="A653">
        <v>1343</v>
      </c>
      <c r="B653" t="s">
        <v>1846</v>
      </c>
      <c r="C653" t="s">
        <v>171</v>
      </c>
      <c r="D653" t="s">
        <v>2986</v>
      </c>
      <c r="E653" t="s">
        <v>2985</v>
      </c>
      <c r="F653" t="s">
        <v>2984</v>
      </c>
      <c r="G653" t="s">
        <v>163</v>
      </c>
      <c r="H653" t="s">
        <v>250</v>
      </c>
      <c r="I653">
        <v>5</v>
      </c>
      <c r="J653">
        <v>59</v>
      </c>
      <c r="K653">
        <v>-0.9153</v>
      </c>
    </row>
    <row r="654" spans="1:11">
      <c r="A654" s="76">
        <v>1403</v>
      </c>
      <c r="B654" s="76" t="s">
        <v>1846</v>
      </c>
      <c r="C654" s="76" t="s">
        <v>171</v>
      </c>
      <c r="D654" s="76" t="s">
        <v>2983</v>
      </c>
      <c r="E654" s="76" t="s">
        <v>2982</v>
      </c>
      <c r="F654" s="76" t="s">
        <v>2981</v>
      </c>
      <c r="G654" s="76" t="s">
        <v>163</v>
      </c>
      <c r="H654" s="76" t="s">
        <v>250</v>
      </c>
      <c r="I654" s="76">
        <v>4</v>
      </c>
      <c r="J654" s="76">
        <v>67</v>
      </c>
      <c r="K654" s="76">
        <v>-0.94030000000000002</v>
      </c>
    </row>
    <row r="655" spans="1:11">
      <c r="A655">
        <v>1443</v>
      </c>
      <c r="B655" t="s">
        <v>1846</v>
      </c>
      <c r="C655" t="s">
        <v>171</v>
      </c>
      <c r="D655" t="s">
        <v>2980</v>
      </c>
      <c r="E655" t="s">
        <v>2979</v>
      </c>
      <c r="F655" t="s">
        <v>2978</v>
      </c>
      <c r="G655" t="s">
        <v>163</v>
      </c>
      <c r="H655" t="s">
        <v>250</v>
      </c>
      <c r="I655">
        <v>3</v>
      </c>
      <c r="J655">
        <v>0</v>
      </c>
      <c r="K655">
        <v>0</v>
      </c>
    </row>
    <row r="656" spans="1:11">
      <c r="A656" s="76">
        <v>1474</v>
      </c>
      <c r="B656" s="76" t="s">
        <v>1846</v>
      </c>
      <c r="C656" s="76" t="s">
        <v>171</v>
      </c>
      <c r="D656" s="76" t="s">
        <v>2977</v>
      </c>
      <c r="E656" s="76" t="s">
        <v>2976</v>
      </c>
      <c r="F656" s="76" t="s">
        <v>2975</v>
      </c>
      <c r="G656" s="76" t="s">
        <v>163</v>
      </c>
      <c r="H656" s="76" t="s">
        <v>250</v>
      </c>
      <c r="I656" s="76">
        <v>3</v>
      </c>
      <c r="J656" s="76">
        <v>39</v>
      </c>
      <c r="K656" s="76">
        <v>-0.92310000000000003</v>
      </c>
    </row>
    <row r="657" spans="1:11">
      <c r="A657">
        <v>1575</v>
      </c>
      <c r="B657" t="s">
        <v>1846</v>
      </c>
      <c r="C657" t="s">
        <v>171</v>
      </c>
      <c r="D657" t="s">
        <v>2974</v>
      </c>
      <c r="E657" t="s">
        <v>2973</v>
      </c>
      <c r="F657" t="s">
        <v>2972</v>
      </c>
      <c r="G657" t="s">
        <v>163</v>
      </c>
      <c r="H657" t="s">
        <v>250</v>
      </c>
      <c r="I657">
        <v>1</v>
      </c>
      <c r="J657">
        <v>0</v>
      </c>
      <c r="K657">
        <v>0</v>
      </c>
    </row>
    <row r="658" spans="1:11">
      <c r="A658" s="76">
        <v>1577</v>
      </c>
      <c r="B658" s="76" t="s">
        <v>1846</v>
      </c>
      <c r="C658" s="76" t="s">
        <v>171</v>
      </c>
      <c r="D658" s="76" t="s">
        <v>2971</v>
      </c>
      <c r="E658" s="76" t="s">
        <v>2970</v>
      </c>
      <c r="F658" s="76" t="s">
        <v>2969</v>
      </c>
      <c r="G658" s="76" t="s">
        <v>163</v>
      </c>
      <c r="H658" s="76" t="s">
        <v>250</v>
      </c>
      <c r="I658" s="76">
        <v>1</v>
      </c>
      <c r="J658" s="76">
        <v>0</v>
      </c>
      <c r="K658" s="76">
        <v>0</v>
      </c>
    </row>
    <row r="659" spans="1:11">
      <c r="A659">
        <v>1592</v>
      </c>
      <c r="B659" t="s">
        <v>1846</v>
      </c>
      <c r="C659" t="s">
        <v>171</v>
      </c>
      <c r="D659" t="s">
        <v>2968</v>
      </c>
      <c r="E659" t="s">
        <v>2967</v>
      </c>
      <c r="F659" t="s">
        <v>2966</v>
      </c>
      <c r="G659" t="s">
        <v>163</v>
      </c>
      <c r="H659" t="s">
        <v>250</v>
      </c>
      <c r="I659">
        <v>1</v>
      </c>
      <c r="J659">
        <v>0</v>
      </c>
      <c r="K659">
        <v>0</v>
      </c>
    </row>
    <row r="660" spans="1:11">
      <c r="A660" s="76">
        <v>1605</v>
      </c>
      <c r="B660" s="76" t="s">
        <v>1846</v>
      </c>
      <c r="C660" s="76" t="s">
        <v>171</v>
      </c>
      <c r="D660" s="76" t="s">
        <v>2965</v>
      </c>
      <c r="E660" s="76" t="s">
        <v>2964</v>
      </c>
      <c r="F660" s="76" t="s">
        <v>2963</v>
      </c>
      <c r="G660" s="76" t="s">
        <v>163</v>
      </c>
      <c r="H660" s="76" t="s">
        <v>250</v>
      </c>
      <c r="I660" s="76">
        <v>1</v>
      </c>
      <c r="J660" s="76">
        <v>0</v>
      </c>
      <c r="K660" s="76">
        <v>0</v>
      </c>
    </row>
    <row r="661" spans="1:11">
      <c r="A661">
        <v>1632</v>
      </c>
      <c r="B661" t="s">
        <v>1846</v>
      </c>
      <c r="C661" t="s">
        <v>171</v>
      </c>
      <c r="D661" t="s">
        <v>2962</v>
      </c>
      <c r="E661" t="s">
        <v>2961</v>
      </c>
      <c r="F661" t="s">
        <v>2960</v>
      </c>
      <c r="G661" t="s">
        <v>163</v>
      </c>
      <c r="H661" t="s">
        <v>250</v>
      </c>
      <c r="I661">
        <v>1</v>
      </c>
      <c r="J661">
        <v>0</v>
      </c>
      <c r="K661">
        <v>0</v>
      </c>
    </row>
    <row r="662" spans="1:11">
      <c r="A662" s="76">
        <v>67</v>
      </c>
      <c r="B662" s="76" t="s">
        <v>197</v>
      </c>
      <c r="C662" s="76" t="s">
        <v>165</v>
      </c>
      <c r="D662" s="76" t="s">
        <v>2959</v>
      </c>
      <c r="E662" s="76" t="s">
        <v>2958</v>
      </c>
      <c r="F662" s="76" t="s">
        <v>2957</v>
      </c>
      <c r="G662" s="76" t="s">
        <v>279</v>
      </c>
      <c r="H662" s="76" t="s">
        <v>428</v>
      </c>
      <c r="I662" s="76">
        <v>2057750</v>
      </c>
      <c r="J662" s="76">
        <v>1943181</v>
      </c>
      <c r="K662" s="76">
        <v>5.8999999999999997E-2</v>
      </c>
    </row>
    <row r="663" spans="1:11">
      <c r="A663">
        <v>198</v>
      </c>
      <c r="B663" t="s">
        <v>197</v>
      </c>
      <c r="C663" t="s">
        <v>165</v>
      </c>
      <c r="D663" t="s">
        <v>2956</v>
      </c>
      <c r="E663" t="s">
        <v>2955</v>
      </c>
      <c r="F663" t="s">
        <v>2954</v>
      </c>
      <c r="G663" t="s">
        <v>279</v>
      </c>
      <c r="H663" t="s">
        <v>278</v>
      </c>
      <c r="I663">
        <v>175549</v>
      </c>
      <c r="J663">
        <v>161019</v>
      </c>
      <c r="K663">
        <v>9.0200000000000002E-2</v>
      </c>
    </row>
    <row r="664" spans="1:11">
      <c r="A664" s="76">
        <v>252</v>
      </c>
      <c r="B664" s="76" t="s">
        <v>197</v>
      </c>
      <c r="C664" s="76" t="s">
        <v>165</v>
      </c>
      <c r="D664" s="76" t="s">
        <v>2953</v>
      </c>
      <c r="E664" s="76" t="s">
        <v>2952</v>
      </c>
      <c r="F664" s="76" t="s">
        <v>2951</v>
      </c>
      <c r="G664" s="76" t="s">
        <v>279</v>
      </c>
      <c r="H664" s="76" t="s">
        <v>278</v>
      </c>
      <c r="I664" s="76">
        <v>89317</v>
      </c>
      <c r="J664" s="76">
        <v>93280</v>
      </c>
      <c r="K664" s="76">
        <v>-4.2500000000000003E-2</v>
      </c>
    </row>
    <row r="665" spans="1:11">
      <c r="A665">
        <v>283</v>
      </c>
      <c r="B665" t="s">
        <v>197</v>
      </c>
      <c r="C665" t="s">
        <v>165</v>
      </c>
      <c r="D665" t="s">
        <v>2950</v>
      </c>
      <c r="E665" t="s">
        <v>2949</v>
      </c>
      <c r="F665" t="s">
        <v>2948</v>
      </c>
      <c r="G665" t="s">
        <v>279</v>
      </c>
      <c r="H665" t="s">
        <v>278</v>
      </c>
      <c r="I665">
        <v>51406</v>
      </c>
      <c r="J665">
        <v>47084</v>
      </c>
      <c r="K665">
        <v>9.1800000000000007E-2</v>
      </c>
    </row>
    <row r="666" spans="1:11">
      <c r="A666" s="76">
        <v>294</v>
      </c>
      <c r="B666" s="76" t="s">
        <v>197</v>
      </c>
      <c r="C666" s="76" t="s">
        <v>165</v>
      </c>
      <c r="D666" s="76" t="s">
        <v>2947</v>
      </c>
      <c r="E666" s="76" t="s">
        <v>2946</v>
      </c>
      <c r="F666" s="76" t="s">
        <v>2945</v>
      </c>
      <c r="G666" s="76" t="s">
        <v>279</v>
      </c>
      <c r="H666" s="76" t="s">
        <v>278</v>
      </c>
      <c r="I666" s="76">
        <v>43626</v>
      </c>
      <c r="J666" s="76">
        <v>46303</v>
      </c>
      <c r="K666" s="76">
        <v>-5.7799999999999997E-2</v>
      </c>
    </row>
    <row r="667" spans="1:11">
      <c r="A667">
        <v>303</v>
      </c>
      <c r="B667" t="s">
        <v>197</v>
      </c>
      <c r="C667" t="s">
        <v>165</v>
      </c>
      <c r="D667" t="s">
        <v>2944</v>
      </c>
      <c r="E667" t="s">
        <v>2943</v>
      </c>
      <c r="F667" t="s">
        <v>2942</v>
      </c>
      <c r="G667" t="s">
        <v>279</v>
      </c>
      <c r="H667" t="s">
        <v>278</v>
      </c>
      <c r="I667">
        <v>40405</v>
      </c>
      <c r="J667">
        <v>57957</v>
      </c>
      <c r="K667">
        <v>-0.30280000000000001</v>
      </c>
    </row>
    <row r="668" spans="1:11">
      <c r="A668" s="76">
        <v>693</v>
      </c>
      <c r="B668" s="76" t="s">
        <v>197</v>
      </c>
      <c r="C668" s="76" t="s">
        <v>165</v>
      </c>
      <c r="D668" s="76" t="s">
        <v>2941</v>
      </c>
      <c r="E668" s="76" t="s">
        <v>2940</v>
      </c>
      <c r="F668" s="76" t="s">
        <v>2939</v>
      </c>
      <c r="G668" s="76" t="s">
        <v>163</v>
      </c>
      <c r="H668" s="76" t="s">
        <v>250</v>
      </c>
      <c r="I668" s="76">
        <v>584</v>
      </c>
      <c r="J668" s="76">
        <v>1165</v>
      </c>
      <c r="K668" s="76">
        <v>-0.49869999999999998</v>
      </c>
    </row>
    <row r="669" spans="1:11">
      <c r="A669">
        <v>769</v>
      </c>
      <c r="B669" t="s">
        <v>197</v>
      </c>
      <c r="C669" t="s">
        <v>165</v>
      </c>
      <c r="D669" t="s">
        <v>2938</v>
      </c>
      <c r="E669" t="s">
        <v>2937</v>
      </c>
      <c r="F669" t="s">
        <v>2936</v>
      </c>
      <c r="G669" t="s">
        <v>163</v>
      </c>
      <c r="H669" t="s">
        <v>250</v>
      </c>
      <c r="I669">
        <v>224</v>
      </c>
      <c r="J669">
        <v>264</v>
      </c>
      <c r="K669">
        <v>-0.1515</v>
      </c>
    </row>
    <row r="670" spans="1:11">
      <c r="A670" s="76">
        <v>821</v>
      </c>
      <c r="B670" s="76" t="s">
        <v>197</v>
      </c>
      <c r="C670" s="76" t="s">
        <v>165</v>
      </c>
      <c r="D670" s="76" t="s">
        <v>2935</v>
      </c>
      <c r="E670" s="76" t="s">
        <v>2934</v>
      </c>
      <c r="F670" s="76" t="s">
        <v>2933</v>
      </c>
      <c r="G670" s="76" t="s">
        <v>163</v>
      </c>
      <c r="H670" s="76" t="s">
        <v>250</v>
      </c>
      <c r="I670" s="76">
        <v>137</v>
      </c>
      <c r="J670" s="76">
        <v>141</v>
      </c>
      <c r="K670" s="76">
        <v>-2.8400000000000002E-2</v>
      </c>
    </row>
    <row r="671" spans="1:11">
      <c r="A671">
        <v>847</v>
      </c>
      <c r="B671" t="s">
        <v>197</v>
      </c>
      <c r="C671" t="s">
        <v>165</v>
      </c>
      <c r="D671" t="s">
        <v>2932</v>
      </c>
      <c r="E671" t="s">
        <v>2931</v>
      </c>
      <c r="F671" t="s">
        <v>2930</v>
      </c>
      <c r="G671" t="s">
        <v>163</v>
      </c>
      <c r="H671" t="s">
        <v>250</v>
      </c>
      <c r="I671">
        <v>106</v>
      </c>
      <c r="J671">
        <v>204</v>
      </c>
      <c r="K671">
        <v>-0.48039999999999999</v>
      </c>
    </row>
    <row r="672" spans="1:11">
      <c r="A672" s="76">
        <v>1003</v>
      </c>
      <c r="B672" s="76" t="s">
        <v>197</v>
      </c>
      <c r="C672" s="76" t="s">
        <v>165</v>
      </c>
      <c r="D672" s="76" t="s">
        <v>2929</v>
      </c>
      <c r="E672" s="76" t="s">
        <v>2928</v>
      </c>
      <c r="F672" s="76" t="s">
        <v>2927</v>
      </c>
      <c r="G672" s="76" t="s">
        <v>163</v>
      </c>
      <c r="H672" s="76" t="s">
        <v>250</v>
      </c>
      <c r="I672" s="76">
        <v>29</v>
      </c>
      <c r="J672" s="76">
        <v>63</v>
      </c>
      <c r="K672" s="76">
        <v>-0.53969999999999996</v>
      </c>
    </row>
    <row r="673" spans="1:11">
      <c r="A673">
        <v>1098</v>
      </c>
      <c r="B673" t="s">
        <v>197</v>
      </c>
      <c r="C673" t="s">
        <v>165</v>
      </c>
      <c r="D673" t="s">
        <v>2926</v>
      </c>
      <c r="E673" t="s">
        <v>2925</v>
      </c>
      <c r="F673" t="s">
        <v>2924</v>
      </c>
      <c r="G673" t="s">
        <v>163</v>
      </c>
      <c r="H673" t="s">
        <v>250</v>
      </c>
      <c r="I673">
        <v>17</v>
      </c>
      <c r="J673">
        <v>128</v>
      </c>
      <c r="K673">
        <v>-0.86719999999999997</v>
      </c>
    </row>
    <row r="674" spans="1:11">
      <c r="A674" s="76">
        <v>1460</v>
      </c>
      <c r="B674" s="76" t="s">
        <v>197</v>
      </c>
      <c r="C674" s="76" t="s">
        <v>165</v>
      </c>
      <c r="D674" s="76" t="s">
        <v>2923</v>
      </c>
      <c r="E674" s="76" t="s">
        <v>2922</v>
      </c>
      <c r="F674" s="76" t="s">
        <v>2921</v>
      </c>
      <c r="G674" s="76" t="s">
        <v>163</v>
      </c>
      <c r="H674" s="76" t="s">
        <v>250</v>
      </c>
      <c r="I674" s="76">
        <v>3</v>
      </c>
      <c r="J674" s="76">
        <v>4</v>
      </c>
      <c r="K674" s="76">
        <v>-0.25</v>
      </c>
    </row>
    <row r="675" spans="1:11">
      <c r="A675">
        <v>1475</v>
      </c>
      <c r="B675" t="s">
        <v>197</v>
      </c>
      <c r="C675" t="s">
        <v>165</v>
      </c>
      <c r="D675" t="s">
        <v>2920</v>
      </c>
      <c r="E675" t="s">
        <v>2919</v>
      </c>
      <c r="F675" t="s">
        <v>2919</v>
      </c>
      <c r="G675" t="s">
        <v>163</v>
      </c>
      <c r="H675" t="s">
        <v>250</v>
      </c>
      <c r="I675">
        <v>3</v>
      </c>
      <c r="J675">
        <v>46</v>
      </c>
      <c r="K675">
        <v>-0.93479999999999996</v>
      </c>
    </row>
    <row r="676" spans="1:11">
      <c r="A676" s="76">
        <v>1523</v>
      </c>
      <c r="B676" s="76" t="s">
        <v>197</v>
      </c>
      <c r="C676" s="76" t="s">
        <v>165</v>
      </c>
      <c r="D676" s="76" t="s">
        <v>2918</v>
      </c>
      <c r="E676" s="76" t="s">
        <v>2917</v>
      </c>
      <c r="F676" s="76" t="s">
        <v>2916</v>
      </c>
      <c r="G676" s="76" t="s">
        <v>163</v>
      </c>
      <c r="H676" s="76" t="s">
        <v>250</v>
      </c>
      <c r="I676" s="76">
        <v>2</v>
      </c>
      <c r="J676" s="76">
        <v>21</v>
      </c>
      <c r="K676" s="76">
        <v>-0.90480000000000005</v>
      </c>
    </row>
    <row r="677" spans="1:11">
      <c r="A677">
        <v>1564</v>
      </c>
      <c r="B677" t="s">
        <v>197</v>
      </c>
      <c r="C677" t="s">
        <v>165</v>
      </c>
      <c r="D677" t="s">
        <v>2915</v>
      </c>
      <c r="E677" t="s">
        <v>2914</v>
      </c>
      <c r="F677" t="s">
        <v>2913</v>
      </c>
      <c r="G677" t="s">
        <v>163</v>
      </c>
      <c r="H677" t="s">
        <v>250</v>
      </c>
      <c r="I677">
        <v>1</v>
      </c>
      <c r="J677">
        <v>0</v>
      </c>
      <c r="K677">
        <v>0</v>
      </c>
    </row>
    <row r="678" spans="1:11">
      <c r="A678" s="76">
        <v>3</v>
      </c>
      <c r="B678" s="76" t="s">
        <v>343</v>
      </c>
      <c r="C678" s="76" t="s">
        <v>167</v>
      </c>
      <c r="D678" s="76" t="s">
        <v>2912</v>
      </c>
      <c r="E678" s="76" t="s">
        <v>2909</v>
      </c>
      <c r="F678" s="76" t="s">
        <v>2911</v>
      </c>
      <c r="G678" s="76" t="s">
        <v>279</v>
      </c>
      <c r="H678" s="76" t="s">
        <v>576</v>
      </c>
      <c r="I678" s="76">
        <v>40871223</v>
      </c>
      <c r="J678" s="76">
        <v>39873927</v>
      </c>
      <c r="K678" s="76">
        <v>2.5000000000000001E-2</v>
      </c>
    </row>
    <row r="679" spans="1:11">
      <c r="A679">
        <v>28</v>
      </c>
      <c r="B679" t="s">
        <v>343</v>
      </c>
      <c r="C679" t="s">
        <v>167</v>
      </c>
      <c r="D679" t="s">
        <v>2910</v>
      </c>
      <c r="E679" t="s">
        <v>2909</v>
      </c>
      <c r="F679" t="s">
        <v>2908</v>
      </c>
      <c r="G679" t="s">
        <v>279</v>
      </c>
      <c r="H679" t="s">
        <v>576</v>
      </c>
      <c r="I679">
        <v>10081781</v>
      </c>
      <c r="J679">
        <v>10678018</v>
      </c>
      <c r="K679">
        <v>-5.5800000000000002E-2</v>
      </c>
    </row>
    <row r="680" spans="1:11">
      <c r="A680" s="76">
        <v>156</v>
      </c>
      <c r="B680" s="76" t="s">
        <v>343</v>
      </c>
      <c r="C680" s="76" t="s">
        <v>167</v>
      </c>
      <c r="D680" s="76" t="s">
        <v>2907</v>
      </c>
      <c r="E680" s="76" t="s">
        <v>2906</v>
      </c>
      <c r="F680" s="76" t="s">
        <v>2905</v>
      </c>
      <c r="G680" s="76" t="s">
        <v>279</v>
      </c>
      <c r="H680" s="76" t="s">
        <v>278</v>
      </c>
      <c r="I680" s="76">
        <v>355626</v>
      </c>
      <c r="J680" s="76">
        <v>355241</v>
      </c>
      <c r="K680" s="76">
        <v>1.1000000000000001E-3</v>
      </c>
    </row>
    <row r="681" spans="1:11">
      <c r="A681">
        <v>160</v>
      </c>
      <c r="B681" t="s">
        <v>343</v>
      </c>
      <c r="C681" t="s">
        <v>167</v>
      </c>
      <c r="D681" t="s">
        <v>2904</v>
      </c>
      <c r="E681" t="s">
        <v>2903</v>
      </c>
      <c r="F681" t="s">
        <v>2902</v>
      </c>
      <c r="G681" t="s">
        <v>279</v>
      </c>
      <c r="H681" t="s">
        <v>278</v>
      </c>
      <c r="I681">
        <v>341064</v>
      </c>
      <c r="J681">
        <v>328769</v>
      </c>
      <c r="K681">
        <v>3.7400000000000003E-2</v>
      </c>
    </row>
    <row r="682" spans="1:11">
      <c r="A682" s="76">
        <v>189</v>
      </c>
      <c r="B682" s="76" t="s">
        <v>343</v>
      </c>
      <c r="C682" s="76" t="s">
        <v>167</v>
      </c>
      <c r="D682" s="76" t="s">
        <v>2901</v>
      </c>
      <c r="E682" s="76" t="s">
        <v>2900</v>
      </c>
      <c r="F682" s="76" t="s">
        <v>2899</v>
      </c>
      <c r="G682" s="76" t="s">
        <v>279</v>
      </c>
      <c r="H682" s="76" t="s">
        <v>278</v>
      </c>
      <c r="I682" s="76">
        <v>209156</v>
      </c>
      <c r="J682" s="76">
        <v>178057</v>
      </c>
      <c r="K682" s="76">
        <v>0.17469999999999999</v>
      </c>
    </row>
    <row r="683" spans="1:11">
      <c r="A683">
        <v>210</v>
      </c>
      <c r="B683" t="s">
        <v>343</v>
      </c>
      <c r="C683" t="s">
        <v>167</v>
      </c>
      <c r="D683" t="s">
        <v>2898</v>
      </c>
      <c r="E683" t="s">
        <v>2897</v>
      </c>
      <c r="F683" t="s">
        <v>2896</v>
      </c>
      <c r="G683" t="s">
        <v>279</v>
      </c>
      <c r="H683" t="s">
        <v>278</v>
      </c>
      <c r="I683">
        <v>153753</v>
      </c>
      <c r="J683">
        <v>152278</v>
      </c>
      <c r="K683">
        <v>9.7000000000000003E-3</v>
      </c>
    </row>
    <row r="684" spans="1:11">
      <c r="A684" s="76">
        <v>230</v>
      </c>
      <c r="B684" s="76" t="s">
        <v>343</v>
      </c>
      <c r="C684" s="76" t="s">
        <v>167</v>
      </c>
      <c r="D684" s="76" t="s">
        <v>2895</v>
      </c>
      <c r="E684" s="76" t="s">
        <v>2894</v>
      </c>
      <c r="F684" s="76" t="s">
        <v>2893</v>
      </c>
      <c r="G684" s="76" t="s">
        <v>279</v>
      </c>
      <c r="H684" s="76" t="s">
        <v>278</v>
      </c>
      <c r="I684" s="76">
        <v>116767</v>
      </c>
      <c r="J684" s="76">
        <v>106710</v>
      </c>
      <c r="K684" s="76">
        <v>9.4200000000000006E-2</v>
      </c>
    </row>
    <row r="685" spans="1:11">
      <c r="A685">
        <v>239</v>
      </c>
      <c r="B685" t="s">
        <v>343</v>
      </c>
      <c r="C685" t="s">
        <v>167</v>
      </c>
      <c r="D685" t="s">
        <v>2892</v>
      </c>
      <c r="E685" t="s">
        <v>2891</v>
      </c>
      <c r="F685" t="s">
        <v>2890</v>
      </c>
      <c r="G685" t="s">
        <v>279</v>
      </c>
      <c r="H685" t="s">
        <v>278</v>
      </c>
      <c r="I685">
        <v>105559</v>
      </c>
      <c r="J685">
        <v>109878</v>
      </c>
      <c r="K685">
        <v>-3.9300000000000002E-2</v>
      </c>
    </row>
    <row r="686" spans="1:11">
      <c r="A686" s="76">
        <v>259</v>
      </c>
      <c r="B686" s="76" t="s">
        <v>343</v>
      </c>
      <c r="C686" s="76" t="s">
        <v>167</v>
      </c>
      <c r="D686" s="76" t="s">
        <v>2889</v>
      </c>
      <c r="E686" s="76" t="s">
        <v>586</v>
      </c>
      <c r="F686" s="76" t="s">
        <v>2888</v>
      </c>
      <c r="G686" s="76" t="s">
        <v>279</v>
      </c>
      <c r="H686" s="76" t="s">
        <v>278</v>
      </c>
      <c r="I686" s="76">
        <v>75407</v>
      </c>
      <c r="J686" s="76">
        <v>76950</v>
      </c>
      <c r="K686" s="76">
        <v>-2.01E-2</v>
      </c>
    </row>
    <row r="687" spans="1:11">
      <c r="A687">
        <v>413</v>
      </c>
      <c r="B687" t="s">
        <v>343</v>
      </c>
      <c r="C687" t="s">
        <v>167</v>
      </c>
      <c r="D687" t="s">
        <v>2887</v>
      </c>
      <c r="E687" t="s">
        <v>2886</v>
      </c>
      <c r="F687" t="s">
        <v>2885</v>
      </c>
      <c r="G687" t="s">
        <v>279</v>
      </c>
      <c r="H687" t="s">
        <v>278</v>
      </c>
      <c r="I687">
        <v>11099</v>
      </c>
      <c r="J687">
        <v>11078</v>
      </c>
      <c r="K687">
        <v>1.9E-3</v>
      </c>
    </row>
    <row r="688" spans="1:11">
      <c r="A688" s="76">
        <v>424</v>
      </c>
      <c r="B688" s="76" t="s">
        <v>343</v>
      </c>
      <c r="C688" s="76" t="s">
        <v>167</v>
      </c>
      <c r="D688" s="76" t="s">
        <v>2884</v>
      </c>
      <c r="E688" s="76" t="s">
        <v>2883</v>
      </c>
      <c r="F688" s="76" t="s">
        <v>2882</v>
      </c>
      <c r="G688" s="76" t="s">
        <v>279</v>
      </c>
      <c r="H688" s="76" t="s">
        <v>278</v>
      </c>
      <c r="I688" s="76">
        <v>10033</v>
      </c>
      <c r="J688" s="76">
        <v>11633</v>
      </c>
      <c r="K688" s="76">
        <v>-0.13750000000000001</v>
      </c>
    </row>
    <row r="689" spans="1:11">
      <c r="A689">
        <v>432</v>
      </c>
      <c r="B689" t="s">
        <v>343</v>
      </c>
      <c r="C689" t="s">
        <v>167</v>
      </c>
      <c r="D689" t="s">
        <v>2881</v>
      </c>
      <c r="E689" t="s">
        <v>872</v>
      </c>
      <c r="F689" t="s">
        <v>872</v>
      </c>
      <c r="G689" t="s">
        <v>274</v>
      </c>
      <c r="H689" t="s">
        <v>250</v>
      </c>
      <c r="I689">
        <v>8561</v>
      </c>
      <c r="J689">
        <v>9519</v>
      </c>
      <c r="K689">
        <v>-0.10059999999999999</v>
      </c>
    </row>
    <row r="690" spans="1:11">
      <c r="A690" s="76">
        <v>515</v>
      </c>
      <c r="B690" s="76" t="s">
        <v>343</v>
      </c>
      <c r="C690" s="76" t="s">
        <v>167</v>
      </c>
      <c r="D690" s="76" t="s">
        <v>2880</v>
      </c>
      <c r="E690" s="76" t="s">
        <v>2879</v>
      </c>
      <c r="F690" s="76" t="s">
        <v>2878</v>
      </c>
      <c r="G690" s="76" t="s">
        <v>163</v>
      </c>
      <c r="H690" s="76" t="s">
        <v>250</v>
      </c>
      <c r="I690" s="76">
        <v>3769</v>
      </c>
      <c r="J690" s="76">
        <v>3006</v>
      </c>
      <c r="K690" s="76">
        <v>0.25380000000000003</v>
      </c>
    </row>
    <row r="691" spans="1:11">
      <c r="A691">
        <v>653</v>
      </c>
      <c r="B691" t="s">
        <v>343</v>
      </c>
      <c r="C691" t="s">
        <v>167</v>
      </c>
      <c r="D691" t="s">
        <v>2877</v>
      </c>
      <c r="E691" t="s">
        <v>309</v>
      </c>
      <c r="F691" t="s">
        <v>2876</v>
      </c>
      <c r="G691" t="s">
        <v>163</v>
      </c>
      <c r="H691" t="s">
        <v>250</v>
      </c>
      <c r="I691">
        <v>882</v>
      </c>
      <c r="J691">
        <v>2902</v>
      </c>
      <c r="K691">
        <v>-0.69610000000000005</v>
      </c>
    </row>
    <row r="692" spans="1:11">
      <c r="A692" s="76">
        <v>754</v>
      </c>
      <c r="B692" s="76" t="s">
        <v>343</v>
      </c>
      <c r="C692" s="76" t="s">
        <v>167</v>
      </c>
      <c r="D692" s="76" t="s">
        <v>2875</v>
      </c>
      <c r="E692" s="76" t="s">
        <v>2874</v>
      </c>
      <c r="F692" s="76" t="s">
        <v>2873</v>
      </c>
      <c r="G692" s="76" t="s">
        <v>163</v>
      </c>
      <c r="H692" s="76" t="s">
        <v>250</v>
      </c>
      <c r="I692" s="76">
        <v>251</v>
      </c>
      <c r="J692" s="76">
        <v>691</v>
      </c>
      <c r="K692" s="76">
        <v>-0.63680000000000003</v>
      </c>
    </row>
    <row r="693" spans="1:11">
      <c r="A693">
        <v>807</v>
      </c>
      <c r="B693" t="s">
        <v>343</v>
      </c>
      <c r="C693" t="s">
        <v>167</v>
      </c>
      <c r="D693" t="s">
        <v>2872</v>
      </c>
      <c r="E693" t="s">
        <v>2871</v>
      </c>
      <c r="F693" t="s">
        <v>2870</v>
      </c>
      <c r="G693" t="s">
        <v>163</v>
      </c>
      <c r="H693" t="s">
        <v>250</v>
      </c>
      <c r="I693">
        <v>154</v>
      </c>
      <c r="J693">
        <v>6</v>
      </c>
      <c r="K693">
        <v>24.666699999999999</v>
      </c>
    </row>
    <row r="694" spans="1:11">
      <c r="A694" s="76">
        <v>809</v>
      </c>
      <c r="B694" s="76" t="s">
        <v>343</v>
      </c>
      <c r="C694" s="76" t="s">
        <v>167</v>
      </c>
      <c r="D694" s="76" t="s">
        <v>2869</v>
      </c>
      <c r="E694" s="76" t="s">
        <v>2868</v>
      </c>
      <c r="F694" s="76" t="s">
        <v>2867</v>
      </c>
      <c r="G694" s="76" t="s">
        <v>163</v>
      </c>
      <c r="H694" s="76" t="s">
        <v>250</v>
      </c>
      <c r="I694" s="76">
        <v>151</v>
      </c>
      <c r="J694" s="76">
        <v>442</v>
      </c>
      <c r="K694" s="76">
        <v>-0.65839999999999999</v>
      </c>
    </row>
    <row r="695" spans="1:11">
      <c r="A695">
        <v>822</v>
      </c>
      <c r="B695" t="s">
        <v>343</v>
      </c>
      <c r="C695" t="s">
        <v>167</v>
      </c>
      <c r="D695" t="s">
        <v>2866</v>
      </c>
      <c r="E695" t="s">
        <v>2865</v>
      </c>
      <c r="F695" t="s">
        <v>2864</v>
      </c>
      <c r="G695" t="s">
        <v>163</v>
      </c>
      <c r="H695" t="s">
        <v>250</v>
      </c>
      <c r="I695">
        <v>135</v>
      </c>
      <c r="J695">
        <v>9</v>
      </c>
      <c r="K695">
        <v>14</v>
      </c>
    </row>
    <row r="696" spans="1:11">
      <c r="A696" s="76">
        <v>867</v>
      </c>
      <c r="B696" s="76" t="s">
        <v>343</v>
      </c>
      <c r="C696" s="76" t="s">
        <v>167</v>
      </c>
      <c r="D696" s="76" t="s">
        <v>2863</v>
      </c>
      <c r="E696" s="76" t="s">
        <v>1996</v>
      </c>
      <c r="F696" s="76" t="s">
        <v>2862</v>
      </c>
      <c r="G696" s="76" t="s">
        <v>163</v>
      </c>
      <c r="H696" s="76" t="s">
        <v>250</v>
      </c>
      <c r="I696" s="76">
        <v>84</v>
      </c>
      <c r="J696" s="76">
        <v>3</v>
      </c>
      <c r="K696" s="76">
        <v>27</v>
      </c>
    </row>
    <row r="697" spans="1:11">
      <c r="A697">
        <v>889</v>
      </c>
      <c r="B697" t="s">
        <v>343</v>
      </c>
      <c r="C697" t="s">
        <v>167</v>
      </c>
      <c r="D697" t="s">
        <v>2861</v>
      </c>
      <c r="E697" t="s">
        <v>2860</v>
      </c>
      <c r="F697" t="s">
        <v>2859</v>
      </c>
      <c r="G697" t="s">
        <v>163</v>
      </c>
      <c r="H697" t="s">
        <v>250</v>
      </c>
      <c r="I697">
        <v>69</v>
      </c>
      <c r="J697">
        <v>72</v>
      </c>
      <c r="K697">
        <v>-4.1700000000000001E-2</v>
      </c>
    </row>
    <row r="698" spans="1:11">
      <c r="A698" s="76">
        <v>902</v>
      </c>
      <c r="B698" s="76" t="s">
        <v>343</v>
      </c>
      <c r="C698" s="76" t="s">
        <v>167</v>
      </c>
      <c r="D698" s="76" t="s">
        <v>2858</v>
      </c>
      <c r="E698" s="76" t="s">
        <v>2857</v>
      </c>
      <c r="F698" s="76" t="s">
        <v>2856</v>
      </c>
      <c r="G698" s="76" t="s">
        <v>163</v>
      </c>
      <c r="H698" s="76" t="s">
        <v>250</v>
      </c>
      <c r="I698" s="76">
        <v>63</v>
      </c>
      <c r="J698" s="76">
        <v>75</v>
      </c>
      <c r="K698" s="76">
        <v>-0.16</v>
      </c>
    </row>
    <row r="699" spans="1:11">
      <c r="A699">
        <v>907</v>
      </c>
      <c r="B699" t="s">
        <v>343</v>
      </c>
      <c r="C699" t="s">
        <v>167</v>
      </c>
      <c r="D699" t="s">
        <v>2855</v>
      </c>
      <c r="E699" t="s">
        <v>2854</v>
      </c>
      <c r="F699" t="s">
        <v>2853</v>
      </c>
      <c r="G699" t="s">
        <v>163</v>
      </c>
      <c r="H699" t="s">
        <v>250</v>
      </c>
      <c r="I699">
        <v>61</v>
      </c>
      <c r="J699">
        <v>71</v>
      </c>
      <c r="K699">
        <v>-0.14080000000000001</v>
      </c>
    </row>
    <row r="700" spans="1:11">
      <c r="A700" s="76">
        <v>987</v>
      </c>
      <c r="B700" s="76" t="s">
        <v>343</v>
      </c>
      <c r="C700" s="76" t="s">
        <v>167</v>
      </c>
      <c r="D700" s="76" t="s">
        <v>2852</v>
      </c>
      <c r="E700" s="76" t="s">
        <v>2851</v>
      </c>
      <c r="F700" s="76" t="s">
        <v>2850</v>
      </c>
      <c r="G700" s="76" t="s">
        <v>163</v>
      </c>
      <c r="H700" s="76" t="s">
        <v>250</v>
      </c>
      <c r="I700" s="76">
        <v>32</v>
      </c>
      <c r="J700" s="76">
        <v>137</v>
      </c>
      <c r="K700" s="76">
        <v>-0.76639999999999997</v>
      </c>
    </row>
    <row r="701" spans="1:11">
      <c r="A701">
        <v>1264</v>
      </c>
      <c r="B701" t="s">
        <v>343</v>
      </c>
      <c r="C701" t="s">
        <v>167</v>
      </c>
      <c r="D701" t="s">
        <v>2849</v>
      </c>
      <c r="E701" t="s">
        <v>2848</v>
      </c>
      <c r="F701" t="s">
        <v>2847</v>
      </c>
      <c r="G701" t="s">
        <v>163</v>
      </c>
      <c r="H701" t="s">
        <v>250</v>
      </c>
      <c r="I701">
        <v>7</v>
      </c>
      <c r="J701">
        <v>9</v>
      </c>
      <c r="K701">
        <v>-0.22220000000000001</v>
      </c>
    </row>
    <row r="702" spans="1:11">
      <c r="A702" s="76">
        <v>1326</v>
      </c>
      <c r="B702" s="76" t="s">
        <v>343</v>
      </c>
      <c r="C702" s="76" t="s">
        <v>167</v>
      </c>
      <c r="D702" s="76" t="s">
        <v>2846</v>
      </c>
      <c r="E702" s="76" t="s">
        <v>2805</v>
      </c>
      <c r="F702" s="76" t="s">
        <v>2845</v>
      </c>
      <c r="G702" s="76" t="s">
        <v>163</v>
      </c>
      <c r="H702" s="76" t="s">
        <v>250</v>
      </c>
      <c r="I702" s="76">
        <v>6</v>
      </c>
      <c r="J702" s="76">
        <v>54</v>
      </c>
      <c r="K702" s="76">
        <v>-0.88890000000000002</v>
      </c>
    </row>
    <row r="703" spans="1:11">
      <c r="A703">
        <v>1332</v>
      </c>
      <c r="B703" t="s">
        <v>343</v>
      </c>
      <c r="C703" t="s">
        <v>167</v>
      </c>
      <c r="D703" t="s">
        <v>2844</v>
      </c>
      <c r="E703" t="s">
        <v>2843</v>
      </c>
      <c r="F703" t="s">
        <v>2842</v>
      </c>
      <c r="G703" t="s">
        <v>163</v>
      </c>
      <c r="H703" t="s">
        <v>250</v>
      </c>
      <c r="I703">
        <v>5</v>
      </c>
      <c r="J703">
        <v>0</v>
      </c>
      <c r="K703">
        <v>0</v>
      </c>
    </row>
    <row r="704" spans="1:11">
      <c r="A704" s="76">
        <v>1378</v>
      </c>
      <c r="B704" s="76" t="s">
        <v>343</v>
      </c>
      <c r="C704" s="76" t="s">
        <v>167</v>
      </c>
      <c r="D704" s="76" t="s">
        <v>2841</v>
      </c>
      <c r="E704" s="76" t="s">
        <v>1397</v>
      </c>
      <c r="F704" s="76" t="s">
        <v>2840</v>
      </c>
      <c r="G704" s="76" t="s">
        <v>163</v>
      </c>
      <c r="H704" s="76" t="s">
        <v>250</v>
      </c>
      <c r="I704" s="76">
        <v>4</v>
      </c>
      <c r="J704" s="76">
        <v>27</v>
      </c>
      <c r="K704" s="76">
        <v>-0.85189999999999999</v>
      </c>
    </row>
    <row r="705" spans="1:11">
      <c r="A705">
        <v>1391</v>
      </c>
      <c r="B705" t="s">
        <v>343</v>
      </c>
      <c r="C705" t="s">
        <v>167</v>
      </c>
      <c r="D705" t="s">
        <v>2839</v>
      </c>
      <c r="E705" t="s">
        <v>2838</v>
      </c>
      <c r="F705" t="s">
        <v>2837</v>
      </c>
      <c r="G705" t="s">
        <v>163</v>
      </c>
      <c r="H705" t="s">
        <v>250</v>
      </c>
      <c r="I705">
        <v>4</v>
      </c>
      <c r="J705">
        <v>2</v>
      </c>
      <c r="K705">
        <v>1</v>
      </c>
    </row>
    <row r="706" spans="1:11">
      <c r="A706" s="76">
        <v>1400</v>
      </c>
      <c r="B706" s="76" t="s">
        <v>343</v>
      </c>
      <c r="C706" s="76" t="s">
        <v>167</v>
      </c>
      <c r="D706" s="76" t="s">
        <v>2836</v>
      </c>
      <c r="E706" s="76" t="s">
        <v>1345</v>
      </c>
      <c r="F706" s="76" t="s">
        <v>2835</v>
      </c>
      <c r="G706" s="76" t="s">
        <v>163</v>
      </c>
      <c r="H706" s="76" t="s">
        <v>250</v>
      </c>
      <c r="I706" s="76">
        <v>4</v>
      </c>
      <c r="J706" s="76">
        <v>34</v>
      </c>
      <c r="K706" s="76">
        <v>-0.88239999999999996</v>
      </c>
    </row>
    <row r="707" spans="1:11">
      <c r="A707">
        <v>47</v>
      </c>
      <c r="B707" t="s">
        <v>343</v>
      </c>
      <c r="C707" t="s">
        <v>169</v>
      </c>
      <c r="D707" t="s">
        <v>2834</v>
      </c>
      <c r="E707" t="s">
        <v>2764</v>
      </c>
      <c r="F707" t="s">
        <v>2833</v>
      </c>
      <c r="G707" t="s">
        <v>279</v>
      </c>
      <c r="H707" t="s">
        <v>432</v>
      </c>
      <c r="I707">
        <v>4709183</v>
      </c>
      <c r="J707">
        <v>4655847</v>
      </c>
      <c r="K707">
        <v>1.15E-2</v>
      </c>
    </row>
    <row r="708" spans="1:11">
      <c r="A708" s="76">
        <v>144</v>
      </c>
      <c r="B708" s="76" t="s">
        <v>343</v>
      </c>
      <c r="C708" s="76" t="s">
        <v>169</v>
      </c>
      <c r="D708" s="76" t="s">
        <v>2832</v>
      </c>
      <c r="E708" s="76" t="s">
        <v>2831</v>
      </c>
      <c r="F708" s="76" t="s">
        <v>2830</v>
      </c>
      <c r="G708" s="76" t="s">
        <v>279</v>
      </c>
      <c r="H708" s="76" t="s">
        <v>278</v>
      </c>
      <c r="I708" s="76">
        <v>416140</v>
      </c>
      <c r="J708" s="76">
        <v>366617</v>
      </c>
      <c r="K708" s="76">
        <v>0.1351</v>
      </c>
    </row>
    <row r="709" spans="1:11">
      <c r="A709">
        <v>147</v>
      </c>
      <c r="B709" t="s">
        <v>343</v>
      </c>
      <c r="C709" t="s">
        <v>169</v>
      </c>
      <c r="D709" t="s">
        <v>2829</v>
      </c>
      <c r="E709" t="s">
        <v>2828</v>
      </c>
      <c r="F709" t="s">
        <v>2827</v>
      </c>
      <c r="G709" t="s">
        <v>279</v>
      </c>
      <c r="H709" t="s">
        <v>278</v>
      </c>
      <c r="I709">
        <v>402400</v>
      </c>
      <c r="J709">
        <v>372030</v>
      </c>
      <c r="K709">
        <v>8.1600000000000006E-2</v>
      </c>
    </row>
    <row r="710" spans="1:11">
      <c r="A710" s="76">
        <v>180</v>
      </c>
      <c r="B710" s="76" t="s">
        <v>343</v>
      </c>
      <c r="C710" s="76" t="s">
        <v>169</v>
      </c>
      <c r="D710" s="76" t="s">
        <v>2826</v>
      </c>
      <c r="E710" s="76" t="s">
        <v>2825</v>
      </c>
      <c r="F710" s="76" t="s">
        <v>2824</v>
      </c>
      <c r="G710" s="76" t="s">
        <v>279</v>
      </c>
      <c r="H710" s="76" t="s">
        <v>278</v>
      </c>
      <c r="I710" s="76">
        <v>242425</v>
      </c>
      <c r="J710" s="76">
        <v>228850</v>
      </c>
      <c r="K710" s="76">
        <v>5.9299999999999999E-2</v>
      </c>
    </row>
    <row r="711" spans="1:11">
      <c r="A711">
        <v>560</v>
      </c>
      <c r="B711" t="s">
        <v>343</v>
      </c>
      <c r="C711" t="s">
        <v>169</v>
      </c>
      <c r="D711" t="s">
        <v>2823</v>
      </c>
      <c r="E711" t="s">
        <v>2636</v>
      </c>
      <c r="F711" t="s">
        <v>2822</v>
      </c>
      <c r="G711" t="s">
        <v>163</v>
      </c>
      <c r="H711" t="s">
        <v>250</v>
      </c>
      <c r="I711">
        <v>2469</v>
      </c>
      <c r="J711">
        <v>3968</v>
      </c>
      <c r="K711">
        <v>-0.37780000000000002</v>
      </c>
    </row>
    <row r="712" spans="1:11">
      <c r="A712" s="76">
        <v>571</v>
      </c>
      <c r="B712" s="76" t="s">
        <v>343</v>
      </c>
      <c r="C712" s="76" t="s">
        <v>169</v>
      </c>
      <c r="D712" s="76" t="s">
        <v>2821</v>
      </c>
      <c r="E712" s="76" t="s">
        <v>2820</v>
      </c>
      <c r="F712" s="76" t="s">
        <v>2819</v>
      </c>
      <c r="G712" s="76" t="s">
        <v>163</v>
      </c>
      <c r="H712" s="76" t="s">
        <v>250</v>
      </c>
      <c r="I712" s="76">
        <v>2156</v>
      </c>
      <c r="J712" s="76">
        <v>2278</v>
      </c>
      <c r="K712" s="76">
        <v>-5.3600000000000002E-2</v>
      </c>
    </row>
    <row r="713" spans="1:11">
      <c r="A713">
        <v>705</v>
      </c>
      <c r="B713" t="s">
        <v>343</v>
      </c>
      <c r="C713" t="s">
        <v>169</v>
      </c>
      <c r="D713" t="s">
        <v>2818</v>
      </c>
      <c r="E713" t="s">
        <v>2817</v>
      </c>
      <c r="F713" t="s">
        <v>2816</v>
      </c>
      <c r="G713" t="s">
        <v>163</v>
      </c>
      <c r="H713" t="s">
        <v>250</v>
      </c>
      <c r="I713">
        <v>450</v>
      </c>
      <c r="J713">
        <v>125</v>
      </c>
      <c r="K713">
        <v>2.6</v>
      </c>
    </row>
    <row r="714" spans="1:11">
      <c r="A714" s="76">
        <v>715</v>
      </c>
      <c r="B714" s="76" t="s">
        <v>343</v>
      </c>
      <c r="C714" s="76" t="s">
        <v>169</v>
      </c>
      <c r="D714" s="76" t="s">
        <v>2815</v>
      </c>
      <c r="E714" s="76" t="s">
        <v>2814</v>
      </c>
      <c r="F714" s="76" t="s">
        <v>2813</v>
      </c>
      <c r="G714" s="76" t="s">
        <v>163</v>
      </c>
      <c r="H714" s="76" t="s">
        <v>250</v>
      </c>
      <c r="I714" s="76">
        <v>408</v>
      </c>
      <c r="J714" s="76">
        <v>428</v>
      </c>
      <c r="K714" s="76">
        <v>-4.6699999999999998E-2</v>
      </c>
    </row>
    <row r="715" spans="1:11">
      <c r="A715">
        <v>720</v>
      </c>
      <c r="B715" t="s">
        <v>343</v>
      </c>
      <c r="C715" t="s">
        <v>169</v>
      </c>
      <c r="D715" t="s">
        <v>2812</v>
      </c>
      <c r="E715" t="s">
        <v>2811</v>
      </c>
      <c r="F715" t="s">
        <v>2810</v>
      </c>
      <c r="G715" t="s">
        <v>163</v>
      </c>
      <c r="H715" t="s">
        <v>250</v>
      </c>
      <c r="I715">
        <v>400</v>
      </c>
      <c r="J715">
        <v>475</v>
      </c>
      <c r="K715">
        <v>-0.15790000000000001</v>
      </c>
    </row>
    <row r="716" spans="1:11">
      <c r="A716" s="76">
        <v>863</v>
      </c>
      <c r="B716" s="76" t="s">
        <v>343</v>
      </c>
      <c r="C716" s="76" t="s">
        <v>169</v>
      </c>
      <c r="D716" s="76" t="s">
        <v>2809</v>
      </c>
      <c r="E716" s="76" t="s">
        <v>2808</v>
      </c>
      <c r="F716" s="76" t="s">
        <v>2807</v>
      </c>
      <c r="G716" s="76" t="s">
        <v>163</v>
      </c>
      <c r="H716" s="76" t="s">
        <v>250</v>
      </c>
      <c r="I716" s="76">
        <v>88</v>
      </c>
      <c r="J716" s="76">
        <v>104</v>
      </c>
      <c r="K716" s="76">
        <v>-0.15379999999999999</v>
      </c>
    </row>
    <row r="717" spans="1:11">
      <c r="A717">
        <v>919</v>
      </c>
      <c r="B717" t="s">
        <v>343</v>
      </c>
      <c r="C717" t="s">
        <v>169</v>
      </c>
      <c r="D717" t="s">
        <v>2806</v>
      </c>
      <c r="E717" t="s">
        <v>2805</v>
      </c>
      <c r="F717" t="s">
        <v>2804</v>
      </c>
      <c r="G717" t="s">
        <v>163</v>
      </c>
      <c r="H717" t="s">
        <v>250</v>
      </c>
      <c r="I717">
        <v>55</v>
      </c>
      <c r="J717">
        <v>0</v>
      </c>
      <c r="K717">
        <v>0</v>
      </c>
    </row>
    <row r="718" spans="1:11">
      <c r="A718" s="76">
        <v>945</v>
      </c>
      <c r="B718" s="76" t="s">
        <v>343</v>
      </c>
      <c r="C718" s="76" t="s">
        <v>169</v>
      </c>
      <c r="D718" s="76" t="s">
        <v>2803</v>
      </c>
      <c r="E718" s="76" t="s">
        <v>2802</v>
      </c>
      <c r="F718" s="76" t="s">
        <v>2801</v>
      </c>
      <c r="G718" s="76" t="s">
        <v>163</v>
      </c>
      <c r="H718" s="76" t="s">
        <v>250</v>
      </c>
      <c r="I718" s="76">
        <v>44</v>
      </c>
      <c r="J718" s="76">
        <v>116</v>
      </c>
      <c r="K718" s="76">
        <v>-0.62070000000000003</v>
      </c>
    </row>
    <row r="719" spans="1:11">
      <c r="A719">
        <v>957</v>
      </c>
      <c r="B719" t="s">
        <v>343</v>
      </c>
      <c r="C719" t="s">
        <v>169</v>
      </c>
      <c r="D719" t="s">
        <v>2800</v>
      </c>
      <c r="E719" t="s">
        <v>2799</v>
      </c>
      <c r="F719" t="s">
        <v>2798</v>
      </c>
      <c r="G719" t="s">
        <v>163</v>
      </c>
      <c r="H719" t="s">
        <v>250</v>
      </c>
      <c r="I719">
        <v>39</v>
      </c>
      <c r="J719">
        <v>39</v>
      </c>
      <c r="K719">
        <v>0</v>
      </c>
    </row>
    <row r="720" spans="1:11">
      <c r="A720" s="76">
        <v>959</v>
      </c>
      <c r="B720" s="76" t="s">
        <v>343</v>
      </c>
      <c r="C720" s="76" t="s">
        <v>169</v>
      </c>
      <c r="D720" s="76" t="s">
        <v>2797</v>
      </c>
      <c r="E720" s="76" t="s">
        <v>2796</v>
      </c>
      <c r="F720" s="76" t="s">
        <v>2795</v>
      </c>
      <c r="G720" s="76" t="s">
        <v>163</v>
      </c>
      <c r="H720" s="76" t="s">
        <v>250</v>
      </c>
      <c r="I720" s="76">
        <v>39</v>
      </c>
      <c r="J720" s="76">
        <v>176</v>
      </c>
      <c r="K720" s="76">
        <v>-0.77839999999999998</v>
      </c>
    </row>
    <row r="721" spans="1:11">
      <c r="A721">
        <v>967</v>
      </c>
      <c r="B721" t="s">
        <v>343</v>
      </c>
      <c r="C721" t="s">
        <v>169</v>
      </c>
      <c r="D721" t="s">
        <v>2794</v>
      </c>
      <c r="E721" t="s">
        <v>1543</v>
      </c>
      <c r="F721" t="s">
        <v>2793</v>
      </c>
      <c r="G721" t="s">
        <v>163</v>
      </c>
      <c r="H721" t="s">
        <v>250</v>
      </c>
      <c r="I721">
        <v>36</v>
      </c>
      <c r="J721">
        <v>5</v>
      </c>
      <c r="K721">
        <v>6.2</v>
      </c>
    </row>
    <row r="722" spans="1:11">
      <c r="A722" s="76">
        <v>1071</v>
      </c>
      <c r="B722" s="76" t="s">
        <v>343</v>
      </c>
      <c r="C722" s="76" t="s">
        <v>169</v>
      </c>
      <c r="D722" s="76" t="s">
        <v>2792</v>
      </c>
      <c r="E722" s="76" t="s">
        <v>2791</v>
      </c>
      <c r="F722" s="76" t="s">
        <v>2790</v>
      </c>
      <c r="G722" s="76" t="s">
        <v>163</v>
      </c>
      <c r="H722" s="76" t="s">
        <v>250</v>
      </c>
      <c r="I722" s="76">
        <v>20</v>
      </c>
      <c r="J722" s="76">
        <v>6</v>
      </c>
      <c r="K722" s="76">
        <v>2.3332999999999999</v>
      </c>
    </row>
    <row r="723" spans="1:11">
      <c r="A723">
        <v>1149</v>
      </c>
      <c r="B723" t="s">
        <v>343</v>
      </c>
      <c r="C723" t="s">
        <v>169</v>
      </c>
      <c r="D723" t="s">
        <v>2789</v>
      </c>
      <c r="E723" t="s">
        <v>2788</v>
      </c>
      <c r="F723" t="s">
        <v>2787</v>
      </c>
      <c r="G723" t="s">
        <v>163</v>
      </c>
      <c r="H723" t="s">
        <v>250</v>
      </c>
      <c r="I723">
        <v>13</v>
      </c>
      <c r="J723">
        <v>23</v>
      </c>
      <c r="K723">
        <v>-0.43480000000000002</v>
      </c>
    </row>
    <row r="724" spans="1:11">
      <c r="A724" s="76">
        <v>1158</v>
      </c>
      <c r="B724" s="76" t="s">
        <v>343</v>
      </c>
      <c r="C724" s="76" t="s">
        <v>169</v>
      </c>
      <c r="D724" s="76" t="s">
        <v>2786</v>
      </c>
      <c r="E724" s="76" t="s">
        <v>2785</v>
      </c>
      <c r="F724" s="76" t="s">
        <v>2784</v>
      </c>
      <c r="G724" s="76" t="s">
        <v>163</v>
      </c>
      <c r="H724" s="76" t="s">
        <v>250</v>
      </c>
      <c r="I724" s="76">
        <v>12</v>
      </c>
      <c r="J724" s="76">
        <v>26</v>
      </c>
      <c r="K724" s="76">
        <v>-0.53849999999999998</v>
      </c>
    </row>
    <row r="725" spans="1:11">
      <c r="A725">
        <v>1172</v>
      </c>
      <c r="B725" t="s">
        <v>343</v>
      </c>
      <c r="C725" t="s">
        <v>169</v>
      </c>
      <c r="D725" t="s">
        <v>2783</v>
      </c>
      <c r="E725" t="s">
        <v>480</v>
      </c>
      <c r="F725" t="s">
        <v>2782</v>
      </c>
      <c r="G725" t="s">
        <v>163</v>
      </c>
      <c r="H725" t="s">
        <v>250</v>
      </c>
      <c r="I725">
        <v>11</v>
      </c>
      <c r="J725">
        <v>28</v>
      </c>
      <c r="K725">
        <v>-0.60709999999999997</v>
      </c>
    </row>
    <row r="726" spans="1:11">
      <c r="A726" s="76">
        <v>1187</v>
      </c>
      <c r="B726" s="76" t="s">
        <v>343</v>
      </c>
      <c r="C726" s="76" t="s">
        <v>169</v>
      </c>
      <c r="D726" s="76" t="s">
        <v>2781</v>
      </c>
      <c r="E726" s="76" t="s">
        <v>221</v>
      </c>
      <c r="F726" s="76" t="s">
        <v>2780</v>
      </c>
      <c r="G726" s="76" t="s">
        <v>163</v>
      </c>
      <c r="H726" s="76" t="s">
        <v>250</v>
      </c>
      <c r="I726" s="76">
        <v>10</v>
      </c>
      <c r="J726" s="76">
        <v>0</v>
      </c>
      <c r="K726" s="76">
        <v>0</v>
      </c>
    </row>
    <row r="727" spans="1:11">
      <c r="A727">
        <v>1242</v>
      </c>
      <c r="B727" t="s">
        <v>343</v>
      </c>
      <c r="C727" t="s">
        <v>169</v>
      </c>
      <c r="D727" t="s">
        <v>2779</v>
      </c>
      <c r="E727" t="s">
        <v>2547</v>
      </c>
      <c r="F727" t="s">
        <v>2546</v>
      </c>
      <c r="G727" t="s">
        <v>163</v>
      </c>
      <c r="H727" t="s">
        <v>250</v>
      </c>
      <c r="I727">
        <v>8</v>
      </c>
      <c r="J727">
        <v>0</v>
      </c>
      <c r="K727">
        <v>0</v>
      </c>
    </row>
    <row r="728" spans="1:11">
      <c r="A728" s="76">
        <v>1247</v>
      </c>
      <c r="B728" s="76" t="s">
        <v>343</v>
      </c>
      <c r="C728" s="76" t="s">
        <v>169</v>
      </c>
      <c r="D728" s="76" t="s">
        <v>2778</v>
      </c>
      <c r="E728" s="76" t="s">
        <v>2777</v>
      </c>
      <c r="F728" s="76" t="s">
        <v>2776</v>
      </c>
      <c r="G728" s="76" t="s">
        <v>163</v>
      </c>
      <c r="H728" s="76" t="s">
        <v>250</v>
      </c>
      <c r="I728" s="76">
        <v>8</v>
      </c>
      <c r="J728" s="76">
        <v>14</v>
      </c>
      <c r="K728" s="76">
        <v>-0.42859999999999998</v>
      </c>
    </row>
    <row r="729" spans="1:11">
      <c r="A729">
        <v>1249</v>
      </c>
      <c r="B729" t="s">
        <v>343</v>
      </c>
      <c r="C729" t="s">
        <v>169</v>
      </c>
      <c r="D729" t="s">
        <v>2775</v>
      </c>
      <c r="E729" t="s">
        <v>2774</v>
      </c>
      <c r="F729" t="s">
        <v>2773</v>
      </c>
      <c r="G729" t="s">
        <v>163</v>
      </c>
      <c r="H729" t="s">
        <v>250</v>
      </c>
      <c r="I729">
        <v>8</v>
      </c>
      <c r="J729">
        <v>34</v>
      </c>
      <c r="K729">
        <v>-0.76470000000000005</v>
      </c>
    </row>
    <row r="730" spans="1:11">
      <c r="A730" s="76">
        <v>1276</v>
      </c>
      <c r="B730" s="76" t="s">
        <v>343</v>
      </c>
      <c r="C730" s="76" t="s">
        <v>169</v>
      </c>
      <c r="D730" s="76" t="s">
        <v>2772</v>
      </c>
      <c r="E730" s="76" t="s">
        <v>430</v>
      </c>
      <c r="F730" s="76" t="s">
        <v>2771</v>
      </c>
      <c r="G730" s="76" t="s">
        <v>163</v>
      </c>
      <c r="H730" s="76" t="s">
        <v>250</v>
      </c>
      <c r="I730" s="76">
        <v>7</v>
      </c>
      <c r="J730" s="76">
        <v>90</v>
      </c>
      <c r="K730" s="76">
        <v>-0.92220000000000002</v>
      </c>
    </row>
    <row r="731" spans="1:11">
      <c r="A731">
        <v>1295</v>
      </c>
      <c r="B731" t="s">
        <v>343</v>
      </c>
      <c r="C731" t="s">
        <v>169</v>
      </c>
      <c r="D731" t="s">
        <v>2770</v>
      </c>
      <c r="E731" t="s">
        <v>2769</v>
      </c>
      <c r="F731" t="s">
        <v>2768</v>
      </c>
      <c r="G731" t="s">
        <v>163</v>
      </c>
      <c r="H731" t="s">
        <v>250</v>
      </c>
      <c r="I731">
        <v>6</v>
      </c>
      <c r="J731">
        <v>0</v>
      </c>
      <c r="K731">
        <v>0</v>
      </c>
    </row>
    <row r="732" spans="1:11">
      <c r="A732" s="76">
        <v>1309</v>
      </c>
      <c r="B732" s="76" t="s">
        <v>343</v>
      </c>
      <c r="C732" s="76" t="s">
        <v>169</v>
      </c>
      <c r="D732" s="76" t="s">
        <v>2767</v>
      </c>
      <c r="E732" s="76" t="s">
        <v>1166</v>
      </c>
      <c r="F732" s="76" t="s">
        <v>2766</v>
      </c>
      <c r="G732" s="76" t="s">
        <v>163</v>
      </c>
      <c r="H732" s="76" t="s">
        <v>250</v>
      </c>
      <c r="I732" s="76">
        <v>6</v>
      </c>
      <c r="J732" s="76">
        <v>24</v>
      </c>
      <c r="K732" s="76">
        <v>-0.75</v>
      </c>
    </row>
    <row r="733" spans="1:11">
      <c r="A733">
        <v>1393</v>
      </c>
      <c r="B733" t="s">
        <v>343</v>
      </c>
      <c r="C733" t="s">
        <v>169</v>
      </c>
      <c r="D733" t="s">
        <v>2765</v>
      </c>
      <c r="E733" t="s">
        <v>2764</v>
      </c>
      <c r="F733" t="s">
        <v>2763</v>
      </c>
      <c r="G733" t="s">
        <v>163</v>
      </c>
      <c r="H733" t="s">
        <v>250</v>
      </c>
      <c r="I733">
        <v>4</v>
      </c>
      <c r="J733">
        <v>36</v>
      </c>
      <c r="K733">
        <v>-0.88890000000000002</v>
      </c>
    </row>
    <row r="734" spans="1:11">
      <c r="A734" s="76">
        <v>1404</v>
      </c>
      <c r="B734" s="76" t="s">
        <v>343</v>
      </c>
      <c r="C734" s="76" t="s">
        <v>169</v>
      </c>
      <c r="D734" s="76" t="s">
        <v>2762</v>
      </c>
      <c r="E734" s="76" t="s">
        <v>2761</v>
      </c>
      <c r="F734" s="76" t="s">
        <v>2760</v>
      </c>
      <c r="G734" s="76" t="s">
        <v>163</v>
      </c>
      <c r="H734" s="76" t="s">
        <v>250</v>
      </c>
      <c r="I734" s="76">
        <v>4</v>
      </c>
      <c r="J734" s="76">
        <v>224</v>
      </c>
      <c r="K734" s="76">
        <v>-0.98209999999999997</v>
      </c>
    </row>
    <row r="735" spans="1:11">
      <c r="A735">
        <v>1451</v>
      </c>
      <c r="B735" t="s">
        <v>343</v>
      </c>
      <c r="C735" t="s">
        <v>169</v>
      </c>
      <c r="D735" t="s">
        <v>2759</v>
      </c>
      <c r="E735" t="s">
        <v>2758</v>
      </c>
      <c r="F735" t="s">
        <v>2757</v>
      </c>
      <c r="G735" t="s">
        <v>163</v>
      </c>
      <c r="H735" t="s">
        <v>250</v>
      </c>
      <c r="I735">
        <v>3</v>
      </c>
      <c r="J735">
        <v>0</v>
      </c>
      <c r="K735">
        <v>0</v>
      </c>
    </row>
    <row r="736" spans="1:11">
      <c r="A736" s="76">
        <v>1485</v>
      </c>
      <c r="B736" s="76" t="s">
        <v>343</v>
      </c>
      <c r="C736" s="76" t="s">
        <v>169</v>
      </c>
      <c r="D736" s="76" t="s">
        <v>2756</v>
      </c>
      <c r="E736" s="76" t="s">
        <v>2755</v>
      </c>
      <c r="F736" s="76" t="s">
        <v>2754</v>
      </c>
      <c r="G736" s="76" t="s">
        <v>163</v>
      </c>
      <c r="H736" s="76" t="s">
        <v>250</v>
      </c>
      <c r="I736" s="76">
        <v>2</v>
      </c>
      <c r="J736" s="76">
        <v>0</v>
      </c>
      <c r="K736" s="76">
        <v>0</v>
      </c>
    </row>
    <row r="737" spans="1:11">
      <c r="A737">
        <v>102</v>
      </c>
      <c r="B737" t="s">
        <v>1846</v>
      </c>
      <c r="C737" t="s">
        <v>173</v>
      </c>
      <c r="D737" t="s">
        <v>2753</v>
      </c>
      <c r="E737" t="s">
        <v>2715</v>
      </c>
      <c r="F737" t="s">
        <v>2752</v>
      </c>
      <c r="G737" t="s">
        <v>279</v>
      </c>
      <c r="H737" t="s">
        <v>428</v>
      </c>
      <c r="I737">
        <v>856088</v>
      </c>
      <c r="J737">
        <v>812252</v>
      </c>
      <c r="K737">
        <v>5.3999999999999999E-2</v>
      </c>
    </row>
    <row r="738" spans="1:11">
      <c r="A738" s="76">
        <v>258</v>
      </c>
      <c r="B738" s="76" t="s">
        <v>1846</v>
      </c>
      <c r="C738" s="76" t="s">
        <v>173</v>
      </c>
      <c r="D738" s="76" t="s">
        <v>2751</v>
      </c>
      <c r="E738" s="76" t="s">
        <v>2750</v>
      </c>
      <c r="F738" s="76" t="s">
        <v>2749</v>
      </c>
      <c r="G738" s="76" t="s">
        <v>279</v>
      </c>
      <c r="H738" s="76" t="s">
        <v>278</v>
      </c>
      <c r="I738" s="76">
        <v>81307</v>
      </c>
      <c r="J738" s="76">
        <v>72883</v>
      </c>
      <c r="K738" s="76">
        <v>0.11559999999999999</v>
      </c>
    </row>
    <row r="739" spans="1:11">
      <c r="A739">
        <v>334</v>
      </c>
      <c r="B739" t="s">
        <v>1846</v>
      </c>
      <c r="C739" t="s">
        <v>173</v>
      </c>
      <c r="D739" t="s">
        <v>2748</v>
      </c>
      <c r="E739" t="s">
        <v>2747</v>
      </c>
      <c r="F739" t="s">
        <v>2746</v>
      </c>
      <c r="G739" t="s">
        <v>279</v>
      </c>
      <c r="H739" t="s">
        <v>278</v>
      </c>
      <c r="I739">
        <v>25073</v>
      </c>
      <c r="J739">
        <v>25243</v>
      </c>
      <c r="K739">
        <v>-6.7000000000000002E-3</v>
      </c>
    </row>
    <row r="740" spans="1:11">
      <c r="A740" s="76">
        <v>381</v>
      </c>
      <c r="B740" s="76" t="s">
        <v>1846</v>
      </c>
      <c r="C740" s="76" t="s">
        <v>173</v>
      </c>
      <c r="D740" s="76" t="s">
        <v>2745</v>
      </c>
      <c r="E740" s="76" t="s">
        <v>2744</v>
      </c>
      <c r="F740" s="76" t="s">
        <v>2743</v>
      </c>
      <c r="G740" s="76" t="s">
        <v>279</v>
      </c>
      <c r="H740" s="76" t="s">
        <v>278</v>
      </c>
      <c r="I740" s="76">
        <v>16026</v>
      </c>
      <c r="J740" s="76">
        <v>15977</v>
      </c>
      <c r="K740" s="76">
        <v>3.0999999999999999E-3</v>
      </c>
    </row>
    <row r="741" spans="1:11">
      <c r="A741">
        <v>386</v>
      </c>
      <c r="B741" t="s">
        <v>1846</v>
      </c>
      <c r="C741" t="s">
        <v>173</v>
      </c>
      <c r="D741" t="s">
        <v>2742</v>
      </c>
      <c r="E741" t="s">
        <v>2741</v>
      </c>
      <c r="F741" t="s">
        <v>2740</v>
      </c>
      <c r="G741" t="s">
        <v>279</v>
      </c>
      <c r="H741" t="s">
        <v>278</v>
      </c>
      <c r="I741">
        <v>14758</v>
      </c>
      <c r="J741">
        <v>11996</v>
      </c>
      <c r="K741">
        <v>0.23019999999999999</v>
      </c>
    </row>
    <row r="742" spans="1:11">
      <c r="A742" s="76">
        <v>408</v>
      </c>
      <c r="B742" s="76" t="s">
        <v>1846</v>
      </c>
      <c r="C742" s="76" t="s">
        <v>173</v>
      </c>
      <c r="D742" s="76" t="s">
        <v>2739</v>
      </c>
      <c r="E742" s="76" t="s">
        <v>2698</v>
      </c>
      <c r="F742" s="76" t="s">
        <v>2738</v>
      </c>
      <c r="G742" s="76" t="s">
        <v>279</v>
      </c>
      <c r="H742" s="76" t="s">
        <v>278</v>
      </c>
      <c r="I742" s="76">
        <v>11573</v>
      </c>
      <c r="J742" s="76">
        <v>2965</v>
      </c>
      <c r="K742" s="76">
        <v>2.9032</v>
      </c>
    </row>
    <row r="743" spans="1:11">
      <c r="A743">
        <v>415</v>
      </c>
      <c r="B743" t="s">
        <v>1846</v>
      </c>
      <c r="C743" t="s">
        <v>173</v>
      </c>
      <c r="D743" t="s">
        <v>2737</v>
      </c>
      <c r="E743" t="s">
        <v>2736</v>
      </c>
      <c r="F743" t="s">
        <v>2735</v>
      </c>
      <c r="G743" t="s">
        <v>279</v>
      </c>
      <c r="H743" t="s">
        <v>278</v>
      </c>
      <c r="I743">
        <v>10743</v>
      </c>
      <c r="J743">
        <v>7985</v>
      </c>
      <c r="K743">
        <v>0.34539999999999998</v>
      </c>
    </row>
    <row r="744" spans="1:11">
      <c r="A744" s="76">
        <v>485</v>
      </c>
      <c r="B744" s="76" t="s">
        <v>1846</v>
      </c>
      <c r="C744" s="76" t="s">
        <v>173</v>
      </c>
      <c r="D744" s="76" t="s">
        <v>2734</v>
      </c>
      <c r="E744" s="76" t="s">
        <v>2733</v>
      </c>
      <c r="F744" s="76" t="s">
        <v>2732</v>
      </c>
      <c r="G744" s="76" t="s">
        <v>274</v>
      </c>
      <c r="H744" s="76" t="s">
        <v>250</v>
      </c>
      <c r="I744" s="76">
        <v>4948</v>
      </c>
      <c r="J744" s="76">
        <v>3831</v>
      </c>
      <c r="K744" s="76">
        <v>0.29160000000000003</v>
      </c>
    </row>
    <row r="745" spans="1:11">
      <c r="A745">
        <v>1069</v>
      </c>
      <c r="B745" t="s">
        <v>1846</v>
      </c>
      <c r="C745" t="s">
        <v>173</v>
      </c>
      <c r="D745" t="s">
        <v>2731</v>
      </c>
      <c r="E745" t="s">
        <v>2730</v>
      </c>
      <c r="F745" t="s">
        <v>2729</v>
      </c>
      <c r="G745" t="s">
        <v>163</v>
      </c>
      <c r="H745" t="s">
        <v>250</v>
      </c>
      <c r="I745">
        <v>20</v>
      </c>
      <c r="J745">
        <v>40</v>
      </c>
      <c r="K745">
        <v>-0.5</v>
      </c>
    </row>
    <row r="746" spans="1:11">
      <c r="A746" s="76">
        <v>1108</v>
      </c>
      <c r="B746" s="76" t="s">
        <v>1846</v>
      </c>
      <c r="C746" s="76" t="s">
        <v>173</v>
      </c>
      <c r="D746" s="76" t="s">
        <v>2728</v>
      </c>
      <c r="E746" s="76" t="s">
        <v>2727</v>
      </c>
      <c r="F746" s="76" t="s">
        <v>2726</v>
      </c>
      <c r="G746" s="76" t="s">
        <v>163</v>
      </c>
      <c r="H746" s="76" t="s">
        <v>250</v>
      </c>
      <c r="I746" s="76">
        <v>16</v>
      </c>
      <c r="J746" s="76">
        <v>43</v>
      </c>
      <c r="K746" s="76">
        <v>-0.62790000000000001</v>
      </c>
    </row>
    <row r="747" spans="1:11">
      <c r="A747">
        <v>1152</v>
      </c>
      <c r="B747" t="s">
        <v>1846</v>
      </c>
      <c r="C747" t="s">
        <v>173</v>
      </c>
      <c r="D747" t="s">
        <v>2725</v>
      </c>
      <c r="E747" t="s">
        <v>2718</v>
      </c>
      <c r="F747" t="s">
        <v>2724</v>
      </c>
      <c r="G747" t="s">
        <v>163</v>
      </c>
      <c r="H747" t="s">
        <v>250</v>
      </c>
      <c r="I747">
        <v>13</v>
      </c>
      <c r="J747">
        <v>26</v>
      </c>
      <c r="K747">
        <v>-0.5</v>
      </c>
    </row>
    <row r="748" spans="1:11">
      <c r="A748" s="76">
        <v>1165</v>
      </c>
      <c r="B748" s="76" t="s">
        <v>1846</v>
      </c>
      <c r="C748" s="76" t="s">
        <v>173</v>
      </c>
      <c r="D748" s="76" t="s">
        <v>2723</v>
      </c>
      <c r="E748" s="76" t="s">
        <v>2541</v>
      </c>
      <c r="F748" s="76" t="s">
        <v>2540</v>
      </c>
      <c r="G748" s="76" t="s">
        <v>163</v>
      </c>
      <c r="H748" s="76" t="s">
        <v>250</v>
      </c>
      <c r="I748" s="76">
        <v>12</v>
      </c>
      <c r="J748" s="76">
        <v>183</v>
      </c>
      <c r="K748" s="76">
        <v>-0.93440000000000001</v>
      </c>
    </row>
    <row r="749" spans="1:11">
      <c r="A749">
        <v>1181</v>
      </c>
      <c r="B749" t="s">
        <v>1846</v>
      </c>
      <c r="C749" t="s">
        <v>173</v>
      </c>
      <c r="D749" t="s">
        <v>2722</v>
      </c>
      <c r="E749" t="s">
        <v>2721</v>
      </c>
      <c r="F749" t="s">
        <v>2720</v>
      </c>
      <c r="G749" t="s">
        <v>163</v>
      </c>
      <c r="H749" t="s">
        <v>250</v>
      </c>
      <c r="I749">
        <v>11</v>
      </c>
      <c r="J749">
        <v>14</v>
      </c>
      <c r="K749">
        <v>-0.21429999999999999</v>
      </c>
    </row>
    <row r="750" spans="1:11">
      <c r="A750" s="76">
        <v>1195</v>
      </c>
      <c r="B750" s="76" t="s">
        <v>1846</v>
      </c>
      <c r="C750" s="76" t="s">
        <v>173</v>
      </c>
      <c r="D750" s="76" t="s">
        <v>2719</v>
      </c>
      <c r="E750" s="76" t="s">
        <v>2718</v>
      </c>
      <c r="F750" s="76" t="s">
        <v>2717</v>
      </c>
      <c r="G750" s="76" t="s">
        <v>163</v>
      </c>
      <c r="H750" s="76" t="s">
        <v>250</v>
      </c>
      <c r="I750" s="76">
        <v>10</v>
      </c>
      <c r="J750" s="76">
        <v>243</v>
      </c>
      <c r="K750" s="76">
        <v>-0.95879999999999999</v>
      </c>
    </row>
    <row r="751" spans="1:11">
      <c r="A751">
        <v>1237</v>
      </c>
      <c r="B751" t="s">
        <v>1846</v>
      </c>
      <c r="C751" t="s">
        <v>173</v>
      </c>
      <c r="D751" t="s">
        <v>2716</v>
      </c>
      <c r="E751" t="s">
        <v>2715</v>
      </c>
      <c r="F751" t="s">
        <v>2714</v>
      </c>
      <c r="G751" t="s">
        <v>163</v>
      </c>
      <c r="H751" t="s">
        <v>250</v>
      </c>
      <c r="I751">
        <v>8</v>
      </c>
      <c r="J751">
        <v>48</v>
      </c>
      <c r="K751">
        <v>-0.83330000000000004</v>
      </c>
    </row>
    <row r="752" spans="1:11">
      <c r="A752" s="76">
        <v>1301</v>
      </c>
      <c r="B752" s="76" t="s">
        <v>1846</v>
      </c>
      <c r="C752" s="76" t="s">
        <v>173</v>
      </c>
      <c r="D752" s="76" t="s">
        <v>2713</v>
      </c>
      <c r="E752" s="76" t="s">
        <v>2712</v>
      </c>
      <c r="F752" s="76" t="s">
        <v>2711</v>
      </c>
      <c r="G752" s="76" t="s">
        <v>163</v>
      </c>
      <c r="H752" s="76" t="s">
        <v>250</v>
      </c>
      <c r="I752" s="76">
        <v>6</v>
      </c>
      <c r="J752" s="76">
        <v>5</v>
      </c>
      <c r="K752" s="76">
        <v>0.2</v>
      </c>
    </row>
    <row r="753" spans="1:11">
      <c r="A753">
        <v>1411</v>
      </c>
      <c r="B753" t="s">
        <v>1846</v>
      </c>
      <c r="C753" t="s">
        <v>173</v>
      </c>
      <c r="D753" t="s">
        <v>2710</v>
      </c>
      <c r="E753" t="s">
        <v>2709</v>
      </c>
      <c r="F753" t="s">
        <v>2709</v>
      </c>
      <c r="G753" t="s">
        <v>163</v>
      </c>
      <c r="H753" t="s">
        <v>250</v>
      </c>
      <c r="I753">
        <v>4</v>
      </c>
      <c r="J753">
        <v>3</v>
      </c>
      <c r="K753">
        <v>0.33329999999999999</v>
      </c>
    </row>
    <row r="754" spans="1:11">
      <c r="A754" s="76">
        <v>1415</v>
      </c>
      <c r="B754" s="76" t="s">
        <v>1846</v>
      </c>
      <c r="C754" s="76" t="s">
        <v>173</v>
      </c>
      <c r="D754" s="76" t="s">
        <v>2708</v>
      </c>
      <c r="E754" s="76" t="s">
        <v>2707</v>
      </c>
      <c r="F754" s="76" t="s">
        <v>2706</v>
      </c>
      <c r="G754" s="76" t="s">
        <v>163</v>
      </c>
      <c r="H754" s="76" t="s">
        <v>250</v>
      </c>
      <c r="I754" s="76">
        <v>4</v>
      </c>
      <c r="J754" s="76">
        <v>7</v>
      </c>
      <c r="K754" s="76">
        <v>-0.42859999999999998</v>
      </c>
    </row>
    <row r="755" spans="1:11">
      <c r="A755">
        <v>1444</v>
      </c>
      <c r="B755" t="s">
        <v>1846</v>
      </c>
      <c r="C755" t="s">
        <v>173</v>
      </c>
      <c r="D755" t="s">
        <v>2705</v>
      </c>
      <c r="E755" t="s">
        <v>2704</v>
      </c>
      <c r="F755" t="s">
        <v>2703</v>
      </c>
      <c r="G755" t="s">
        <v>163</v>
      </c>
      <c r="H755" t="s">
        <v>250</v>
      </c>
      <c r="I755">
        <v>3</v>
      </c>
      <c r="J755">
        <v>0</v>
      </c>
      <c r="K755">
        <v>0</v>
      </c>
    </row>
    <row r="756" spans="1:11">
      <c r="A756" s="76">
        <v>1456</v>
      </c>
      <c r="B756" s="76" t="s">
        <v>1846</v>
      </c>
      <c r="C756" s="76" t="s">
        <v>173</v>
      </c>
      <c r="D756" s="76" t="s">
        <v>2702</v>
      </c>
      <c r="E756" s="76" t="s">
        <v>2701</v>
      </c>
      <c r="F756" s="76" t="s">
        <v>2700</v>
      </c>
      <c r="G756" s="76" t="s">
        <v>163</v>
      </c>
      <c r="H756" s="76" t="s">
        <v>250</v>
      </c>
      <c r="I756" s="76">
        <v>3</v>
      </c>
      <c r="J756" s="76">
        <v>0</v>
      </c>
      <c r="K756" s="76">
        <v>0</v>
      </c>
    </row>
    <row r="757" spans="1:11">
      <c r="A757">
        <v>1476</v>
      </c>
      <c r="B757" t="s">
        <v>1846</v>
      </c>
      <c r="C757" t="s">
        <v>173</v>
      </c>
      <c r="D757" t="s">
        <v>2699</v>
      </c>
      <c r="E757" t="s">
        <v>2698</v>
      </c>
      <c r="F757" t="s">
        <v>2697</v>
      </c>
      <c r="G757" t="s">
        <v>163</v>
      </c>
      <c r="H757" t="s">
        <v>250</v>
      </c>
      <c r="I757">
        <v>3</v>
      </c>
      <c r="J757">
        <v>15</v>
      </c>
      <c r="K757">
        <v>-0.8</v>
      </c>
    </row>
    <row r="758" spans="1:11">
      <c r="A758" s="76">
        <v>1534</v>
      </c>
      <c r="B758" s="76" t="s">
        <v>1846</v>
      </c>
      <c r="C758" s="76" t="s">
        <v>173</v>
      </c>
      <c r="D758" s="76" t="s">
        <v>2696</v>
      </c>
      <c r="E758" s="76" t="s">
        <v>2695</v>
      </c>
      <c r="F758" s="76" t="s">
        <v>2694</v>
      </c>
      <c r="G758" s="76" t="s">
        <v>163</v>
      </c>
      <c r="H758" s="76" t="s">
        <v>250</v>
      </c>
      <c r="I758" s="76">
        <v>2</v>
      </c>
      <c r="J758" s="76">
        <v>10</v>
      </c>
      <c r="K758" s="76">
        <v>-0.8</v>
      </c>
    </row>
    <row r="759" spans="1:11">
      <c r="A759">
        <v>49</v>
      </c>
      <c r="B759" t="s">
        <v>603</v>
      </c>
      <c r="C759" t="s">
        <v>174</v>
      </c>
      <c r="D759" t="s">
        <v>2693</v>
      </c>
      <c r="E759" t="s">
        <v>2692</v>
      </c>
      <c r="F759" t="s">
        <v>2691</v>
      </c>
      <c r="G759" t="s">
        <v>279</v>
      </c>
      <c r="H759" t="s">
        <v>432</v>
      </c>
      <c r="I759">
        <v>4413457</v>
      </c>
      <c r="J759">
        <v>4269258</v>
      </c>
      <c r="K759">
        <v>3.3799999999999997E-2</v>
      </c>
    </row>
    <row r="760" spans="1:11">
      <c r="A760" s="76">
        <v>68</v>
      </c>
      <c r="B760" s="76" t="s">
        <v>603</v>
      </c>
      <c r="C760" s="76" t="s">
        <v>174</v>
      </c>
      <c r="D760" s="76" t="s">
        <v>2690</v>
      </c>
      <c r="E760" s="76" t="s">
        <v>2689</v>
      </c>
      <c r="F760" s="76" t="s">
        <v>2688</v>
      </c>
      <c r="G760" s="76" t="s">
        <v>279</v>
      </c>
      <c r="H760" s="76" t="s">
        <v>428</v>
      </c>
      <c r="I760" s="76">
        <v>2043525</v>
      </c>
      <c r="J760" s="76">
        <v>1877861</v>
      </c>
      <c r="K760" s="76">
        <v>8.8200000000000001E-2</v>
      </c>
    </row>
    <row r="761" spans="1:11">
      <c r="A761">
        <v>112</v>
      </c>
      <c r="B761" t="s">
        <v>603</v>
      </c>
      <c r="C761" t="s">
        <v>174</v>
      </c>
      <c r="D761" t="s">
        <v>2687</v>
      </c>
      <c r="E761" t="s">
        <v>2103</v>
      </c>
      <c r="F761" t="s">
        <v>2686</v>
      </c>
      <c r="G761" t="s">
        <v>279</v>
      </c>
      <c r="H761" t="s">
        <v>428</v>
      </c>
      <c r="I761">
        <v>706957</v>
      </c>
      <c r="J761">
        <v>657018</v>
      </c>
      <c r="K761">
        <v>7.5999999999999998E-2</v>
      </c>
    </row>
    <row r="762" spans="1:11">
      <c r="A762" s="76">
        <v>363</v>
      </c>
      <c r="B762" s="76" t="s">
        <v>603</v>
      </c>
      <c r="C762" s="76" t="s">
        <v>174</v>
      </c>
      <c r="D762" s="76" t="s">
        <v>2685</v>
      </c>
      <c r="E762" s="76" t="s">
        <v>2684</v>
      </c>
      <c r="F762" s="76" t="s">
        <v>2683</v>
      </c>
      <c r="G762" s="76" t="s">
        <v>279</v>
      </c>
      <c r="H762" s="76" t="s">
        <v>278</v>
      </c>
      <c r="I762" s="76">
        <v>18615</v>
      </c>
      <c r="J762" s="76">
        <v>19532</v>
      </c>
      <c r="K762" s="76">
        <v>-4.6899999999999997E-2</v>
      </c>
    </row>
    <row r="763" spans="1:11">
      <c r="A763">
        <v>367</v>
      </c>
      <c r="B763" t="s">
        <v>603</v>
      </c>
      <c r="C763" t="s">
        <v>174</v>
      </c>
      <c r="D763" t="s">
        <v>2682</v>
      </c>
      <c r="E763" t="s">
        <v>2681</v>
      </c>
      <c r="F763" t="s">
        <v>2680</v>
      </c>
      <c r="G763" t="s">
        <v>279</v>
      </c>
      <c r="H763" t="s">
        <v>278</v>
      </c>
      <c r="I763">
        <v>17982</v>
      </c>
      <c r="J763">
        <v>20934</v>
      </c>
      <c r="K763">
        <v>-0.14099999999999999</v>
      </c>
    </row>
    <row r="764" spans="1:11">
      <c r="A764" s="76">
        <v>471</v>
      </c>
      <c r="B764" s="76" t="s">
        <v>603</v>
      </c>
      <c r="C764" s="76" t="s">
        <v>174</v>
      </c>
      <c r="D764" s="76" t="s">
        <v>2679</v>
      </c>
      <c r="E764" s="76" t="s">
        <v>2678</v>
      </c>
      <c r="F764" s="76" t="s">
        <v>2677</v>
      </c>
      <c r="G764" s="76" t="s">
        <v>163</v>
      </c>
      <c r="H764" s="76" t="s">
        <v>250</v>
      </c>
      <c r="I764" s="76">
        <v>5261</v>
      </c>
      <c r="J764" s="76">
        <v>5944</v>
      </c>
      <c r="K764" s="76">
        <v>-0.1149</v>
      </c>
    </row>
    <row r="765" spans="1:11">
      <c r="A765">
        <v>636</v>
      </c>
      <c r="B765" t="s">
        <v>603</v>
      </c>
      <c r="C765" t="s">
        <v>174</v>
      </c>
      <c r="D765" t="s">
        <v>2676</v>
      </c>
      <c r="E765" t="s">
        <v>2675</v>
      </c>
      <c r="F765" t="s">
        <v>2674</v>
      </c>
      <c r="G765" t="s">
        <v>163</v>
      </c>
      <c r="H765" t="s">
        <v>250</v>
      </c>
      <c r="I765">
        <v>1128</v>
      </c>
      <c r="J765">
        <v>1210</v>
      </c>
      <c r="K765">
        <v>-6.7799999999999999E-2</v>
      </c>
    </row>
    <row r="766" spans="1:11">
      <c r="A766" s="76">
        <v>1088</v>
      </c>
      <c r="B766" s="76" t="s">
        <v>603</v>
      </c>
      <c r="C766" s="76" t="s">
        <v>174</v>
      </c>
      <c r="D766" s="76" t="s">
        <v>2673</v>
      </c>
      <c r="E766" s="76" t="s">
        <v>2672</v>
      </c>
      <c r="F766" s="76" t="s">
        <v>2671</v>
      </c>
      <c r="G766" s="76" t="s">
        <v>163</v>
      </c>
      <c r="H766" s="76" t="s">
        <v>250</v>
      </c>
      <c r="I766" s="76">
        <v>18</v>
      </c>
      <c r="J766" s="76">
        <v>26</v>
      </c>
      <c r="K766" s="76">
        <v>-0.30769999999999997</v>
      </c>
    </row>
    <row r="767" spans="1:11">
      <c r="A767">
        <v>1219</v>
      </c>
      <c r="B767" t="s">
        <v>603</v>
      </c>
      <c r="C767" t="s">
        <v>174</v>
      </c>
      <c r="D767" t="s">
        <v>2670</v>
      </c>
      <c r="E767" t="s">
        <v>2669</v>
      </c>
      <c r="F767" t="s">
        <v>2668</v>
      </c>
      <c r="G767" t="s">
        <v>163</v>
      </c>
      <c r="H767" t="s">
        <v>250</v>
      </c>
      <c r="I767">
        <v>9</v>
      </c>
      <c r="J767">
        <v>15</v>
      </c>
      <c r="K767">
        <v>-0.4</v>
      </c>
    </row>
    <row r="768" spans="1:11">
      <c r="A768" s="76">
        <v>1274</v>
      </c>
      <c r="B768" s="76" t="s">
        <v>603</v>
      </c>
      <c r="C768" s="76" t="s">
        <v>174</v>
      </c>
      <c r="D768" s="76" t="s">
        <v>2667</v>
      </c>
      <c r="E768" s="76" t="s">
        <v>2059</v>
      </c>
      <c r="F768" s="76" t="s">
        <v>2666</v>
      </c>
      <c r="G768" s="76" t="s">
        <v>163</v>
      </c>
      <c r="H768" s="76" t="s">
        <v>250</v>
      </c>
      <c r="I768" s="76">
        <v>7</v>
      </c>
      <c r="J768" s="76">
        <v>0</v>
      </c>
      <c r="K768" s="76">
        <v>0</v>
      </c>
    </row>
    <row r="769" spans="1:11">
      <c r="A769">
        <v>1338</v>
      </c>
      <c r="B769" t="s">
        <v>603</v>
      </c>
      <c r="C769" t="s">
        <v>174</v>
      </c>
      <c r="D769" t="s">
        <v>2665</v>
      </c>
      <c r="E769" t="s">
        <v>2664</v>
      </c>
      <c r="F769" t="s">
        <v>2663</v>
      </c>
      <c r="G769" t="s">
        <v>163</v>
      </c>
      <c r="H769" t="s">
        <v>250</v>
      </c>
      <c r="I769">
        <v>5</v>
      </c>
      <c r="J769">
        <v>11</v>
      </c>
      <c r="K769">
        <v>-0.54549999999999998</v>
      </c>
    </row>
    <row r="770" spans="1:11">
      <c r="A770" s="76">
        <v>1344</v>
      </c>
      <c r="B770" s="76" t="s">
        <v>603</v>
      </c>
      <c r="C770" s="76" t="s">
        <v>174</v>
      </c>
      <c r="D770" s="76" t="s">
        <v>2662</v>
      </c>
      <c r="E770" s="76" t="s">
        <v>2661</v>
      </c>
      <c r="F770" s="76" t="s">
        <v>2660</v>
      </c>
      <c r="G770" s="76" t="s">
        <v>163</v>
      </c>
      <c r="H770" s="76" t="s">
        <v>250</v>
      </c>
      <c r="I770" s="76">
        <v>5</v>
      </c>
      <c r="J770" s="76">
        <v>52</v>
      </c>
      <c r="K770" s="76">
        <v>-0.90380000000000005</v>
      </c>
    </row>
    <row r="771" spans="1:11">
      <c r="A771">
        <v>1353</v>
      </c>
      <c r="B771" t="s">
        <v>603</v>
      </c>
      <c r="C771" t="s">
        <v>174</v>
      </c>
      <c r="D771" t="s">
        <v>2659</v>
      </c>
      <c r="E771" t="s">
        <v>2658</v>
      </c>
      <c r="F771" t="s">
        <v>2657</v>
      </c>
      <c r="G771" t="s">
        <v>163</v>
      </c>
      <c r="H771" t="s">
        <v>250</v>
      </c>
      <c r="I771">
        <v>5</v>
      </c>
      <c r="J771">
        <v>45</v>
      </c>
      <c r="K771">
        <v>-0.88890000000000002</v>
      </c>
    </row>
    <row r="772" spans="1:11">
      <c r="A772" s="76">
        <v>1488</v>
      </c>
      <c r="B772" s="76" t="s">
        <v>603</v>
      </c>
      <c r="C772" s="76" t="s">
        <v>174</v>
      </c>
      <c r="D772" s="76" t="s">
        <v>2656</v>
      </c>
      <c r="E772" s="76" t="s">
        <v>829</v>
      </c>
      <c r="F772" s="76" t="s">
        <v>2655</v>
      </c>
      <c r="G772" s="76" t="s">
        <v>163</v>
      </c>
      <c r="H772" s="76" t="s">
        <v>250</v>
      </c>
      <c r="I772" s="76">
        <v>2</v>
      </c>
      <c r="J772" s="76">
        <v>29</v>
      </c>
      <c r="K772" s="76">
        <v>-0.93100000000000005</v>
      </c>
    </row>
    <row r="773" spans="1:11">
      <c r="A773">
        <v>1578</v>
      </c>
      <c r="B773" t="s">
        <v>603</v>
      </c>
      <c r="C773" t="s">
        <v>174</v>
      </c>
      <c r="D773" t="s">
        <v>2654</v>
      </c>
      <c r="E773" t="s">
        <v>622</v>
      </c>
      <c r="F773" t="s">
        <v>2653</v>
      </c>
      <c r="G773" t="s">
        <v>163</v>
      </c>
      <c r="H773" t="s">
        <v>250</v>
      </c>
      <c r="I773">
        <v>1</v>
      </c>
      <c r="J773">
        <v>0</v>
      </c>
      <c r="K773">
        <v>0</v>
      </c>
    </row>
    <row r="774" spans="1:11">
      <c r="A774" s="76">
        <v>1595</v>
      </c>
      <c r="B774" s="76" t="s">
        <v>603</v>
      </c>
      <c r="C774" s="76" t="s">
        <v>174</v>
      </c>
      <c r="D774" s="76" t="s">
        <v>2652</v>
      </c>
      <c r="E774" s="76" t="s">
        <v>2651</v>
      </c>
      <c r="F774" s="76" t="s">
        <v>2650</v>
      </c>
      <c r="G774" s="76" t="s">
        <v>163</v>
      </c>
      <c r="H774" s="76" t="s">
        <v>250</v>
      </c>
      <c r="I774" s="76">
        <v>1</v>
      </c>
      <c r="J774" s="76">
        <v>0</v>
      </c>
      <c r="K774" s="76">
        <v>0</v>
      </c>
    </row>
    <row r="775" spans="1:11">
      <c r="A775">
        <v>1620</v>
      </c>
      <c r="B775" t="s">
        <v>603</v>
      </c>
      <c r="C775" t="s">
        <v>174</v>
      </c>
      <c r="D775" t="s">
        <v>2649</v>
      </c>
      <c r="E775" t="s">
        <v>2648</v>
      </c>
      <c r="F775" t="s">
        <v>2647</v>
      </c>
      <c r="G775" t="s">
        <v>163</v>
      </c>
      <c r="H775" t="s">
        <v>250</v>
      </c>
      <c r="I775">
        <v>1</v>
      </c>
      <c r="J775">
        <v>3</v>
      </c>
      <c r="K775">
        <v>-0.66669999999999996</v>
      </c>
    </row>
    <row r="776" spans="1:11">
      <c r="A776" s="76">
        <v>38</v>
      </c>
      <c r="B776" s="76" t="s">
        <v>747</v>
      </c>
      <c r="C776" s="76" t="s">
        <v>175</v>
      </c>
      <c r="D776" s="76" t="s">
        <v>2646</v>
      </c>
      <c r="E776" s="76" t="s">
        <v>2645</v>
      </c>
      <c r="F776" s="76" t="s">
        <v>2644</v>
      </c>
      <c r="G776" s="76" t="s">
        <v>279</v>
      </c>
      <c r="H776" s="76" t="s">
        <v>432</v>
      </c>
      <c r="I776" s="76">
        <v>6874111</v>
      </c>
      <c r="J776" s="76">
        <v>6582066</v>
      </c>
      <c r="K776" s="76">
        <v>4.4400000000000002E-2</v>
      </c>
    </row>
    <row r="777" spans="1:11">
      <c r="A777">
        <v>148</v>
      </c>
      <c r="B777" t="s">
        <v>747</v>
      </c>
      <c r="C777" t="s">
        <v>175</v>
      </c>
      <c r="D777" t="s">
        <v>2643</v>
      </c>
      <c r="E777" t="s">
        <v>2642</v>
      </c>
      <c r="F777" t="s">
        <v>2641</v>
      </c>
      <c r="G777" t="s">
        <v>279</v>
      </c>
      <c r="H777" t="s">
        <v>278</v>
      </c>
      <c r="I777">
        <v>399591</v>
      </c>
      <c r="J777">
        <v>390107</v>
      </c>
      <c r="K777">
        <v>2.4299999999999999E-2</v>
      </c>
    </row>
    <row r="778" spans="1:11">
      <c r="A778" s="76">
        <v>167</v>
      </c>
      <c r="B778" s="76" t="s">
        <v>747</v>
      </c>
      <c r="C778" s="76" t="s">
        <v>175</v>
      </c>
      <c r="D778" s="76" t="s">
        <v>2640</v>
      </c>
      <c r="E778" s="76" t="s">
        <v>2639</v>
      </c>
      <c r="F778" s="76" t="s">
        <v>2638</v>
      </c>
      <c r="G778" s="76" t="s">
        <v>279</v>
      </c>
      <c r="H778" s="76" t="s">
        <v>278</v>
      </c>
      <c r="I778" s="76">
        <v>325399</v>
      </c>
      <c r="J778" s="76">
        <v>291136</v>
      </c>
      <c r="K778" s="76">
        <v>0.1177</v>
      </c>
    </row>
    <row r="779" spans="1:11">
      <c r="A779">
        <v>177</v>
      </c>
      <c r="B779" t="s">
        <v>747</v>
      </c>
      <c r="C779" t="s">
        <v>175</v>
      </c>
      <c r="D779" t="s">
        <v>2637</v>
      </c>
      <c r="E779" t="s">
        <v>2636</v>
      </c>
      <c r="F779" t="s">
        <v>2635</v>
      </c>
      <c r="G779" t="s">
        <v>279</v>
      </c>
      <c r="H779" t="s">
        <v>278</v>
      </c>
      <c r="I779">
        <v>265559</v>
      </c>
      <c r="J779">
        <v>223529</v>
      </c>
      <c r="K779">
        <v>0.188</v>
      </c>
    </row>
    <row r="780" spans="1:11">
      <c r="A780" s="76">
        <v>213</v>
      </c>
      <c r="B780" s="76" t="s">
        <v>747</v>
      </c>
      <c r="C780" s="76" t="s">
        <v>175</v>
      </c>
      <c r="D780" s="76" t="s">
        <v>2634</v>
      </c>
      <c r="E780" s="76" t="s">
        <v>2284</v>
      </c>
      <c r="F780" s="76" t="s">
        <v>2633</v>
      </c>
      <c r="G780" s="76" t="s">
        <v>279</v>
      </c>
      <c r="H780" s="76" t="s">
        <v>278</v>
      </c>
      <c r="I780" s="76">
        <v>141832</v>
      </c>
      <c r="J780" s="76">
        <v>143173</v>
      </c>
      <c r="K780" s="76">
        <v>-9.4000000000000004E-3</v>
      </c>
    </row>
    <row r="781" spans="1:11">
      <c r="A781">
        <v>231</v>
      </c>
      <c r="B781" t="s">
        <v>747</v>
      </c>
      <c r="C781" t="s">
        <v>175</v>
      </c>
      <c r="D781" t="s">
        <v>2632</v>
      </c>
      <c r="E781" t="s">
        <v>1935</v>
      </c>
      <c r="F781" t="s">
        <v>2631</v>
      </c>
      <c r="G781" t="s">
        <v>279</v>
      </c>
      <c r="H781" t="s">
        <v>278</v>
      </c>
      <c r="I781">
        <v>115593</v>
      </c>
      <c r="J781">
        <v>107107</v>
      </c>
      <c r="K781">
        <v>7.9200000000000007E-2</v>
      </c>
    </row>
    <row r="782" spans="1:11">
      <c r="A782" s="76">
        <v>270</v>
      </c>
      <c r="B782" s="76" t="s">
        <v>747</v>
      </c>
      <c r="C782" s="76" t="s">
        <v>175</v>
      </c>
      <c r="D782" s="76" t="s">
        <v>2630</v>
      </c>
      <c r="E782" s="76" t="s">
        <v>2624</v>
      </c>
      <c r="F782" s="76" t="s">
        <v>2629</v>
      </c>
      <c r="G782" s="76" t="s">
        <v>279</v>
      </c>
      <c r="H782" s="76" t="s">
        <v>278</v>
      </c>
      <c r="I782" s="76">
        <v>62057</v>
      </c>
      <c r="J782" s="76">
        <v>58122</v>
      </c>
      <c r="K782" s="76">
        <v>6.7699999999999996E-2</v>
      </c>
    </row>
    <row r="783" spans="1:11">
      <c r="A783">
        <v>656</v>
      </c>
      <c r="B783" t="s">
        <v>747</v>
      </c>
      <c r="C783" t="s">
        <v>175</v>
      </c>
      <c r="D783" t="s">
        <v>2628</v>
      </c>
      <c r="E783" t="s">
        <v>2627</v>
      </c>
      <c r="F783" t="s">
        <v>2626</v>
      </c>
      <c r="G783" t="s">
        <v>163</v>
      </c>
      <c r="H783" t="s">
        <v>250</v>
      </c>
      <c r="I783">
        <v>863</v>
      </c>
      <c r="J783">
        <v>713</v>
      </c>
      <c r="K783">
        <v>0.2104</v>
      </c>
    </row>
    <row r="784" spans="1:11">
      <c r="A784" s="76">
        <v>771</v>
      </c>
      <c r="B784" s="76" t="s">
        <v>747</v>
      </c>
      <c r="C784" s="76" t="s">
        <v>175</v>
      </c>
      <c r="D784" s="76" t="s">
        <v>2625</v>
      </c>
      <c r="E784" s="76" t="s">
        <v>2624</v>
      </c>
      <c r="F784" s="76" t="s">
        <v>2623</v>
      </c>
      <c r="G784" s="76" t="s">
        <v>163</v>
      </c>
      <c r="H784" s="76" t="s">
        <v>250</v>
      </c>
      <c r="I784" s="76">
        <v>221</v>
      </c>
      <c r="J784" s="76">
        <v>325</v>
      </c>
      <c r="K784" s="76">
        <v>-0.32</v>
      </c>
    </row>
    <row r="785" spans="1:11">
      <c r="A785">
        <v>782</v>
      </c>
      <c r="B785" t="s">
        <v>747</v>
      </c>
      <c r="C785" t="s">
        <v>175</v>
      </c>
      <c r="D785" t="s">
        <v>2622</v>
      </c>
      <c r="E785" t="s">
        <v>2619</v>
      </c>
      <c r="F785" t="s">
        <v>2621</v>
      </c>
      <c r="G785" t="s">
        <v>163</v>
      </c>
      <c r="H785" t="s">
        <v>250</v>
      </c>
      <c r="I785">
        <v>185</v>
      </c>
      <c r="J785">
        <v>85</v>
      </c>
      <c r="K785">
        <v>1.1765000000000001</v>
      </c>
    </row>
    <row r="786" spans="1:11">
      <c r="A786" s="76">
        <v>824</v>
      </c>
      <c r="B786" s="76" t="s">
        <v>747</v>
      </c>
      <c r="C786" s="76" t="s">
        <v>175</v>
      </c>
      <c r="D786" s="76" t="s">
        <v>2620</v>
      </c>
      <c r="E786" s="76" t="s">
        <v>2619</v>
      </c>
      <c r="F786" s="76" t="s">
        <v>2618</v>
      </c>
      <c r="G786" s="76" t="s">
        <v>163</v>
      </c>
      <c r="H786" s="76" t="s">
        <v>250</v>
      </c>
      <c r="I786" s="76">
        <v>131</v>
      </c>
      <c r="J786" s="76">
        <v>532</v>
      </c>
      <c r="K786" s="76">
        <v>-0.75380000000000003</v>
      </c>
    </row>
    <row r="787" spans="1:11">
      <c r="A787">
        <v>975</v>
      </c>
      <c r="B787" t="s">
        <v>747</v>
      </c>
      <c r="C787" t="s">
        <v>175</v>
      </c>
      <c r="D787" t="s">
        <v>2617</v>
      </c>
      <c r="E787" t="s">
        <v>2616</v>
      </c>
      <c r="F787" t="s">
        <v>2615</v>
      </c>
      <c r="G787" t="s">
        <v>163</v>
      </c>
      <c r="H787" t="s">
        <v>250</v>
      </c>
      <c r="I787">
        <v>35</v>
      </c>
      <c r="J787">
        <v>79</v>
      </c>
      <c r="K787">
        <v>-0.55700000000000005</v>
      </c>
    </row>
    <row r="788" spans="1:11">
      <c r="A788" s="76">
        <v>1150</v>
      </c>
      <c r="B788" s="76" t="s">
        <v>747</v>
      </c>
      <c r="C788" s="76" t="s">
        <v>175</v>
      </c>
      <c r="D788" s="76" t="s">
        <v>2614</v>
      </c>
      <c r="E788" s="76" t="s">
        <v>2613</v>
      </c>
      <c r="F788" s="76" t="s">
        <v>2612</v>
      </c>
      <c r="G788" s="76" t="s">
        <v>163</v>
      </c>
      <c r="H788" s="76" t="s">
        <v>250</v>
      </c>
      <c r="I788" s="76">
        <v>13</v>
      </c>
      <c r="J788" s="76">
        <v>23</v>
      </c>
      <c r="K788" s="76">
        <v>-0.43480000000000002</v>
      </c>
    </row>
    <row r="789" spans="1:11">
      <c r="A789">
        <v>1231</v>
      </c>
      <c r="B789" t="s">
        <v>747</v>
      </c>
      <c r="C789" t="s">
        <v>175</v>
      </c>
      <c r="D789" t="s">
        <v>2611</v>
      </c>
      <c r="E789" t="s">
        <v>2610</v>
      </c>
      <c r="F789" t="s">
        <v>2609</v>
      </c>
      <c r="G789" t="s">
        <v>163</v>
      </c>
      <c r="H789" t="s">
        <v>250</v>
      </c>
      <c r="I789">
        <v>9</v>
      </c>
      <c r="J789">
        <v>50</v>
      </c>
      <c r="K789">
        <v>-0.82</v>
      </c>
    </row>
    <row r="790" spans="1:11">
      <c r="A790" s="76">
        <v>1259</v>
      </c>
      <c r="B790" s="76" t="s">
        <v>747</v>
      </c>
      <c r="C790" s="76" t="s">
        <v>175</v>
      </c>
      <c r="D790" s="76" t="s">
        <v>2608</v>
      </c>
      <c r="E790" s="76" t="s">
        <v>2607</v>
      </c>
      <c r="F790" s="76" t="s">
        <v>2606</v>
      </c>
      <c r="G790" s="76" t="s">
        <v>163</v>
      </c>
      <c r="H790" s="76" t="s">
        <v>250</v>
      </c>
      <c r="I790" s="76">
        <v>8</v>
      </c>
      <c r="J790" s="76">
        <v>9</v>
      </c>
      <c r="K790" s="76">
        <v>-0.1111</v>
      </c>
    </row>
    <row r="791" spans="1:11">
      <c r="A791">
        <v>1302</v>
      </c>
      <c r="B791" t="s">
        <v>747</v>
      </c>
      <c r="C791" t="s">
        <v>175</v>
      </c>
      <c r="D791" t="s">
        <v>2605</v>
      </c>
      <c r="E791" t="s">
        <v>2604</v>
      </c>
      <c r="F791" t="s">
        <v>2603</v>
      </c>
      <c r="G791" t="s">
        <v>163</v>
      </c>
      <c r="H791" t="s">
        <v>250</v>
      </c>
      <c r="I791">
        <v>6</v>
      </c>
      <c r="J791">
        <v>1</v>
      </c>
      <c r="K791">
        <v>5</v>
      </c>
    </row>
    <row r="792" spans="1:11">
      <c r="A792" s="76">
        <v>1333</v>
      </c>
      <c r="B792" s="76" t="s">
        <v>747</v>
      </c>
      <c r="C792" s="76" t="s">
        <v>175</v>
      </c>
      <c r="D792" s="76" t="s">
        <v>2602</v>
      </c>
      <c r="E792" s="76" t="s">
        <v>2601</v>
      </c>
      <c r="F792" s="76" t="s">
        <v>2601</v>
      </c>
      <c r="G792" s="76" t="s">
        <v>163</v>
      </c>
      <c r="H792" s="76" t="s">
        <v>250</v>
      </c>
      <c r="I792" s="76">
        <v>5</v>
      </c>
      <c r="J792" s="76">
        <v>18</v>
      </c>
      <c r="K792" s="76">
        <v>-0.72219999999999995</v>
      </c>
    </row>
    <row r="793" spans="1:11">
      <c r="A793">
        <v>1376</v>
      </c>
      <c r="B793" t="s">
        <v>747</v>
      </c>
      <c r="C793" t="s">
        <v>175</v>
      </c>
      <c r="D793" t="s">
        <v>2600</v>
      </c>
      <c r="E793" t="s">
        <v>2599</v>
      </c>
      <c r="F793" t="s">
        <v>2598</v>
      </c>
      <c r="G793" t="s">
        <v>163</v>
      </c>
      <c r="H793" t="s">
        <v>250</v>
      </c>
      <c r="I793">
        <v>4</v>
      </c>
      <c r="J793">
        <v>0</v>
      </c>
      <c r="K793">
        <v>0</v>
      </c>
    </row>
    <row r="794" spans="1:11">
      <c r="A794" s="76">
        <v>1496</v>
      </c>
      <c r="B794" s="76" t="s">
        <v>747</v>
      </c>
      <c r="C794" s="76" t="s">
        <v>175</v>
      </c>
      <c r="D794" s="76" t="s">
        <v>2597</v>
      </c>
      <c r="E794" s="76" t="s">
        <v>2596</v>
      </c>
      <c r="F794" s="76" t="s">
        <v>2595</v>
      </c>
      <c r="G794" s="76" t="s">
        <v>163</v>
      </c>
      <c r="H794" s="76" t="s">
        <v>250</v>
      </c>
      <c r="I794" s="76">
        <v>2</v>
      </c>
      <c r="J794" s="76">
        <v>18</v>
      </c>
      <c r="K794" s="76">
        <v>-0.88890000000000002</v>
      </c>
    </row>
    <row r="795" spans="1:11">
      <c r="A795">
        <v>1533</v>
      </c>
      <c r="B795" t="s">
        <v>747</v>
      </c>
      <c r="C795" t="s">
        <v>175</v>
      </c>
      <c r="D795" t="s">
        <v>2594</v>
      </c>
      <c r="E795" t="s">
        <v>2593</v>
      </c>
      <c r="F795" t="s">
        <v>2592</v>
      </c>
      <c r="G795" t="s">
        <v>163</v>
      </c>
      <c r="H795" t="s">
        <v>250</v>
      </c>
      <c r="I795">
        <v>2</v>
      </c>
      <c r="J795">
        <v>126</v>
      </c>
      <c r="K795">
        <v>-0.98409999999999997</v>
      </c>
    </row>
    <row r="796" spans="1:11">
      <c r="A796" s="76">
        <v>1596</v>
      </c>
      <c r="B796" s="76" t="s">
        <v>747</v>
      </c>
      <c r="C796" s="76" t="s">
        <v>175</v>
      </c>
      <c r="D796" s="76" t="s">
        <v>2591</v>
      </c>
      <c r="E796" s="76" t="s">
        <v>2590</v>
      </c>
      <c r="F796" s="76" t="s">
        <v>2589</v>
      </c>
      <c r="G796" s="76" t="s">
        <v>163</v>
      </c>
      <c r="H796" s="76" t="s">
        <v>250</v>
      </c>
      <c r="I796" s="76">
        <v>1</v>
      </c>
      <c r="J796" s="76">
        <v>0</v>
      </c>
      <c r="K796" s="76">
        <v>0</v>
      </c>
    </row>
    <row r="797" spans="1:11">
      <c r="A797">
        <v>16</v>
      </c>
      <c r="B797" t="s">
        <v>191</v>
      </c>
      <c r="C797" t="s">
        <v>180</v>
      </c>
      <c r="D797" t="s">
        <v>2588</v>
      </c>
      <c r="E797" t="s">
        <v>2587</v>
      </c>
      <c r="F797" t="s">
        <v>2586</v>
      </c>
      <c r="G797" t="s">
        <v>279</v>
      </c>
      <c r="H797" t="s">
        <v>576</v>
      </c>
      <c r="I797">
        <v>20699377</v>
      </c>
      <c r="J797">
        <v>20006521</v>
      </c>
      <c r="K797">
        <v>3.4599999999999999E-2</v>
      </c>
    </row>
    <row r="798" spans="1:11">
      <c r="A798" s="76">
        <v>216</v>
      </c>
      <c r="B798" s="76" t="s">
        <v>191</v>
      </c>
      <c r="C798" s="76" t="s">
        <v>180</v>
      </c>
      <c r="D798" s="76" t="s">
        <v>2585</v>
      </c>
      <c r="E798" s="76" t="s">
        <v>2584</v>
      </c>
      <c r="F798" s="76" t="s">
        <v>2583</v>
      </c>
      <c r="G798" s="76" t="s">
        <v>279</v>
      </c>
      <c r="H798" s="76" t="s">
        <v>278</v>
      </c>
      <c r="I798" s="76">
        <v>134830</v>
      </c>
      <c r="J798" s="76">
        <v>126610</v>
      </c>
      <c r="K798" s="76">
        <v>6.4899999999999999E-2</v>
      </c>
    </row>
    <row r="799" spans="1:11">
      <c r="A799">
        <v>245</v>
      </c>
      <c r="B799" t="s">
        <v>191</v>
      </c>
      <c r="C799" t="s">
        <v>180</v>
      </c>
      <c r="D799" t="s">
        <v>2582</v>
      </c>
      <c r="E799" t="s">
        <v>2581</v>
      </c>
      <c r="F799" t="s">
        <v>2580</v>
      </c>
      <c r="G799" t="s">
        <v>279</v>
      </c>
      <c r="H799" t="s">
        <v>278</v>
      </c>
      <c r="I799">
        <v>97090</v>
      </c>
      <c r="J799">
        <v>71631</v>
      </c>
      <c r="K799">
        <v>0.35539999999999999</v>
      </c>
    </row>
    <row r="800" spans="1:11">
      <c r="A800" s="76">
        <v>277</v>
      </c>
      <c r="B800" s="76" t="s">
        <v>191</v>
      </c>
      <c r="C800" s="76" t="s">
        <v>180</v>
      </c>
      <c r="D800" s="76" t="s">
        <v>2579</v>
      </c>
      <c r="E800" s="76" t="s">
        <v>2578</v>
      </c>
      <c r="F800" s="76" t="s">
        <v>2577</v>
      </c>
      <c r="G800" s="76" t="s">
        <v>279</v>
      </c>
      <c r="H800" s="76" t="s">
        <v>278</v>
      </c>
      <c r="I800" s="76">
        <v>52792</v>
      </c>
      <c r="J800" s="76">
        <v>52605</v>
      </c>
      <c r="K800" s="76">
        <v>3.5999999999999999E-3</v>
      </c>
    </row>
    <row r="801" spans="1:11">
      <c r="A801">
        <v>336</v>
      </c>
      <c r="B801" t="s">
        <v>191</v>
      </c>
      <c r="C801" t="s">
        <v>180</v>
      </c>
      <c r="D801" t="s">
        <v>2576</v>
      </c>
      <c r="E801" t="s">
        <v>2575</v>
      </c>
      <c r="F801" t="s">
        <v>2574</v>
      </c>
      <c r="G801" t="s">
        <v>279</v>
      </c>
      <c r="H801" t="s">
        <v>278</v>
      </c>
      <c r="I801">
        <v>24465</v>
      </c>
      <c r="J801">
        <v>28341</v>
      </c>
      <c r="K801">
        <v>-0.1368</v>
      </c>
    </row>
    <row r="802" spans="1:11">
      <c r="A802" s="76">
        <v>416</v>
      </c>
      <c r="B802" s="76" t="s">
        <v>191</v>
      </c>
      <c r="C802" s="76" t="s">
        <v>180</v>
      </c>
      <c r="D802" s="76" t="s">
        <v>2573</v>
      </c>
      <c r="E802" s="76" t="s">
        <v>2572</v>
      </c>
      <c r="F802" s="76" t="s">
        <v>2571</v>
      </c>
      <c r="G802" s="76" t="s">
        <v>279</v>
      </c>
      <c r="H802" s="76" t="s">
        <v>278</v>
      </c>
      <c r="I802" s="76">
        <v>10591</v>
      </c>
      <c r="J802" s="76">
        <v>10316</v>
      </c>
      <c r="K802" s="76">
        <v>2.6700000000000002E-2</v>
      </c>
    </row>
    <row r="803" spans="1:11">
      <c r="A803">
        <v>418</v>
      </c>
      <c r="B803" t="s">
        <v>191</v>
      </c>
      <c r="C803" t="s">
        <v>180</v>
      </c>
      <c r="D803" t="s">
        <v>2570</v>
      </c>
      <c r="E803" t="s">
        <v>1280</v>
      </c>
      <c r="F803" t="s">
        <v>2569</v>
      </c>
      <c r="G803" t="s">
        <v>163</v>
      </c>
      <c r="H803" t="s">
        <v>250</v>
      </c>
      <c r="I803">
        <v>10235</v>
      </c>
      <c r="J803">
        <v>10194</v>
      </c>
      <c r="K803">
        <v>4.0000000000000001E-3</v>
      </c>
    </row>
    <row r="804" spans="1:11">
      <c r="A804" s="76">
        <v>500</v>
      </c>
      <c r="B804" s="76" t="s">
        <v>191</v>
      </c>
      <c r="C804" s="76" t="s">
        <v>180</v>
      </c>
      <c r="D804" s="76" t="s">
        <v>2568</v>
      </c>
      <c r="E804" s="76" t="s">
        <v>2567</v>
      </c>
      <c r="F804" s="76" t="s">
        <v>2566</v>
      </c>
      <c r="G804" s="76" t="s">
        <v>274</v>
      </c>
      <c r="H804" s="76" t="s">
        <v>250</v>
      </c>
      <c r="I804" s="76">
        <v>4321</v>
      </c>
      <c r="J804" s="76">
        <v>7956</v>
      </c>
      <c r="K804" s="76">
        <v>-0.45689999999999997</v>
      </c>
    </row>
    <row r="805" spans="1:11">
      <c r="A805">
        <v>706</v>
      </c>
      <c r="B805" t="s">
        <v>191</v>
      </c>
      <c r="C805" t="s">
        <v>180</v>
      </c>
      <c r="D805" t="s">
        <v>2565</v>
      </c>
      <c r="E805" t="s">
        <v>2564</v>
      </c>
      <c r="F805" t="s">
        <v>2563</v>
      </c>
      <c r="G805" t="s">
        <v>163</v>
      </c>
      <c r="H805" t="s">
        <v>250</v>
      </c>
      <c r="I805">
        <v>444</v>
      </c>
      <c r="J805">
        <v>668</v>
      </c>
      <c r="K805">
        <v>-0.33529999999999999</v>
      </c>
    </row>
    <row r="806" spans="1:11">
      <c r="A806" s="76">
        <v>729</v>
      </c>
      <c r="B806" s="76" t="s">
        <v>191</v>
      </c>
      <c r="C806" s="76" t="s">
        <v>180</v>
      </c>
      <c r="D806" s="76" t="s">
        <v>2562</v>
      </c>
      <c r="E806" s="76" t="s">
        <v>2561</v>
      </c>
      <c r="F806" s="76" t="s">
        <v>2560</v>
      </c>
      <c r="G806" s="76" t="s">
        <v>163</v>
      </c>
      <c r="H806" s="76" t="s">
        <v>250</v>
      </c>
      <c r="I806" s="76">
        <v>356</v>
      </c>
      <c r="J806" s="76">
        <v>173</v>
      </c>
      <c r="K806" s="76">
        <v>1.0578000000000001</v>
      </c>
    </row>
    <row r="807" spans="1:11">
      <c r="A807">
        <v>777</v>
      </c>
      <c r="B807" t="s">
        <v>191</v>
      </c>
      <c r="C807" t="s">
        <v>180</v>
      </c>
      <c r="D807" t="s">
        <v>2559</v>
      </c>
      <c r="E807" t="s">
        <v>2558</v>
      </c>
      <c r="F807" t="s">
        <v>2557</v>
      </c>
      <c r="G807" t="s">
        <v>163</v>
      </c>
      <c r="H807" t="s">
        <v>250</v>
      </c>
      <c r="I807">
        <v>210</v>
      </c>
      <c r="J807">
        <v>1008</v>
      </c>
      <c r="K807">
        <v>-0.79169999999999996</v>
      </c>
    </row>
    <row r="808" spans="1:11">
      <c r="A808" s="76">
        <v>788</v>
      </c>
      <c r="B808" s="76" t="s">
        <v>191</v>
      </c>
      <c r="C808" s="76" t="s">
        <v>180</v>
      </c>
      <c r="D808" s="76" t="s">
        <v>2556</v>
      </c>
      <c r="E808" s="76" t="s">
        <v>2555</v>
      </c>
      <c r="F808" s="76" t="s">
        <v>2554</v>
      </c>
      <c r="G808" s="76" t="s">
        <v>163</v>
      </c>
      <c r="H808" s="76" t="s">
        <v>250</v>
      </c>
      <c r="I808" s="76">
        <v>174</v>
      </c>
      <c r="J808" s="76">
        <v>277</v>
      </c>
      <c r="K808" s="76">
        <v>-0.37180000000000002</v>
      </c>
    </row>
    <row r="809" spans="1:11">
      <c r="A809">
        <v>834</v>
      </c>
      <c r="B809" t="s">
        <v>191</v>
      </c>
      <c r="C809" t="s">
        <v>180</v>
      </c>
      <c r="D809" t="s">
        <v>2553</v>
      </c>
      <c r="E809" t="s">
        <v>2552</v>
      </c>
      <c r="F809" t="s">
        <v>2551</v>
      </c>
      <c r="G809" t="s">
        <v>163</v>
      </c>
      <c r="H809" t="s">
        <v>250</v>
      </c>
      <c r="I809">
        <v>117</v>
      </c>
      <c r="J809">
        <v>34</v>
      </c>
      <c r="K809">
        <v>2.4411999999999998</v>
      </c>
    </row>
    <row r="810" spans="1:11">
      <c r="A810" s="76">
        <v>869</v>
      </c>
      <c r="B810" s="76" t="s">
        <v>191</v>
      </c>
      <c r="C810" s="76" t="s">
        <v>180</v>
      </c>
      <c r="D810" s="76" t="s">
        <v>2550</v>
      </c>
      <c r="E810" s="76" t="s">
        <v>1511</v>
      </c>
      <c r="F810" s="76" t="s">
        <v>2549</v>
      </c>
      <c r="G810" s="76" t="s">
        <v>163</v>
      </c>
      <c r="H810" s="76" t="s">
        <v>250</v>
      </c>
      <c r="I810" s="76">
        <v>81</v>
      </c>
      <c r="J810" s="76">
        <v>0</v>
      </c>
      <c r="K810" s="76">
        <v>0</v>
      </c>
    </row>
    <row r="811" spans="1:11">
      <c r="A811">
        <v>962</v>
      </c>
      <c r="B811" t="s">
        <v>191</v>
      </c>
      <c r="C811" t="s">
        <v>180</v>
      </c>
      <c r="D811" t="s">
        <v>2548</v>
      </c>
      <c r="E811" t="s">
        <v>2547</v>
      </c>
      <c r="F811" t="s">
        <v>2546</v>
      </c>
      <c r="G811" t="s">
        <v>163</v>
      </c>
      <c r="H811" t="s">
        <v>250</v>
      </c>
      <c r="I811">
        <v>38</v>
      </c>
      <c r="J811">
        <v>46</v>
      </c>
      <c r="K811">
        <v>-0.1739</v>
      </c>
    </row>
    <row r="812" spans="1:11">
      <c r="A812" s="76">
        <v>974</v>
      </c>
      <c r="B812" s="76" t="s">
        <v>191</v>
      </c>
      <c r="C812" s="76" t="s">
        <v>180</v>
      </c>
      <c r="D812" s="76" t="s">
        <v>2545</v>
      </c>
      <c r="E812" s="76" t="s">
        <v>2544</v>
      </c>
      <c r="F812" s="76" t="s">
        <v>2543</v>
      </c>
      <c r="G812" s="76" t="s">
        <v>163</v>
      </c>
      <c r="H812" s="76" t="s">
        <v>250</v>
      </c>
      <c r="I812" s="76">
        <v>35</v>
      </c>
      <c r="J812" s="76">
        <v>179</v>
      </c>
      <c r="K812" s="76">
        <v>-0.80449999999999999</v>
      </c>
    </row>
    <row r="813" spans="1:11">
      <c r="A813">
        <v>1050</v>
      </c>
      <c r="B813" t="s">
        <v>191</v>
      </c>
      <c r="C813" t="s">
        <v>180</v>
      </c>
      <c r="D813" t="s">
        <v>2542</v>
      </c>
      <c r="E813" t="s">
        <v>2541</v>
      </c>
      <c r="F813" t="s">
        <v>2540</v>
      </c>
      <c r="G813" t="s">
        <v>163</v>
      </c>
      <c r="H813" t="s">
        <v>250</v>
      </c>
      <c r="I813">
        <v>23</v>
      </c>
      <c r="J813">
        <v>180</v>
      </c>
      <c r="K813">
        <v>-0.87219999999999998</v>
      </c>
    </row>
    <row r="814" spans="1:11">
      <c r="A814" s="76">
        <v>1097</v>
      </c>
      <c r="B814" s="76" t="s">
        <v>191</v>
      </c>
      <c r="C814" s="76" t="s">
        <v>180</v>
      </c>
      <c r="D814" s="76" t="s">
        <v>2539</v>
      </c>
      <c r="E814" s="76" t="s">
        <v>2538</v>
      </c>
      <c r="F814" s="76" t="s">
        <v>2537</v>
      </c>
      <c r="G814" s="76" t="s">
        <v>163</v>
      </c>
      <c r="H814" s="76" t="s">
        <v>250</v>
      </c>
      <c r="I814" s="76">
        <v>17</v>
      </c>
      <c r="J814" s="76">
        <v>7</v>
      </c>
      <c r="K814" s="76">
        <v>1.4286000000000001</v>
      </c>
    </row>
    <row r="815" spans="1:11">
      <c r="A815">
        <v>1119</v>
      </c>
      <c r="B815" t="s">
        <v>191</v>
      </c>
      <c r="C815" t="s">
        <v>180</v>
      </c>
      <c r="D815" t="s">
        <v>2536</v>
      </c>
      <c r="E815" t="s">
        <v>2535</v>
      </c>
      <c r="F815" t="s">
        <v>2534</v>
      </c>
      <c r="G815" t="s">
        <v>163</v>
      </c>
      <c r="H815" t="s">
        <v>250</v>
      </c>
      <c r="I815">
        <v>15</v>
      </c>
      <c r="J815">
        <v>0</v>
      </c>
      <c r="K815">
        <v>0</v>
      </c>
    </row>
    <row r="816" spans="1:11">
      <c r="A816" s="76">
        <v>1136</v>
      </c>
      <c r="B816" s="76" t="s">
        <v>191</v>
      </c>
      <c r="C816" s="76" t="s">
        <v>180</v>
      </c>
      <c r="D816" s="76" t="s">
        <v>2533</v>
      </c>
      <c r="E816" s="76" t="s">
        <v>2532</v>
      </c>
      <c r="F816" s="76" t="s">
        <v>2531</v>
      </c>
      <c r="G816" s="76" t="s">
        <v>163</v>
      </c>
      <c r="H816" s="76" t="s">
        <v>250</v>
      </c>
      <c r="I816" s="76">
        <v>14</v>
      </c>
      <c r="J816" s="76">
        <v>0</v>
      </c>
      <c r="K816" s="76">
        <v>0</v>
      </c>
    </row>
    <row r="817" spans="1:11">
      <c r="A817">
        <v>1234</v>
      </c>
      <c r="B817" t="s">
        <v>191</v>
      </c>
      <c r="C817" t="s">
        <v>180</v>
      </c>
      <c r="D817" t="s">
        <v>2530</v>
      </c>
      <c r="E817" t="s">
        <v>2529</v>
      </c>
      <c r="F817" t="s">
        <v>2529</v>
      </c>
      <c r="G817" t="s">
        <v>163</v>
      </c>
      <c r="H817" t="s">
        <v>250</v>
      </c>
      <c r="I817">
        <v>8</v>
      </c>
      <c r="J817">
        <v>3</v>
      </c>
      <c r="K817">
        <v>1.6667000000000001</v>
      </c>
    </row>
    <row r="818" spans="1:11">
      <c r="A818" s="76">
        <v>1248</v>
      </c>
      <c r="B818" s="76" t="s">
        <v>191</v>
      </c>
      <c r="C818" s="76" t="s">
        <v>180</v>
      </c>
      <c r="D818" s="76" t="s">
        <v>2528</v>
      </c>
      <c r="E818" s="76" t="s">
        <v>348</v>
      </c>
      <c r="F818" s="76" t="s">
        <v>2527</v>
      </c>
      <c r="G818" s="76" t="s">
        <v>163</v>
      </c>
      <c r="H818" s="76" t="s">
        <v>250</v>
      </c>
      <c r="I818" s="76">
        <v>8</v>
      </c>
      <c r="J818" s="76">
        <v>3</v>
      </c>
      <c r="K818" s="76">
        <v>1.6667000000000001</v>
      </c>
    </row>
    <row r="819" spans="1:11">
      <c r="A819">
        <v>22</v>
      </c>
      <c r="B819" t="s">
        <v>307</v>
      </c>
      <c r="C819" t="s">
        <v>178</v>
      </c>
      <c r="D819" t="s">
        <v>2526</v>
      </c>
      <c r="E819" t="s">
        <v>2525</v>
      </c>
      <c r="F819" t="s">
        <v>2524</v>
      </c>
      <c r="G819" t="s">
        <v>279</v>
      </c>
      <c r="H819" t="s">
        <v>576</v>
      </c>
      <c r="I819">
        <v>13284687</v>
      </c>
      <c r="J819">
        <v>13371816</v>
      </c>
      <c r="K819">
        <v>-6.4999999999999997E-3</v>
      </c>
    </row>
    <row r="820" spans="1:11">
      <c r="A820" s="76">
        <v>263</v>
      </c>
      <c r="B820" s="76" t="s">
        <v>307</v>
      </c>
      <c r="C820" s="76" t="s">
        <v>178</v>
      </c>
      <c r="D820" s="76" t="s">
        <v>2523</v>
      </c>
      <c r="E820" s="76" t="s">
        <v>2522</v>
      </c>
      <c r="F820" s="76" t="s">
        <v>2521</v>
      </c>
      <c r="G820" s="76" t="s">
        <v>279</v>
      </c>
      <c r="H820" s="76" t="s">
        <v>278</v>
      </c>
      <c r="I820" s="76">
        <v>70111</v>
      </c>
      <c r="J820" s="76">
        <v>64393</v>
      </c>
      <c r="K820" s="76">
        <v>8.8800000000000004E-2</v>
      </c>
    </row>
    <row r="821" spans="1:11">
      <c r="A821">
        <v>320</v>
      </c>
      <c r="B821" t="s">
        <v>307</v>
      </c>
      <c r="C821" t="s">
        <v>178</v>
      </c>
      <c r="D821" t="s">
        <v>2520</v>
      </c>
      <c r="E821" t="s">
        <v>2519</v>
      </c>
      <c r="F821" t="s">
        <v>2518</v>
      </c>
      <c r="G821" t="s">
        <v>279</v>
      </c>
      <c r="H821" t="s">
        <v>278</v>
      </c>
      <c r="I821">
        <v>29105</v>
      </c>
      <c r="J821">
        <v>23654</v>
      </c>
      <c r="K821">
        <v>0.23039999999999999</v>
      </c>
    </row>
    <row r="822" spans="1:11">
      <c r="A822" s="76">
        <v>553</v>
      </c>
      <c r="B822" s="76" t="s">
        <v>307</v>
      </c>
      <c r="C822" s="76" t="s">
        <v>178</v>
      </c>
      <c r="D822" s="76" t="s">
        <v>2517</v>
      </c>
      <c r="E822" s="76" t="s">
        <v>2516</v>
      </c>
      <c r="F822" s="76" t="s">
        <v>2515</v>
      </c>
      <c r="G822" s="76" t="s">
        <v>163</v>
      </c>
      <c r="H822" s="76" t="s">
        <v>250</v>
      </c>
      <c r="I822" s="76">
        <v>2791</v>
      </c>
      <c r="J822" s="76">
        <v>2889</v>
      </c>
      <c r="K822" s="76">
        <v>-3.39E-2</v>
      </c>
    </row>
    <row r="823" spans="1:11">
      <c r="A823">
        <v>689</v>
      </c>
      <c r="B823" t="s">
        <v>307</v>
      </c>
      <c r="C823" t="s">
        <v>178</v>
      </c>
      <c r="D823" t="s">
        <v>2514</v>
      </c>
      <c r="E823" t="s">
        <v>2513</v>
      </c>
      <c r="F823" t="s">
        <v>2512</v>
      </c>
      <c r="G823" t="s">
        <v>163</v>
      </c>
      <c r="H823" t="s">
        <v>250</v>
      </c>
      <c r="I823">
        <v>610</v>
      </c>
      <c r="J823">
        <v>0</v>
      </c>
      <c r="K823">
        <v>0</v>
      </c>
    </row>
    <row r="824" spans="1:11">
      <c r="A824" s="76">
        <v>850</v>
      </c>
      <c r="B824" s="76" t="s">
        <v>307</v>
      </c>
      <c r="C824" s="76" t="s">
        <v>178</v>
      </c>
      <c r="D824" s="76" t="s">
        <v>2511</v>
      </c>
      <c r="E824" s="76" t="s">
        <v>2510</v>
      </c>
      <c r="F824" s="76" t="s">
        <v>2509</v>
      </c>
      <c r="G824" s="76" t="s">
        <v>163</v>
      </c>
      <c r="H824" s="76" t="s">
        <v>250</v>
      </c>
      <c r="I824" s="76">
        <v>99</v>
      </c>
      <c r="J824" s="76">
        <v>106</v>
      </c>
      <c r="K824" s="76">
        <v>-6.6000000000000003E-2</v>
      </c>
    </row>
    <row r="825" spans="1:11">
      <c r="A825">
        <v>856</v>
      </c>
      <c r="B825" t="s">
        <v>307</v>
      </c>
      <c r="C825" t="s">
        <v>178</v>
      </c>
      <c r="D825" t="s">
        <v>2508</v>
      </c>
      <c r="E825" t="s">
        <v>2507</v>
      </c>
      <c r="F825" t="s">
        <v>2506</v>
      </c>
      <c r="G825" t="s">
        <v>163</v>
      </c>
      <c r="H825" t="s">
        <v>250</v>
      </c>
      <c r="I825">
        <v>95</v>
      </c>
      <c r="J825">
        <v>139</v>
      </c>
      <c r="K825">
        <v>-0.3165</v>
      </c>
    </row>
    <row r="826" spans="1:11">
      <c r="A826" s="76">
        <v>868</v>
      </c>
      <c r="B826" s="76" t="s">
        <v>307</v>
      </c>
      <c r="C826" s="76" t="s">
        <v>178</v>
      </c>
      <c r="D826" s="76" t="s">
        <v>2505</v>
      </c>
      <c r="E826" s="76" t="s">
        <v>2504</v>
      </c>
      <c r="F826" s="76" t="s">
        <v>2503</v>
      </c>
      <c r="G826" s="76" t="s">
        <v>163</v>
      </c>
      <c r="H826" s="76" t="s">
        <v>250</v>
      </c>
      <c r="I826" s="76">
        <v>84</v>
      </c>
      <c r="J826" s="76">
        <v>184</v>
      </c>
      <c r="K826" s="76">
        <v>-0.54349999999999998</v>
      </c>
    </row>
    <row r="827" spans="1:11">
      <c r="A827">
        <v>881</v>
      </c>
      <c r="B827" t="s">
        <v>307</v>
      </c>
      <c r="C827" t="s">
        <v>178</v>
      </c>
      <c r="D827" t="s">
        <v>2502</v>
      </c>
      <c r="E827" t="s">
        <v>2501</v>
      </c>
      <c r="F827" t="s">
        <v>2500</v>
      </c>
      <c r="G827" t="s">
        <v>163</v>
      </c>
      <c r="H827" t="s">
        <v>250</v>
      </c>
      <c r="I827">
        <v>74</v>
      </c>
      <c r="J827">
        <v>42</v>
      </c>
      <c r="K827">
        <v>0.76190000000000002</v>
      </c>
    </row>
    <row r="828" spans="1:11">
      <c r="A828" s="76">
        <v>1077</v>
      </c>
      <c r="B828" s="76" t="s">
        <v>307</v>
      </c>
      <c r="C828" s="76" t="s">
        <v>178</v>
      </c>
      <c r="D828" s="76" t="s">
        <v>2499</v>
      </c>
      <c r="E828" s="76" t="s">
        <v>2498</v>
      </c>
      <c r="F828" s="76" t="s">
        <v>2497</v>
      </c>
      <c r="G828" s="76" t="s">
        <v>163</v>
      </c>
      <c r="H828" s="76" t="s">
        <v>250</v>
      </c>
      <c r="I828" s="76">
        <v>19</v>
      </c>
      <c r="J828" s="76">
        <v>102</v>
      </c>
      <c r="K828" s="76">
        <v>-0.81369999999999998</v>
      </c>
    </row>
    <row r="829" spans="1:11">
      <c r="A829">
        <v>1147</v>
      </c>
      <c r="B829" t="s">
        <v>307</v>
      </c>
      <c r="C829" t="s">
        <v>178</v>
      </c>
      <c r="D829" t="s">
        <v>2496</v>
      </c>
      <c r="E829" t="s">
        <v>2495</v>
      </c>
      <c r="F829" t="s">
        <v>2494</v>
      </c>
      <c r="G829" t="s">
        <v>163</v>
      </c>
      <c r="H829" t="s">
        <v>250</v>
      </c>
      <c r="I829">
        <v>13</v>
      </c>
      <c r="J829">
        <v>3</v>
      </c>
      <c r="K829">
        <v>3.3332999999999999</v>
      </c>
    </row>
    <row r="830" spans="1:11">
      <c r="A830" s="76">
        <v>1377</v>
      </c>
      <c r="B830" s="76" t="s">
        <v>307</v>
      </c>
      <c r="C830" s="76" t="s">
        <v>178</v>
      </c>
      <c r="D830" s="76" t="s">
        <v>2493</v>
      </c>
      <c r="E830" s="76" t="s">
        <v>2492</v>
      </c>
      <c r="F830" s="76" t="s">
        <v>2491</v>
      </c>
      <c r="G830" s="76" t="s">
        <v>163</v>
      </c>
      <c r="H830" s="76" t="s">
        <v>250</v>
      </c>
      <c r="I830" s="76">
        <v>4</v>
      </c>
      <c r="J830" s="76">
        <v>6</v>
      </c>
      <c r="K830" s="76">
        <v>-0.33329999999999999</v>
      </c>
    </row>
    <row r="831" spans="1:11">
      <c r="A831">
        <v>1547</v>
      </c>
      <c r="B831" t="s">
        <v>307</v>
      </c>
      <c r="C831" t="s">
        <v>178</v>
      </c>
      <c r="D831" t="s">
        <v>2490</v>
      </c>
      <c r="E831" t="s">
        <v>2489</v>
      </c>
      <c r="F831" t="s">
        <v>2488</v>
      </c>
      <c r="G831" t="s">
        <v>163</v>
      </c>
      <c r="H831" t="s">
        <v>250</v>
      </c>
      <c r="I831">
        <v>2</v>
      </c>
      <c r="J831">
        <v>27</v>
      </c>
      <c r="K831">
        <v>-0.92589999999999995</v>
      </c>
    </row>
    <row r="832" spans="1:11">
      <c r="A832" s="76">
        <v>1567</v>
      </c>
      <c r="B832" s="76" t="s">
        <v>307</v>
      </c>
      <c r="C832" s="76" t="s">
        <v>178</v>
      </c>
      <c r="D832" s="76" t="s">
        <v>2487</v>
      </c>
      <c r="E832" s="76" t="s">
        <v>2486</v>
      </c>
      <c r="F832" s="76" t="s">
        <v>2485</v>
      </c>
      <c r="G832" s="76" t="s">
        <v>163</v>
      </c>
      <c r="H832" s="76" t="s">
        <v>250</v>
      </c>
      <c r="I832" s="76">
        <v>1</v>
      </c>
      <c r="J832" s="76">
        <v>0</v>
      </c>
      <c r="K832" s="76">
        <v>0</v>
      </c>
    </row>
    <row r="833" spans="1:11">
      <c r="A833">
        <v>1579</v>
      </c>
      <c r="B833" t="s">
        <v>307</v>
      </c>
      <c r="C833" t="s">
        <v>178</v>
      </c>
      <c r="D833" t="s">
        <v>2484</v>
      </c>
      <c r="E833" t="s">
        <v>2483</v>
      </c>
      <c r="F833" t="s">
        <v>2482</v>
      </c>
      <c r="G833" t="s">
        <v>163</v>
      </c>
      <c r="H833" t="s">
        <v>250</v>
      </c>
      <c r="I833">
        <v>1</v>
      </c>
      <c r="J833">
        <v>5</v>
      </c>
      <c r="K833">
        <v>-0.8</v>
      </c>
    </row>
    <row r="834" spans="1:11">
      <c r="A834" s="76">
        <v>94</v>
      </c>
      <c r="B834" s="76" t="s">
        <v>191</v>
      </c>
      <c r="C834" s="76" t="s">
        <v>177</v>
      </c>
      <c r="D834" s="76" t="s">
        <v>2481</v>
      </c>
      <c r="E834" s="76" t="s">
        <v>1076</v>
      </c>
      <c r="F834" s="76" t="s">
        <v>2480</v>
      </c>
      <c r="G834" s="76" t="s">
        <v>279</v>
      </c>
      <c r="H834" s="76" t="s">
        <v>428</v>
      </c>
      <c r="I834" s="76">
        <v>1088728</v>
      </c>
      <c r="J834" s="76">
        <v>1062873</v>
      </c>
      <c r="K834" s="76">
        <v>2.4299999999999999E-2</v>
      </c>
    </row>
    <row r="835" spans="1:11">
      <c r="A835">
        <v>168</v>
      </c>
      <c r="B835" t="s">
        <v>191</v>
      </c>
      <c r="C835" t="s">
        <v>177</v>
      </c>
      <c r="D835" t="s">
        <v>2479</v>
      </c>
      <c r="E835" t="s">
        <v>2478</v>
      </c>
      <c r="F835" t="s">
        <v>2477</v>
      </c>
      <c r="G835" t="s">
        <v>279</v>
      </c>
      <c r="H835" t="s">
        <v>278</v>
      </c>
      <c r="I835">
        <v>325160</v>
      </c>
      <c r="J835">
        <v>336410</v>
      </c>
      <c r="K835">
        <v>-3.3399999999999999E-2</v>
      </c>
    </row>
    <row r="836" spans="1:11">
      <c r="A836" s="76">
        <v>372</v>
      </c>
      <c r="B836" s="76" t="s">
        <v>191</v>
      </c>
      <c r="C836" s="76" t="s">
        <v>177</v>
      </c>
      <c r="D836" s="76" t="s">
        <v>2476</v>
      </c>
      <c r="E836" s="76" t="s">
        <v>2475</v>
      </c>
      <c r="F836" s="76" t="s">
        <v>2474</v>
      </c>
      <c r="G836" s="76" t="s">
        <v>279</v>
      </c>
      <c r="H836" s="76" t="s">
        <v>278</v>
      </c>
      <c r="I836" s="76">
        <v>17166</v>
      </c>
      <c r="J836" s="76">
        <v>17133</v>
      </c>
      <c r="K836" s="76">
        <v>1.9E-3</v>
      </c>
    </row>
    <row r="837" spans="1:11">
      <c r="A837">
        <v>392</v>
      </c>
      <c r="B837" t="s">
        <v>191</v>
      </c>
      <c r="C837" t="s">
        <v>177</v>
      </c>
      <c r="D837" t="s">
        <v>2473</v>
      </c>
      <c r="E837" t="s">
        <v>2472</v>
      </c>
      <c r="F837" t="s">
        <v>2471</v>
      </c>
      <c r="G837" t="s">
        <v>279</v>
      </c>
      <c r="H837" t="s">
        <v>278</v>
      </c>
      <c r="I837">
        <v>13244</v>
      </c>
      <c r="J837">
        <v>10865</v>
      </c>
      <c r="K837">
        <v>0.219</v>
      </c>
    </row>
    <row r="838" spans="1:11">
      <c r="A838" s="76">
        <v>419</v>
      </c>
      <c r="B838" s="76" t="s">
        <v>191</v>
      </c>
      <c r="C838" s="76" t="s">
        <v>177</v>
      </c>
      <c r="D838" s="76" t="s">
        <v>2470</v>
      </c>
      <c r="E838" s="76" t="s">
        <v>2469</v>
      </c>
      <c r="F838" s="76" t="s">
        <v>2468</v>
      </c>
      <c r="G838" s="76" t="s">
        <v>279</v>
      </c>
      <c r="H838" s="76" t="s">
        <v>278</v>
      </c>
      <c r="I838" s="76">
        <v>10088</v>
      </c>
      <c r="J838" s="76">
        <v>8507</v>
      </c>
      <c r="K838" s="76">
        <v>0.18579999999999999</v>
      </c>
    </row>
    <row r="839" spans="1:11">
      <c r="A839">
        <v>467</v>
      </c>
      <c r="B839" t="s">
        <v>191</v>
      </c>
      <c r="C839" t="s">
        <v>177</v>
      </c>
      <c r="D839" t="s">
        <v>2467</v>
      </c>
      <c r="E839" t="s">
        <v>2466</v>
      </c>
      <c r="F839" t="s">
        <v>2465</v>
      </c>
      <c r="G839" t="s">
        <v>274</v>
      </c>
      <c r="H839" t="s">
        <v>250</v>
      </c>
      <c r="I839">
        <v>5454</v>
      </c>
      <c r="J839">
        <v>5530</v>
      </c>
      <c r="K839">
        <v>-1.37E-2</v>
      </c>
    </row>
    <row r="840" spans="1:11">
      <c r="A840" s="76">
        <v>783</v>
      </c>
      <c r="B840" s="76" t="s">
        <v>191</v>
      </c>
      <c r="C840" s="76" t="s">
        <v>177</v>
      </c>
      <c r="D840" s="76" t="s">
        <v>2464</v>
      </c>
      <c r="E840" s="76" t="s">
        <v>2463</v>
      </c>
      <c r="F840" s="76" t="s">
        <v>2462</v>
      </c>
      <c r="G840" s="76" t="s">
        <v>163</v>
      </c>
      <c r="H840" s="76" t="s">
        <v>250</v>
      </c>
      <c r="I840" s="76">
        <v>183</v>
      </c>
      <c r="J840" s="76">
        <v>120</v>
      </c>
      <c r="K840" s="76">
        <v>0.52500000000000002</v>
      </c>
    </row>
    <row r="841" spans="1:11">
      <c r="A841">
        <v>901</v>
      </c>
      <c r="B841" t="s">
        <v>191</v>
      </c>
      <c r="C841" t="s">
        <v>177</v>
      </c>
      <c r="D841" t="s">
        <v>2461</v>
      </c>
      <c r="E841" t="s">
        <v>2460</v>
      </c>
      <c r="F841" t="s">
        <v>2459</v>
      </c>
      <c r="G841" t="s">
        <v>163</v>
      </c>
      <c r="H841" t="s">
        <v>250</v>
      </c>
      <c r="I841">
        <v>63</v>
      </c>
      <c r="J841">
        <v>83</v>
      </c>
      <c r="K841">
        <v>-0.24099999999999999</v>
      </c>
    </row>
    <row r="842" spans="1:11">
      <c r="A842" s="76">
        <v>936</v>
      </c>
      <c r="B842" s="76" t="s">
        <v>191</v>
      </c>
      <c r="C842" s="76" t="s">
        <v>177</v>
      </c>
      <c r="D842" s="76" t="s">
        <v>2458</v>
      </c>
      <c r="E842" s="76" t="s">
        <v>1940</v>
      </c>
      <c r="F842" s="76" t="s">
        <v>2457</v>
      </c>
      <c r="G842" s="76" t="s">
        <v>163</v>
      </c>
      <c r="H842" s="76" t="s">
        <v>250</v>
      </c>
      <c r="I842" s="76">
        <v>47</v>
      </c>
      <c r="J842" s="76">
        <v>64</v>
      </c>
      <c r="K842" s="76">
        <v>-0.2656</v>
      </c>
    </row>
    <row r="843" spans="1:11">
      <c r="A843">
        <v>980</v>
      </c>
      <c r="B843" t="s">
        <v>191</v>
      </c>
      <c r="C843" t="s">
        <v>177</v>
      </c>
      <c r="D843" t="s">
        <v>2456</v>
      </c>
      <c r="E843" t="s">
        <v>480</v>
      </c>
      <c r="F843" t="s">
        <v>2455</v>
      </c>
      <c r="G843" t="s">
        <v>163</v>
      </c>
      <c r="H843" t="s">
        <v>250</v>
      </c>
      <c r="I843">
        <v>34</v>
      </c>
      <c r="J843">
        <v>220</v>
      </c>
      <c r="K843">
        <v>-0.84550000000000003</v>
      </c>
    </row>
    <row r="844" spans="1:11">
      <c r="A844" s="76">
        <v>1022</v>
      </c>
      <c r="B844" s="76" t="s">
        <v>191</v>
      </c>
      <c r="C844" s="76" t="s">
        <v>177</v>
      </c>
      <c r="D844" s="76" t="s">
        <v>2454</v>
      </c>
      <c r="E844" s="76" t="s">
        <v>2453</v>
      </c>
      <c r="F844" s="76" t="s">
        <v>2453</v>
      </c>
      <c r="G844" s="76" t="s">
        <v>163</v>
      </c>
      <c r="H844" s="76" t="s">
        <v>250</v>
      </c>
      <c r="I844" s="76">
        <v>25</v>
      </c>
      <c r="J844" s="76">
        <v>69</v>
      </c>
      <c r="K844" s="76">
        <v>-0.63770000000000004</v>
      </c>
    </row>
    <row r="845" spans="1:11">
      <c r="A845">
        <v>1054</v>
      </c>
      <c r="B845" t="s">
        <v>191</v>
      </c>
      <c r="C845" t="s">
        <v>177</v>
      </c>
      <c r="D845" t="s">
        <v>2452</v>
      </c>
      <c r="E845" t="s">
        <v>2451</v>
      </c>
      <c r="F845" t="s">
        <v>2450</v>
      </c>
      <c r="G845" t="s">
        <v>163</v>
      </c>
      <c r="H845" t="s">
        <v>250</v>
      </c>
      <c r="I845">
        <v>23</v>
      </c>
      <c r="J845">
        <v>108</v>
      </c>
      <c r="K845">
        <v>-0.78700000000000003</v>
      </c>
    </row>
    <row r="846" spans="1:11">
      <c r="A846" s="76">
        <v>1113</v>
      </c>
      <c r="B846" s="76" t="s">
        <v>191</v>
      </c>
      <c r="C846" s="76" t="s">
        <v>177</v>
      </c>
      <c r="D846" s="76" t="s">
        <v>2449</v>
      </c>
      <c r="E846" s="76" t="s">
        <v>2448</v>
      </c>
      <c r="F846" s="76" t="s">
        <v>2447</v>
      </c>
      <c r="G846" s="76" t="s">
        <v>163</v>
      </c>
      <c r="H846" s="76" t="s">
        <v>250</v>
      </c>
      <c r="I846" s="76">
        <v>16</v>
      </c>
      <c r="J846" s="76">
        <v>88</v>
      </c>
      <c r="K846" s="76">
        <v>-0.81820000000000004</v>
      </c>
    </row>
    <row r="847" spans="1:11">
      <c r="A847">
        <v>1194</v>
      </c>
      <c r="B847" t="s">
        <v>191</v>
      </c>
      <c r="C847" t="s">
        <v>177</v>
      </c>
      <c r="D847" t="s">
        <v>2446</v>
      </c>
      <c r="E847" t="s">
        <v>2445</v>
      </c>
      <c r="F847" t="s">
        <v>2445</v>
      </c>
      <c r="G847" t="s">
        <v>163</v>
      </c>
      <c r="H847" t="s">
        <v>250</v>
      </c>
      <c r="I847">
        <v>10</v>
      </c>
      <c r="J847">
        <v>1</v>
      </c>
      <c r="K847">
        <v>9</v>
      </c>
    </row>
    <row r="848" spans="1:11">
      <c r="A848" s="76">
        <v>1498</v>
      </c>
      <c r="B848" s="76" t="s">
        <v>191</v>
      </c>
      <c r="C848" s="76" t="s">
        <v>177</v>
      </c>
      <c r="D848" s="76" t="s">
        <v>2444</v>
      </c>
      <c r="E848" s="76" t="s">
        <v>2443</v>
      </c>
      <c r="F848" s="76" t="s">
        <v>2442</v>
      </c>
      <c r="G848" s="76" t="s">
        <v>163</v>
      </c>
      <c r="H848" s="76" t="s">
        <v>250</v>
      </c>
      <c r="I848" s="76">
        <v>2</v>
      </c>
      <c r="J848" s="76">
        <v>0</v>
      </c>
      <c r="K848" s="76">
        <v>0</v>
      </c>
    </row>
    <row r="849" spans="1:11">
      <c r="A849">
        <v>1606</v>
      </c>
      <c r="B849" t="s">
        <v>191</v>
      </c>
      <c r="C849" t="s">
        <v>177</v>
      </c>
      <c r="D849" t="s">
        <v>2441</v>
      </c>
      <c r="E849" t="s">
        <v>2440</v>
      </c>
      <c r="F849" t="s">
        <v>2439</v>
      </c>
      <c r="G849" t="s">
        <v>163</v>
      </c>
      <c r="H849" t="s">
        <v>250</v>
      </c>
      <c r="I849">
        <v>1</v>
      </c>
      <c r="J849">
        <v>8</v>
      </c>
      <c r="K849">
        <v>-0.875</v>
      </c>
    </row>
    <row r="850" spans="1:11">
      <c r="A850" s="76">
        <v>18</v>
      </c>
      <c r="B850" s="76" t="s">
        <v>343</v>
      </c>
      <c r="C850" s="76" t="s">
        <v>182</v>
      </c>
      <c r="D850" s="76" t="s">
        <v>2438</v>
      </c>
      <c r="E850" s="76" t="s">
        <v>2381</v>
      </c>
      <c r="F850" s="76" t="s">
        <v>2437</v>
      </c>
      <c r="G850" s="76" t="s">
        <v>279</v>
      </c>
      <c r="H850" s="76" t="s">
        <v>576</v>
      </c>
      <c r="I850" s="76">
        <v>18143040</v>
      </c>
      <c r="J850" s="76">
        <v>17436837</v>
      </c>
      <c r="K850" s="76">
        <v>4.0500000000000001E-2</v>
      </c>
    </row>
    <row r="851" spans="1:11">
      <c r="A851">
        <v>75</v>
      </c>
      <c r="B851" t="s">
        <v>343</v>
      </c>
      <c r="C851" t="s">
        <v>182</v>
      </c>
      <c r="D851" t="s">
        <v>2436</v>
      </c>
      <c r="E851" t="s">
        <v>2270</v>
      </c>
      <c r="F851" t="s">
        <v>2435</v>
      </c>
      <c r="G851" t="s">
        <v>279</v>
      </c>
      <c r="H851" t="s">
        <v>428</v>
      </c>
      <c r="I851">
        <v>1786803</v>
      </c>
      <c r="J851">
        <v>1631398</v>
      </c>
      <c r="K851">
        <v>9.5299999999999996E-2</v>
      </c>
    </row>
    <row r="852" spans="1:11">
      <c r="A852" s="76">
        <v>171</v>
      </c>
      <c r="B852" s="76" t="s">
        <v>343</v>
      </c>
      <c r="C852" s="76" t="s">
        <v>182</v>
      </c>
      <c r="D852" s="76" t="s">
        <v>2434</v>
      </c>
      <c r="E852" s="76" t="s">
        <v>2433</v>
      </c>
      <c r="F852" s="76" t="s">
        <v>2432</v>
      </c>
      <c r="G852" s="76" t="s">
        <v>279</v>
      </c>
      <c r="H852" s="76" t="s">
        <v>278</v>
      </c>
      <c r="I852" s="76">
        <v>302606</v>
      </c>
      <c r="J852" s="76">
        <v>361709</v>
      </c>
      <c r="K852" s="76">
        <v>-0.16339999999999999</v>
      </c>
    </row>
    <row r="853" spans="1:11">
      <c r="A853">
        <v>173</v>
      </c>
      <c r="B853" t="s">
        <v>343</v>
      </c>
      <c r="C853" t="s">
        <v>182</v>
      </c>
      <c r="D853" t="s">
        <v>2431</v>
      </c>
      <c r="E853" t="s">
        <v>2430</v>
      </c>
      <c r="F853" t="s">
        <v>2429</v>
      </c>
      <c r="G853" t="s">
        <v>279</v>
      </c>
      <c r="H853" t="s">
        <v>278</v>
      </c>
      <c r="I853">
        <v>287012</v>
      </c>
      <c r="J853">
        <v>247324</v>
      </c>
      <c r="K853">
        <v>0.1605</v>
      </c>
    </row>
    <row r="854" spans="1:11">
      <c r="A854" s="76">
        <v>199</v>
      </c>
      <c r="B854" s="76" t="s">
        <v>343</v>
      </c>
      <c r="C854" s="76" t="s">
        <v>182</v>
      </c>
      <c r="D854" s="76" t="s">
        <v>2428</v>
      </c>
      <c r="E854" s="76" t="s">
        <v>2427</v>
      </c>
      <c r="F854" s="76" t="s">
        <v>2426</v>
      </c>
      <c r="G854" s="76" t="s">
        <v>279</v>
      </c>
      <c r="H854" s="76" t="s">
        <v>278</v>
      </c>
      <c r="I854" s="76">
        <v>166976</v>
      </c>
      <c r="J854" s="76">
        <v>184018</v>
      </c>
      <c r="K854" s="76">
        <v>-9.2600000000000002E-2</v>
      </c>
    </row>
    <row r="855" spans="1:11">
      <c r="A855">
        <v>211</v>
      </c>
      <c r="B855" t="s">
        <v>343</v>
      </c>
      <c r="C855" t="s">
        <v>182</v>
      </c>
      <c r="D855" t="s">
        <v>2425</v>
      </c>
      <c r="E855" t="s">
        <v>2424</v>
      </c>
      <c r="F855" t="s">
        <v>2423</v>
      </c>
      <c r="G855" t="s">
        <v>279</v>
      </c>
      <c r="H855" t="s">
        <v>278</v>
      </c>
      <c r="I855">
        <v>151254</v>
      </c>
      <c r="J855">
        <v>152845</v>
      </c>
      <c r="K855">
        <v>-1.04E-2</v>
      </c>
    </row>
    <row r="856" spans="1:11">
      <c r="A856" s="76">
        <v>218</v>
      </c>
      <c r="B856" s="76" t="s">
        <v>343</v>
      </c>
      <c r="C856" s="76" t="s">
        <v>182</v>
      </c>
      <c r="D856" s="76" t="s">
        <v>2422</v>
      </c>
      <c r="E856" s="76" t="s">
        <v>2421</v>
      </c>
      <c r="F856" s="76" t="s">
        <v>2420</v>
      </c>
      <c r="G856" s="76" t="s">
        <v>279</v>
      </c>
      <c r="H856" s="76" t="s">
        <v>278</v>
      </c>
      <c r="I856" s="76">
        <v>134409</v>
      </c>
      <c r="J856" s="76">
        <v>127627</v>
      </c>
      <c r="K856" s="76">
        <v>5.3100000000000001E-2</v>
      </c>
    </row>
    <row r="857" spans="1:11">
      <c r="A857">
        <v>274</v>
      </c>
      <c r="B857" t="s">
        <v>343</v>
      </c>
      <c r="C857" t="s">
        <v>182</v>
      </c>
      <c r="D857" t="s">
        <v>2419</v>
      </c>
      <c r="E857" t="s">
        <v>2418</v>
      </c>
      <c r="F857" t="s">
        <v>2417</v>
      </c>
      <c r="G857" t="s">
        <v>279</v>
      </c>
      <c r="H857" t="s">
        <v>278</v>
      </c>
      <c r="I857">
        <v>59056</v>
      </c>
      <c r="J857">
        <v>53588</v>
      </c>
      <c r="K857">
        <v>0.10199999999999999</v>
      </c>
    </row>
    <row r="858" spans="1:11">
      <c r="A858" s="76">
        <v>322</v>
      </c>
      <c r="B858" s="76" t="s">
        <v>343</v>
      </c>
      <c r="C858" s="76" t="s">
        <v>182</v>
      </c>
      <c r="D858" s="76" t="s">
        <v>2416</v>
      </c>
      <c r="E858" s="76" t="s">
        <v>2415</v>
      </c>
      <c r="F858" s="76" t="s">
        <v>2414</v>
      </c>
      <c r="G858" s="76" t="s">
        <v>279</v>
      </c>
      <c r="H858" s="76" t="s">
        <v>278</v>
      </c>
      <c r="I858" s="76">
        <v>29050</v>
      </c>
      <c r="J858" s="76">
        <v>25464</v>
      </c>
      <c r="K858" s="76">
        <v>0.14080000000000001</v>
      </c>
    </row>
    <row r="859" spans="1:11">
      <c r="A859">
        <v>335</v>
      </c>
      <c r="B859" t="s">
        <v>343</v>
      </c>
      <c r="C859" t="s">
        <v>182</v>
      </c>
      <c r="D859" t="s">
        <v>2413</v>
      </c>
      <c r="E859" t="s">
        <v>2412</v>
      </c>
      <c r="F859" t="s">
        <v>2411</v>
      </c>
      <c r="G859" t="s">
        <v>279</v>
      </c>
      <c r="H859" t="s">
        <v>278</v>
      </c>
      <c r="I859">
        <v>24954</v>
      </c>
      <c r="J859">
        <v>24041</v>
      </c>
      <c r="K859">
        <v>3.7999999999999999E-2</v>
      </c>
    </row>
    <row r="860" spans="1:11">
      <c r="A860" s="76">
        <v>337</v>
      </c>
      <c r="B860" s="76" t="s">
        <v>343</v>
      </c>
      <c r="C860" s="76" t="s">
        <v>182</v>
      </c>
      <c r="D860" s="76" t="s">
        <v>2410</v>
      </c>
      <c r="E860" s="76" t="s">
        <v>2346</v>
      </c>
      <c r="F860" s="76" t="s">
        <v>2409</v>
      </c>
      <c r="G860" s="76" t="s">
        <v>279</v>
      </c>
      <c r="H860" s="76" t="s">
        <v>278</v>
      </c>
      <c r="I860" s="76">
        <v>24390</v>
      </c>
      <c r="J860" s="76">
        <v>23324</v>
      </c>
      <c r="K860" s="76">
        <v>4.5699999999999998E-2</v>
      </c>
    </row>
    <row r="861" spans="1:11">
      <c r="A861">
        <v>350</v>
      </c>
      <c r="B861" t="s">
        <v>343</v>
      </c>
      <c r="C861" t="s">
        <v>182</v>
      </c>
      <c r="D861" t="s">
        <v>2408</v>
      </c>
      <c r="E861" t="s">
        <v>2407</v>
      </c>
      <c r="F861" t="s">
        <v>2406</v>
      </c>
      <c r="G861" t="s">
        <v>279</v>
      </c>
      <c r="H861" t="s">
        <v>278</v>
      </c>
      <c r="I861">
        <v>22221</v>
      </c>
      <c r="J861">
        <v>19552</v>
      </c>
      <c r="K861">
        <v>0.13650000000000001</v>
      </c>
    </row>
    <row r="862" spans="1:11">
      <c r="A862" s="76">
        <v>359</v>
      </c>
      <c r="B862" s="76" t="s">
        <v>343</v>
      </c>
      <c r="C862" s="76" t="s">
        <v>182</v>
      </c>
      <c r="D862" s="76" t="s">
        <v>2405</v>
      </c>
      <c r="E862" s="76" t="s">
        <v>2404</v>
      </c>
      <c r="F862" s="76" t="s">
        <v>2403</v>
      </c>
      <c r="G862" s="76" t="s">
        <v>279</v>
      </c>
      <c r="H862" s="76" t="s">
        <v>278</v>
      </c>
      <c r="I862" s="76">
        <v>19728</v>
      </c>
      <c r="J862" s="76">
        <v>18718</v>
      </c>
      <c r="K862" s="76">
        <v>5.3999999999999999E-2</v>
      </c>
    </row>
    <row r="863" spans="1:11">
      <c r="A863">
        <v>361</v>
      </c>
      <c r="B863" t="s">
        <v>343</v>
      </c>
      <c r="C863" t="s">
        <v>182</v>
      </c>
      <c r="D863" t="s">
        <v>2402</v>
      </c>
      <c r="E863" t="s">
        <v>2401</v>
      </c>
      <c r="F863" t="s">
        <v>2400</v>
      </c>
      <c r="G863" t="s">
        <v>279</v>
      </c>
      <c r="H863" t="s">
        <v>278</v>
      </c>
      <c r="I863">
        <v>19063</v>
      </c>
      <c r="J863">
        <v>18474</v>
      </c>
      <c r="K863">
        <v>3.1899999999999998E-2</v>
      </c>
    </row>
    <row r="864" spans="1:11">
      <c r="A864" s="76">
        <v>401</v>
      </c>
      <c r="B864" s="76" t="s">
        <v>343</v>
      </c>
      <c r="C864" s="76" t="s">
        <v>182</v>
      </c>
      <c r="D864" s="76" t="s">
        <v>2399</v>
      </c>
      <c r="E864" s="76" t="s">
        <v>2398</v>
      </c>
      <c r="F864" s="76" t="s">
        <v>2397</v>
      </c>
      <c r="G864" s="76" t="s">
        <v>279</v>
      </c>
      <c r="H864" s="76" t="s">
        <v>278</v>
      </c>
      <c r="I864" s="76">
        <v>12523</v>
      </c>
      <c r="J864" s="76">
        <v>11614</v>
      </c>
      <c r="K864" s="76">
        <v>7.8299999999999995E-2</v>
      </c>
    </row>
    <row r="865" spans="1:11">
      <c r="A865">
        <v>478</v>
      </c>
      <c r="B865" t="s">
        <v>343</v>
      </c>
      <c r="C865" t="s">
        <v>182</v>
      </c>
      <c r="D865" t="s">
        <v>2396</v>
      </c>
      <c r="E865" t="s">
        <v>2395</v>
      </c>
      <c r="F865" t="s">
        <v>2394</v>
      </c>
      <c r="G865" t="s">
        <v>274</v>
      </c>
      <c r="H865" t="s">
        <v>250</v>
      </c>
      <c r="I865">
        <v>5121</v>
      </c>
      <c r="J865">
        <v>5335</v>
      </c>
      <c r="K865">
        <v>-4.0099999999999997E-2</v>
      </c>
    </row>
    <row r="866" spans="1:11">
      <c r="A866" s="76">
        <v>559</v>
      </c>
      <c r="B866" s="76" t="s">
        <v>343</v>
      </c>
      <c r="C866" s="76" t="s">
        <v>182</v>
      </c>
      <c r="D866" s="76" t="s">
        <v>2393</v>
      </c>
      <c r="E866" s="76" t="s">
        <v>2381</v>
      </c>
      <c r="F866" s="76" t="s">
        <v>2392</v>
      </c>
      <c r="G866" s="76" t="s">
        <v>163</v>
      </c>
      <c r="H866" s="76" t="s">
        <v>250</v>
      </c>
      <c r="I866" s="76">
        <v>2513</v>
      </c>
      <c r="J866" s="76">
        <v>3987</v>
      </c>
      <c r="K866" s="76">
        <v>-0.36969999999999997</v>
      </c>
    </row>
    <row r="867" spans="1:11">
      <c r="A867">
        <v>609</v>
      </c>
      <c r="B867" t="s">
        <v>343</v>
      </c>
      <c r="C867" t="s">
        <v>182</v>
      </c>
      <c r="D867" t="s">
        <v>2391</v>
      </c>
      <c r="E867" t="s">
        <v>2390</v>
      </c>
      <c r="F867" t="s">
        <v>2389</v>
      </c>
      <c r="G867" t="s">
        <v>163</v>
      </c>
      <c r="H867" t="s">
        <v>250</v>
      </c>
      <c r="I867">
        <v>1384</v>
      </c>
      <c r="J867">
        <v>2698</v>
      </c>
      <c r="K867">
        <v>-0.48699999999999999</v>
      </c>
    </row>
    <row r="868" spans="1:11">
      <c r="A868" s="76">
        <v>703</v>
      </c>
      <c r="B868" s="76" t="s">
        <v>343</v>
      </c>
      <c r="C868" s="76" t="s">
        <v>182</v>
      </c>
      <c r="D868" s="76" t="s">
        <v>2388</v>
      </c>
      <c r="E868" s="76" t="s">
        <v>2387</v>
      </c>
      <c r="F868" s="76" t="s">
        <v>2386</v>
      </c>
      <c r="G868" s="76" t="s">
        <v>163</v>
      </c>
      <c r="H868" s="76" t="s">
        <v>250</v>
      </c>
      <c r="I868" s="76">
        <v>460</v>
      </c>
      <c r="J868" s="76">
        <v>0</v>
      </c>
      <c r="K868" s="76">
        <v>0</v>
      </c>
    </row>
    <row r="869" spans="1:11">
      <c r="A869">
        <v>723</v>
      </c>
      <c r="B869" t="s">
        <v>343</v>
      </c>
      <c r="C869" t="s">
        <v>182</v>
      </c>
      <c r="D869" t="s">
        <v>2385</v>
      </c>
      <c r="E869" t="s">
        <v>2384</v>
      </c>
      <c r="F869" t="s">
        <v>2383</v>
      </c>
      <c r="G869" t="s">
        <v>163</v>
      </c>
      <c r="H869" t="s">
        <v>250</v>
      </c>
      <c r="I869">
        <v>397</v>
      </c>
      <c r="J869">
        <v>4721</v>
      </c>
      <c r="K869">
        <v>-0.91590000000000005</v>
      </c>
    </row>
    <row r="870" spans="1:11">
      <c r="A870" s="76">
        <v>864</v>
      </c>
      <c r="B870" s="76" t="s">
        <v>343</v>
      </c>
      <c r="C870" s="76" t="s">
        <v>182</v>
      </c>
      <c r="D870" s="76" t="s">
        <v>2382</v>
      </c>
      <c r="E870" s="76" t="s">
        <v>2381</v>
      </c>
      <c r="F870" s="76" t="s">
        <v>2380</v>
      </c>
      <c r="G870" s="76" t="s">
        <v>163</v>
      </c>
      <c r="H870" s="76" t="s">
        <v>250</v>
      </c>
      <c r="I870" s="76">
        <v>87</v>
      </c>
      <c r="J870" s="76">
        <v>888</v>
      </c>
      <c r="K870" s="76">
        <v>-0.90200000000000002</v>
      </c>
    </row>
    <row r="871" spans="1:11">
      <c r="A871">
        <v>928</v>
      </c>
      <c r="B871" t="s">
        <v>343</v>
      </c>
      <c r="C871" t="s">
        <v>182</v>
      </c>
      <c r="D871" t="s">
        <v>2379</v>
      </c>
      <c r="E871" t="s">
        <v>2378</v>
      </c>
      <c r="F871" t="s">
        <v>2377</v>
      </c>
      <c r="G871" t="s">
        <v>163</v>
      </c>
      <c r="H871" t="s">
        <v>250</v>
      </c>
      <c r="I871">
        <v>50</v>
      </c>
      <c r="J871">
        <v>809</v>
      </c>
      <c r="K871">
        <v>-0.93820000000000003</v>
      </c>
    </row>
    <row r="872" spans="1:11">
      <c r="A872" s="76">
        <v>1026</v>
      </c>
      <c r="B872" s="76" t="s">
        <v>343</v>
      </c>
      <c r="C872" s="76" t="s">
        <v>182</v>
      </c>
      <c r="D872" s="76" t="s">
        <v>2376</v>
      </c>
      <c r="E872" s="76" t="s">
        <v>2375</v>
      </c>
      <c r="F872" s="76" t="s">
        <v>2374</v>
      </c>
      <c r="G872" s="76" t="s">
        <v>163</v>
      </c>
      <c r="H872" s="76" t="s">
        <v>250</v>
      </c>
      <c r="I872" s="76">
        <v>25</v>
      </c>
      <c r="J872" s="76">
        <v>26</v>
      </c>
      <c r="K872" s="76">
        <v>-3.85E-2</v>
      </c>
    </row>
    <row r="873" spans="1:11">
      <c r="A873">
        <v>1039</v>
      </c>
      <c r="B873" t="s">
        <v>343</v>
      </c>
      <c r="C873" t="s">
        <v>182</v>
      </c>
      <c r="D873" t="s">
        <v>2373</v>
      </c>
      <c r="E873" t="s">
        <v>2372</v>
      </c>
      <c r="F873" t="s">
        <v>2372</v>
      </c>
      <c r="G873" t="s">
        <v>163</v>
      </c>
      <c r="H873" t="s">
        <v>250</v>
      </c>
      <c r="I873">
        <v>24</v>
      </c>
      <c r="J873">
        <v>8017</v>
      </c>
      <c r="K873">
        <v>-0.997</v>
      </c>
    </row>
    <row r="874" spans="1:11">
      <c r="A874" s="76">
        <v>1062</v>
      </c>
      <c r="B874" s="76" t="s">
        <v>343</v>
      </c>
      <c r="C874" s="76" t="s">
        <v>182</v>
      </c>
      <c r="D874" s="76" t="s">
        <v>2371</v>
      </c>
      <c r="E874" s="76" t="s">
        <v>2370</v>
      </c>
      <c r="F874" s="76" t="s">
        <v>2369</v>
      </c>
      <c r="G874" s="76" t="s">
        <v>163</v>
      </c>
      <c r="H874" s="76" t="s">
        <v>250</v>
      </c>
      <c r="I874" s="76">
        <v>21</v>
      </c>
      <c r="J874" s="76">
        <v>13</v>
      </c>
      <c r="K874" s="76">
        <v>0.61539999999999995</v>
      </c>
    </row>
    <row r="875" spans="1:11">
      <c r="A875">
        <v>1087</v>
      </c>
      <c r="B875" t="s">
        <v>343</v>
      </c>
      <c r="C875" t="s">
        <v>182</v>
      </c>
      <c r="D875" t="s">
        <v>2368</v>
      </c>
      <c r="E875" t="s">
        <v>2367</v>
      </c>
      <c r="F875" t="s">
        <v>2366</v>
      </c>
      <c r="G875" t="s">
        <v>163</v>
      </c>
      <c r="H875" t="s">
        <v>250</v>
      </c>
      <c r="I875">
        <v>18</v>
      </c>
      <c r="J875">
        <v>34</v>
      </c>
      <c r="K875">
        <v>-0.47060000000000002</v>
      </c>
    </row>
    <row r="876" spans="1:11">
      <c r="A876" s="76">
        <v>1099</v>
      </c>
      <c r="B876" s="76" t="s">
        <v>343</v>
      </c>
      <c r="C876" s="76" t="s">
        <v>182</v>
      </c>
      <c r="D876" s="76" t="s">
        <v>2365</v>
      </c>
      <c r="E876" s="76" t="s">
        <v>2364</v>
      </c>
      <c r="F876" s="76" t="s">
        <v>2363</v>
      </c>
      <c r="G876" s="76" t="s">
        <v>163</v>
      </c>
      <c r="H876" s="76" t="s">
        <v>250</v>
      </c>
      <c r="I876" s="76">
        <v>17</v>
      </c>
      <c r="J876" s="76">
        <v>16</v>
      </c>
      <c r="K876" s="76">
        <v>6.25E-2</v>
      </c>
    </row>
    <row r="877" spans="1:11">
      <c r="A877">
        <v>1114</v>
      </c>
      <c r="B877" t="s">
        <v>343</v>
      </c>
      <c r="C877" t="s">
        <v>182</v>
      </c>
      <c r="D877" t="s">
        <v>2362</v>
      </c>
      <c r="E877" t="s">
        <v>2361</v>
      </c>
      <c r="F877" t="s">
        <v>2360</v>
      </c>
      <c r="G877" t="s">
        <v>163</v>
      </c>
      <c r="H877" t="s">
        <v>250</v>
      </c>
      <c r="I877">
        <v>16</v>
      </c>
      <c r="J877">
        <v>76</v>
      </c>
      <c r="K877">
        <v>-0.78949999999999998</v>
      </c>
    </row>
    <row r="878" spans="1:11">
      <c r="A878" s="76">
        <v>1140</v>
      </c>
      <c r="B878" s="76" t="s">
        <v>343</v>
      </c>
      <c r="C878" s="76" t="s">
        <v>182</v>
      </c>
      <c r="D878" s="76" t="s">
        <v>2359</v>
      </c>
      <c r="E878" s="76" t="s">
        <v>2358</v>
      </c>
      <c r="F878" s="76" t="s">
        <v>2357</v>
      </c>
      <c r="G878" s="76" t="s">
        <v>163</v>
      </c>
      <c r="H878" s="76" t="s">
        <v>250</v>
      </c>
      <c r="I878" s="76">
        <v>14</v>
      </c>
      <c r="J878" s="76">
        <v>69</v>
      </c>
      <c r="K878" s="76">
        <v>-0.79710000000000003</v>
      </c>
    </row>
    <row r="879" spans="1:11">
      <c r="A879">
        <v>1190</v>
      </c>
      <c r="B879" t="s">
        <v>343</v>
      </c>
      <c r="C879" t="s">
        <v>182</v>
      </c>
      <c r="D879" t="s">
        <v>2356</v>
      </c>
      <c r="E879" t="s">
        <v>2355</v>
      </c>
      <c r="F879" t="s">
        <v>2354</v>
      </c>
      <c r="G879" t="s">
        <v>163</v>
      </c>
      <c r="H879" t="s">
        <v>250</v>
      </c>
      <c r="I879">
        <v>10</v>
      </c>
      <c r="J879">
        <v>997</v>
      </c>
      <c r="K879">
        <v>-0.99</v>
      </c>
    </row>
    <row r="880" spans="1:11">
      <c r="A880" s="76">
        <v>1240</v>
      </c>
      <c r="B880" s="76" t="s">
        <v>343</v>
      </c>
      <c r="C880" s="76" t="s">
        <v>182</v>
      </c>
      <c r="D880" s="76" t="s">
        <v>2353</v>
      </c>
      <c r="E880" s="76" t="s">
        <v>2352</v>
      </c>
      <c r="F880" s="76" t="s">
        <v>2351</v>
      </c>
      <c r="G880" s="76" t="s">
        <v>163</v>
      </c>
      <c r="H880" s="76" t="s">
        <v>250</v>
      </c>
      <c r="I880" s="76">
        <v>8</v>
      </c>
      <c r="J880" s="76">
        <v>23</v>
      </c>
      <c r="K880" s="76">
        <v>-0.6522</v>
      </c>
    </row>
    <row r="881" spans="1:11">
      <c r="A881">
        <v>1266</v>
      </c>
      <c r="B881" t="s">
        <v>343</v>
      </c>
      <c r="C881" t="s">
        <v>182</v>
      </c>
      <c r="D881" t="s">
        <v>2350</v>
      </c>
      <c r="E881" t="s">
        <v>2349</v>
      </c>
      <c r="F881" t="s">
        <v>2348</v>
      </c>
      <c r="G881" t="s">
        <v>163</v>
      </c>
      <c r="H881" t="s">
        <v>250</v>
      </c>
      <c r="I881">
        <v>7</v>
      </c>
      <c r="J881">
        <v>8</v>
      </c>
      <c r="K881">
        <v>-0.125</v>
      </c>
    </row>
    <row r="882" spans="1:11">
      <c r="A882" s="76">
        <v>1268</v>
      </c>
      <c r="B882" s="76" t="s">
        <v>343</v>
      </c>
      <c r="C882" s="76" t="s">
        <v>182</v>
      </c>
      <c r="D882" s="76" t="s">
        <v>2347</v>
      </c>
      <c r="E882" s="76" t="s">
        <v>2346</v>
      </c>
      <c r="F882" s="76" t="s">
        <v>2345</v>
      </c>
      <c r="G882" s="76" t="s">
        <v>163</v>
      </c>
      <c r="H882" s="76" t="s">
        <v>250</v>
      </c>
      <c r="I882" s="76">
        <v>7</v>
      </c>
      <c r="J882" s="76">
        <v>55</v>
      </c>
      <c r="K882" s="76">
        <v>-0.87270000000000003</v>
      </c>
    </row>
    <row r="883" spans="1:11">
      <c r="A883">
        <v>1315</v>
      </c>
      <c r="B883" t="s">
        <v>343</v>
      </c>
      <c r="C883" t="s">
        <v>182</v>
      </c>
      <c r="D883" t="s">
        <v>2344</v>
      </c>
      <c r="E883" t="s">
        <v>2343</v>
      </c>
      <c r="F883" t="s">
        <v>2343</v>
      </c>
      <c r="G883" t="s">
        <v>163</v>
      </c>
      <c r="H883" t="s">
        <v>250</v>
      </c>
      <c r="I883">
        <v>6</v>
      </c>
      <c r="J883">
        <v>4</v>
      </c>
      <c r="K883">
        <v>0.5</v>
      </c>
    </row>
    <row r="884" spans="1:11">
      <c r="A884" s="76">
        <v>1337</v>
      </c>
      <c r="B884" s="76" t="s">
        <v>343</v>
      </c>
      <c r="C884" s="76" t="s">
        <v>182</v>
      </c>
      <c r="D884" s="76" t="s">
        <v>2342</v>
      </c>
      <c r="E884" s="76" t="s">
        <v>2341</v>
      </c>
      <c r="F884" s="76" t="s">
        <v>2340</v>
      </c>
      <c r="G884" s="76" t="s">
        <v>163</v>
      </c>
      <c r="H884" s="76" t="s">
        <v>250</v>
      </c>
      <c r="I884" s="76">
        <v>5</v>
      </c>
      <c r="J884" s="76">
        <v>25</v>
      </c>
      <c r="K884" s="76">
        <v>-0.8</v>
      </c>
    </row>
    <row r="885" spans="1:11">
      <c r="A885">
        <v>1396</v>
      </c>
      <c r="B885" t="s">
        <v>343</v>
      </c>
      <c r="C885" t="s">
        <v>182</v>
      </c>
      <c r="D885" t="s">
        <v>2339</v>
      </c>
      <c r="E885" t="s">
        <v>2338</v>
      </c>
      <c r="F885" t="s">
        <v>2337</v>
      </c>
      <c r="G885" t="s">
        <v>163</v>
      </c>
      <c r="H885" t="s">
        <v>250</v>
      </c>
      <c r="I885">
        <v>4</v>
      </c>
      <c r="J885">
        <v>0</v>
      </c>
      <c r="K885">
        <v>0</v>
      </c>
    </row>
    <row r="886" spans="1:11">
      <c r="A886" s="76">
        <v>1412</v>
      </c>
      <c r="B886" s="76" t="s">
        <v>343</v>
      </c>
      <c r="C886" s="76" t="s">
        <v>182</v>
      </c>
      <c r="D886" s="76" t="s">
        <v>2336</v>
      </c>
      <c r="E886" s="76" t="s">
        <v>2335</v>
      </c>
      <c r="F886" s="76" t="s">
        <v>2334</v>
      </c>
      <c r="G886" s="76" t="s">
        <v>163</v>
      </c>
      <c r="H886" s="76" t="s">
        <v>250</v>
      </c>
      <c r="I886" s="76">
        <v>4</v>
      </c>
      <c r="J886" s="76">
        <v>12</v>
      </c>
      <c r="K886" s="76">
        <v>-0.66669999999999996</v>
      </c>
    </row>
    <row r="887" spans="1:11">
      <c r="A887">
        <v>1493</v>
      </c>
      <c r="B887" t="s">
        <v>343</v>
      </c>
      <c r="C887" t="s">
        <v>182</v>
      </c>
      <c r="D887" t="s">
        <v>2333</v>
      </c>
      <c r="E887" t="s">
        <v>2332</v>
      </c>
      <c r="F887" t="s">
        <v>2331</v>
      </c>
      <c r="G887" t="s">
        <v>163</v>
      </c>
      <c r="H887" t="s">
        <v>250</v>
      </c>
      <c r="I887">
        <v>2</v>
      </c>
      <c r="J887">
        <v>2</v>
      </c>
      <c r="K887">
        <v>0</v>
      </c>
    </row>
    <row r="888" spans="1:11">
      <c r="A888" s="76">
        <v>1536</v>
      </c>
      <c r="B888" s="76" t="s">
        <v>343</v>
      </c>
      <c r="C888" s="76" t="s">
        <v>182</v>
      </c>
      <c r="D888" s="76" t="s">
        <v>2330</v>
      </c>
      <c r="E888" s="76" t="s">
        <v>2329</v>
      </c>
      <c r="F888" s="76" t="s">
        <v>2328</v>
      </c>
      <c r="G888" s="76" t="s">
        <v>163</v>
      </c>
      <c r="H888" s="76" t="s">
        <v>250</v>
      </c>
      <c r="I888" s="76">
        <v>2</v>
      </c>
      <c r="J888" s="76">
        <v>20</v>
      </c>
      <c r="K888" s="76">
        <v>-0.9</v>
      </c>
    </row>
    <row r="889" spans="1:11">
      <c r="A889">
        <v>1600</v>
      </c>
      <c r="B889" t="s">
        <v>343</v>
      </c>
      <c r="C889" t="s">
        <v>182</v>
      </c>
      <c r="D889" t="s">
        <v>2327</v>
      </c>
      <c r="E889" t="s">
        <v>2326</v>
      </c>
      <c r="F889" t="s">
        <v>2325</v>
      </c>
      <c r="G889" t="s">
        <v>163</v>
      </c>
      <c r="H889" t="s">
        <v>250</v>
      </c>
      <c r="I889">
        <v>1</v>
      </c>
      <c r="J889">
        <v>17</v>
      </c>
      <c r="K889">
        <v>-0.94120000000000004</v>
      </c>
    </row>
    <row r="890" spans="1:11">
      <c r="A890" s="76">
        <v>1602</v>
      </c>
      <c r="B890" s="76" t="s">
        <v>343</v>
      </c>
      <c r="C890" s="76" t="s">
        <v>182</v>
      </c>
      <c r="D890" s="76" t="s">
        <v>2324</v>
      </c>
      <c r="E890" s="76" t="s">
        <v>2323</v>
      </c>
      <c r="F890" s="76" t="s">
        <v>2322</v>
      </c>
      <c r="G890" s="76" t="s">
        <v>163</v>
      </c>
      <c r="H890" s="76" t="s">
        <v>250</v>
      </c>
      <c r="I890" s="76">
        <v>1</v>
      </c>
      <c r="J890" s="76">
        <v>18</v>
      </c>
      <c r="K890" s="76">
        <v>-0.94440000000000002</v>
      </c>
    </row>
    <row r="891" spans="1:11">
      <c r="A891">
        <v>1607</v>
      </c>
      <c r="B891" t="s">
        <v>343</v>
      </c>
      <c r="C891" t="s">
        <v>182</v>
      </c>
      <c r="D891" t="s">
        <v>2321</v>
      </c>
      <c r="E891" t="s">
        <v>2320</v>
      </c>
      <c r="F891" t="s">
        <v>2319</v>
      </c>
      <c r="G891" t="s">
        <v>163</v>
      </c>
      <c r="H891" t="s">
        <v>250</v>
      </c>
      <c r="I891">
        <v>1</v>
      </c>
      <c r="J891">
        <v>19</v>
      </c>
      <c r="K891">
        <v>-0.94740000000000002</v>
      </c>
    </row>
    <row r="892" spans="1:11">
      <c r="A892" s="76">
        <v>1630</v>
      </c>
      <c r="B892" s="76" t="s">
        <v>343</v>
      </c>
      <c r="C892" s="76" t="s">
        <v>182</v>
      </c>
      <c r="D892" s="76" t="s">
        <v>2318</v>
      </c>
      <c r="E892" s="76" t="s">
        <v>2317</v>
      </c>
      <c r="F892" s="76" t="s">
        <v>2316</v>
      </c>
      <c r="G892" s="76" t="s">
        <v>163</v>
      </c>
      <c r="H892" s="76" t="s">
        <v>250</v>
      </c>
      <c r="I892" s="76">
        <v>1</v>
      </c>
      <c r="J892" s="76">
        <v>1252</v>
      </c>
      <c r="K892" s="76">
        <v>-0.99919999999999998</v>
      </c>
    </row>
    <row r="893" spans="1:11">
      <c r="A893">
        <v>17</v>
      </c>
      <c r="B893" t="s">
        <v>343</v>
      </c>
      <c r="C893" t="s">
        <v>184</v>
      </c>
      <c r="D893" t="s">
        <v>2315</v>
      </c>
      <c r="E893" t="s">
        <v>2264</v>
      </c>
      <c r="F893" t="s">
        <v>2314</v>
      </c>
      <c r="G893" t="s">
        <v>279</v>
      </c>
      <c r="H893" t="s">
        <v>576</v>
      </c>
      <c r="I893">
        <v>19192917</v>
      </c>
      <c r="J893">
        <v>18361942</v>
      </c>
      <c r="K893">
        <v>4.53E-2</v>
      </c>
    </row>
    <row r="894" spans="1:11">
      <c r="A894" s="76">
        <v>194</v>
      </c>
      <c r="B894" s="76" t="s">
        <v>343</v>
      </c>
      <c r="C894" s="76" t="s">
        <v>184</v>
      </c>
      <c r="D894" s="76" t="s">
        <v>2313</v>
      </c>
      <c r="E894" s="76" t="s">
        <v>1680</v>
      </c>
      <c r="F894" s="76" t="s">
        <v>2312</v>
      </c>
      <c r="G894" s="76" t="s">
        <v>279</v>
      </c>
      <c r="H894" s="76" t="s">
        <v>278</v>
      </c>
      <c r="I894" s="76">
        <v>183187</v>
      </c>
      <c r="J894" s="76">
        <v>182509</v>
      </c>
      <c r="K894" s="76">
        <v>3.7000000000000002E-3</v>
      </c>
    </row>
    <row r="895" spans="1:11">
      <c r="A895">
        <v>208</v>
      </c>
      <c r="B895" t="s">
        <v>343</v>
      </c>
      <c r="C895" t="s">
        <v>184</v>
      </c>
      <c r="D895" t="s">
        <v>2311</v>
      </c>
      <c r="E895" t="s">
        <v>2310</v>
      </c>
      <c r="F895" t="s">
        <v>2309</v>
      </c>
      <c r="G895" t="s">
        <v>279</v>
      </c>
      <c r="H895" t="s">
        <v>278</v>
      </c>
      <c r="I895">
        <v>155531</v>
      </c>
      <c r="J895">
        <v>136806</v>
      </c>
      <c r="K895">
        <v>0.13689999999999999</v>
      </c>
    </row>
    <row r="896" spans="1:11">
      <c r="A896" s="76">
        <v>315</v>
      </c>
      <c r="B896" s="76" t="s">
        <v>343</v>
      </c>
      <c r="C896" s="76" t="s">
        <v>184</v>
      </c>
      <c r="D896" s="76" t="s">
        <v>2308</v>
      </c>
      <c r="E896" s="76" t="s">
        <v>2307</v>
      </c>
      <c r="F896" s="76" t="s">
        <v>2306</v>
      </c>
      <c r="G896" s="76" t="s">
        <v>279</v>
      </c>
      <c r="H896" s="76" t="s">
        <v>278</v>
      </c>
      <c r="I896" s="76">
        <v>30886</v>
      </c>
      <c r="J896" s="76">
        <v>30081</v>
      </c>
      <c r="K896" s="76">
        <v>2.6800000000000001E-2</v>
      </c>
    </row>
    <row r="897" spans="1:11">
      <c r="A897">
        <v>347</v>
      </c>
      <c r="B897" t="s">
        <v>343</v>
      </c>
      <c r="C897" t="s">
        <v>184</v>
      </c>
      <c r="D897" t="s">
        <v>2305</v>
      </c>
      <c r="E897" t="s">
        <v>2304</v>
      </c>
      <c r="F897" t="s">
        <v>2303</v>
      </c>
      <c r="G897" t="s">
        <v>279</v>
      </c>
      <c r="H897" t="s">
        <v>278</v>
      </c>
      <c r="I897">
        <v>22551</v>
      </c>
      <c r="J897">
        <v>22233</v>
      </c>
      <c r="K897">
        <v>1.43E-2</v>
      </c>
    </row>
    <row r="898" spans="1:11">
      <c r="A898" s="76">
        <v>352</v>
      </c>
      <c r="B898" s="76" t="s">
        <v>343</v>
      </c>
      <c r="C898" s="76" t="s">
        <v>184</v>
      </c>
      <c r="D898" s="76" t="s">
        <v>2302</v>
      </c>
      <c r="E898" s="76" t="s">
        <v>2301</v>
      </c>
      <c r="F898" s="76" t="s">
        <v>2300</v>
      </c>
      <c r="G898" s="76" t="s">
        <v>279</v>
      </c>
      <c r="H898" s="76" t="s">
        <v>278</v>
      </c>
      <c r="I898" s="76">
        <v>21767</v>
      </c>
      <c r="J898" s="76">
        <v>22464</v>
      </c>
      <c r="K898" s="76">
        <v>-3.1E-2</v>
      </c>
    </row>
    <row r="899" spans="1:11">
      <c r="A899">
        <v>364</v>
      </c>
      <c r="B899" t="s">
        <v>343</v>
      </c>
      <c r="C899" t="s">
        <v>184</v>
      </c>
      <c r="D899" t="s">
        <v>2299</v>
      </c>
      <c r="E899" t="s">
        <v>2298</v>
      </c>
      <c r="F899" t="s">
        <v>2297</v>
      </c>
      <c r="G899" t="s">
        <v>279</v>
      </c>
      <c r="H899" t="s">
        <v>278</v>
      </c>
      <c r="I899">
        <v>18293</v>
      </c>
      <c r="J899">
        <v>17111</v>
      </c>
      <c r="K899">
        <v>6.9099999999999995E-2</v>
      </c>
    </row>
    <row r="900" spans="1:11">
      <c r="A900" s="76">
        <v>368</v>
      </c>
      <c r="B900" s="76" t="s">
        <v>343</v>
      </c>
      <c r="C900" s="76" t="s">
        <v>184</v>
      </c>
      <c r="D900" s="76" t="s">
        <v>2296</v>
      </c>
      <c r="E900" s="76" t="s">
        <v>2295</v>
      </c>
      <c r="F900" s="76" t="s">
        <v>2294</v>
      </c>
      <c r="G900" s="76" t="s">
        <v>279</v>
      </c>
      <c r="H900" s="76" t="s">
        <v>278</v>
      </c>
      <c r="I900" s="76">
        <v>17744</v>
      </c>
      <c r="J900" s="76">
        <v>17225</v>
      </c>
      <c r="K900" s="76">
        <v>3.0099999999999998E-2</v>
      </c>
    </row>
    <row r="901" spans="1:11">
      <c r="A901">
        <v>479</v>
      </c>
      <c r="B901" t="s">
        <v>343</v>
      </c>
      <c r="C901" t="s">
        <v>184</v>
      </c>
      <c r="D901" t="s">
        <v>2293</v>
      </c>
      <c r="E901" t="s">
        <v>2292</v>
      </c>
      <c r="F901" t="s">
        <v>2291</v>
      </c>
      <c r="G901" t="s">
        <v>274</v>
      </c>
      <c r="H901" t="s">
        <v>250</v>
      </c>
      <c r="I901">
        <v>5100</v>
      </c>
      <c r="J901">
        <v>4805</v>
      </c>
      <c r="K901">
        <v>6.1400000000000003E-2</v>
      </c>
    </row>
    <row r="902" spans="1:11">
      <c r="A902" s="76">
        <v>837</v>
      </c>
      <c r="B902" s="76" t="s">
        <v>343</v>
      </c>
      <c r="C902" s="76" t="s">
        <v>184</v>
      </c>
      <c r="D902" s="76" t="s">
        <v>2290</v>
      </c>
      <c r="E902" s="76" t="s">
        <v>2289</v>
      </c>
      <c r="F902" s="76" t="s">
        <v>2288</v>
      </c>
      <c r="G902" s="76" t="s">
        <v>163</v>
      </c>
      <c r="H902" s="76" t="s">
        <v>250</v>
      </c>
      <c r="I902" s="76">
        <v>115</v>
      </c>
      <c r="J902" s="76">
        <v>483</v>
      </c>
      <c r="K902" s="76">
        <v>-0.76190000000000002</v>
      </c>
    </row>
    <row r="903" spans="1:11">
      <c r="A903">
        <v>845</v>
      </c>
      <c r="B903" t="s">
        <v>343</v>
      </c>
      <c r="C903" t="s">
        <v>184</v>
      </c>
      <c r="D903" t="s">
        <v>2287</v>
      </c>
      <c r="E903" t="s">
        <v>2264</v>
      </c>
      <c r="F903" t="s">
        <v>2286</v>
      </c>
      <c r="G903" t="s">
        <v>163</v>
      </c>
      <c r="H903" t="s">
        <v>250</v>
      </c>
      <c r="I903">
        <v>110</v>
      </c>
      <c r="J903">
        <v>178</v>
      </c>
      <c r="K903">
        <v>-0.38200000000000001</v>
      </c>
    </row>
    <row r="904" spans="1:11">
      <c r="A904" s="76">
        <v>898</v>
      </c>
      <c r="B904" s="76" t="s">
        <v>343</v>
      </c>
      <c r="C904" s="76" t="s">
        <v>184</v>
      </c>
      <c r="D904" s="76" t="s">
        <v>2285</v>
      </c>
      <c r="E904" s="76" t="s">
        <v>2284</v>
      </c>
      <c r="F904" s="76" t="s">
        <v>2283</v>
      </c>
      <c r="G904" s="76" t="s">
        <v>163</v>
      </c>
      <c r="H904" s="76" t="s">
        <v>250</v>
      </c>
      <c r="I904" s="76">
        <v>66</v>
      </c>
      <c r="J904" s="76">
        <v>111</v>
      </c>
      <c r="K904" s="76">
        <v>-0.40539999999999998</v>
      </c>
    </row>
    <row r="905" spans="1:11">
      <c r="A905">
        <v>952</v>
      </c>
      <c r="B905" t="s">
        <v>343</v>
      </c>
      <c r="C905" t="s">
        <v>184</v>
      </c>
      <c r="D905" t="s">
        <v>2282</v>
      </c>
      <c r="E905" t="s">
        <v>2281</v>
      </c>
      <c r="F905" t="s">
        <v>2280</v>
      </c>
      <c r="G905" t="s">
        <v>163</v>
      </c>
      <c r="H905" t="s">
        <v>250</v>
      </c>
      <c r="I905">
        <v>40</v>
      </c>
      <c r="J905">
        <v>52</v>
      </c>
      <c r="K905">
        <v>-0.23080000000000001</v>
      </c>
    </row>
    <row r="906" spans="1:11">
      <c r="A906" s="76">
        <v>1116</v>
      </c>
      <c r="B906" s="76" t="s">
        <v>343</v>
      </c>
      <c r="C906" s="76" t="s">
        <v>184</v>
      </c>
      <c r="D906" s="76" t="s">
        <v>2279</v>
      </c>
      <c r="E906" s="76" t="s">
        <v>838</v>
      </c>
      <c r="F906" s="76" t="s">
        <v>2278</v>
      </c>
      <c r="G906" s="76" t="s">
        <v>163</v>
      </c>
      <c r="H906" s="76" t="s">
        <v>250</v>
      </c>
      <c r="I906" s="76">
        <v>16</v>
      </c>
      <c r="J906" s="76">
        <v>9</v>
      </c>
      <c r="K906" s="76">
        <v>0.77780000000000005</v>
      </c>
    </row>
    <row r="907" spans="1:11">
      <c r="A907">
        <v>1130</v>
      </c>
      <c r="B907" t="s">
        <v>343</v>
      </c>
      <c r="C907" t="s">
        <v>184</v>
      </c>
      <c r="D907" t="s">
        <v>2277</v>
      </c>
      <c r="E907" t="s">
        <v>2276</v>
      </c>
      <c r="F907" t="s">
        <v>2275</v>
      </c>
      <c r="G907" t="s">
        <v>163</v>
      </c>
      <c r="H907" t="s">
        <v>250</v>
      </c>
      <c r="I907">
        <v>15</v>
      </c>
      <c r="J907">
        <v>26</v>
      </c>
      <c r="K907">
        <v>-0.42309999999999998</v>
      </c>
    </row>
    <row r="908" spans="1:11">
      <c r="A908" s="76">
        <v>1201</v>
      </c>
      <c r="B908" s="76" t="s">
        <v>343</v>
      </c>
      <c r="C908" s="76" t="s">
        <v>184</v>
      </c>
      <c r="D908" s="76" t="s">
        <v>2274</v>
      </c>
      <c r="E908" s="76" t="s">
        <v>2273</v>
      </c>
      <c r="F908" s="76" t="s">
        <v>2272</v>
      </c>
      <c r="G908" s="76" t="s">
        <v>163</v>
      </c>
      <c r="H908" s="76" t="s">
        <v>250</v>
      </c>
      <c r="I908" s="76">
        <v>10</v>
      </c>
      <c r="J908" s="76">
        <v>68</v>
      </c>
      <c r="K908" s="76">
        <v>-0.85289999999999999</v>
      </c>
    </row>
    <row r="909" spans="1:11">
      <c r="A909">
        <v>1348</v>
      </c>
      <c r="B909" t="s">
        <v>343</v>
      </c>
      <c r="C909" t="s">
        <v>184</v>
      </c>
      <c r="D909" t="s">
        <v>2271</v>
      </c>
      <c r="E909" t="s">
        <v>2270</v>
      </c>
      <c r="F909" t="s">
        <v>2269</v>
      </c>
      <c r="G909" t="s">
        <v>163</v>
      </c>
      <c r="H909" t="s">
        <v>250</v>
      </c>
      <c r="I909">
        <v>5</v>
      </c>
      <c r="J909">
        <v>7</v>
      </c>
      <c r="K909">
        <v>-0.28570000000000001</v>
      </c>
    </row>
    <row r="910" spans="1:11">
      <c r="A910" s="76">
        <v>1354</v>
      </c>
      <c r="B910" s="76" t="s">
        <v>343</v>
      </c>
      <c r="C910" s="76" t="s">
        <v>184</v>
      </c>
      <c r="D910" s="76" t="s">
        <v>2268</v>
      </c>
      <c r="E910" s="76" t="s">
        <v>2267</v>
      </c>
      <c r="F910" s="76" t="s">
        <v>2266</v>
      </c>
      <c r="G910" s="76" t="s">
        <v>163</v>
      </c>
      <c r="H910" s="76" t="s">
        <v>250</v>
      </c>
      <c r="I910" s="76">
        <v>5</v>
      </c>
      <c r="J910" s="76">
        <v>0</v>
      </c>
      <c r="K910" s="76">
        <v>0</v>
      </c>
    </row>
    <row r="911" spans="1:11">
      <c r="A911">
        <v>1356</v>
      </c>
      <c r="B911" t="s">
        <v>343</v>
      </c>
      <c r="C911" t="s">
        <v>184</v>
      </c>
      <c r="D911" t="s">
        <v>2265</v>
      </c>
      <c r="E911" t="s">
        <v>2264</v>
      </c>
      <c r="F911" t="s">
        <v>2263</v>
      </c>
      <c r="G911" t="s">
        <v>163</v>
      </c>
      <c r="H911" t="s">
        <v>250</v>
      </c>
      <c r="I911">
        <v>5</v>
      </c>
      <c r="J911">
        <v>0</v>
      </c>
      <c r="K911">
        <v>0</v>
      </c>
    </row>
    <row r="912" spans="1:11">
      <c r="A912" s="76">
        <v>1379</v>
      </c>
      <c r="B912" s="76" t="s">
        <v>343</v>
      </c>
      <c r="C912" s="76" t="s">
        <v>184</v>
      </c>
      <c r="D912" s="76" t="s">
        <v>2262</v>
      </c>
      <c r="E912" s="76" t="s">
        <v>905</v>
      </c>
      <c r="F912" s="76" t="s">
        <v>2261</v>
      </c>
      <c r="G912" s="76" t="s">
        <v>163</v>
      </c>
      <c r="H912" s="76" t="s">
        <v>250</v>
      </c>
      <c r="I912" s="76">
        <v>4</v>
      </c>
      <c r="J912" s="76">
        <v>1</v>
      </c>
      <c r="K912" s="76">
        <v>3</v>
      </c>
    </row>
    <row r="913" spans="1:11">
      <c r="A913">
        <v>1380</v>
      </c>
      <c r="B913" t="s">
        <v>343</v>
      </c>
      <c r="C913" t="s">
        <v>184</v>
      </c>
      <c r="D913" t="s">
        <v>2260</v>
      </c>
      <c r="E913" t="s">
        <v>2259</v>
      </c>
      <c r="F913" t="s">
        <v>2258</v>
      </c>
      <c r="G913" t="s">
        <v>163</v>
      </c>
      <c r="H913" t="s">
        <v>250</v>
      </c>
      <c r="I913">
        <v>4</v>
      </c>
      <c r="J913">
        <v>15</v>
      </c>
      <c r="K913">
        <v>-0.73329999999999995</v>
      </c>
    </row>
    <row r="914" spans="1:11">
      <c r="A914" s="76">
        <v>1384</v>
      </c>
      <c r="B914" s="76" t="s">
        <v>343</v>
      </c>
      <c r="C914" s="76" t="s">
        <v>184</v>
      </c>
      <c r="D914" s="76" t="s">
        <v>2257</v>
      </c>
      <c r="E914" s="76" t="s">
        <v>2256</v>
      </c>
      <c r="F914" s="76" t="s">
        <v>2255</v>
      </c>
      <c r="G914" s="76" t="s">
        <v>163</v>
      </c>
      <c r="H914" s="76" t="s">
        <v>250</v>
      </c>
      <c r="I914" s="76">
        <v>4</v>
      </c>
      <c r="J914" s="76">
        <v>4</v>
      </c>
      <c r="K914" s="76">
        <v>0</v>
      </c>
    </row>
    <row r="915" spans="1:11">
      <c r="A915">
        <v>1448</v>
      </c>
      <c r="B915" t="s">
        <v>343</v>
      </c>
      <c r="C915" t="s">
        <v>184</v>
      </c>
      <c r="D915" t="s">
        <v>2254</v>
      </c>
      <c r="E915" t="s">
        <v>2253</v>
      </c>
      <c r="F915" t="s">
        <v>2252</v>
      </c>
      <c r="G915" t="s">
        <v>163</v>
      </c>
      <c r="H915" t="s">
        <v>250</v>
      </c>
      <c r="I915">
        <v>3</v>
      </c>
      <c r="J915">
        <v>7</v>
      </c>
      <c r="K915">
        <v>-0.57140000000000002</v>
      </c>
    </row>
    <row r="916" spans="1:11">
      <c r="A916" s="76">
        <v>1465</v>
      </c>
      <c r="B916" s="76" t="s">
        <v>343</v>
      </c>
      <c r="C916" s="76" t="s">
        <v>184</v>
      </c>
      <c r="D916" s="76" t="s">
        <v>2251</v>
      </c>
      <c r="E916" s="76" t="s">
        <v>2250</v>
      </c>
      <c r="F916" s="76" t="s">
        <v>2249</v>
      </c>
      <c r="G916" s="76" t="s">
        <v>163</v>
      </c>
      <c r="H916" s="76" t="s">
        <v>250</v>
      </c>
      <c r="I916" s="76">
        <v>3</v>
      </c>
      <c r="J916" s="76">
        <v>21</v>
      </c>
      <c r="K916" s="76">
        <v>-0.85709999999999997</v>
      </c>
    </row>
    <row r="917" spans="1:11">
      <c r="A917">
        <v>1478</v>
      </c>
      <c r="B917" t="s">
        <v>343</v>
      </c>
      <c r="C917" t="s">
        <v>184</v>
      </c>
      <c r="D917" t="s">
        <v>2248</v>
      </c>
      <c r="E917" t="s">
        <v>2247</v>
      </c>
      <c r="F917" t="s">
        <v>2246</v>
      </c>
      <c r="G917" t="s">
        <v>163</v>
      </c>
      <c r="H917" t="s">
        <v>250</v>
      </c>
      <c r="I917">
        <v>3</v>
      </c>
      <c r="J917">
        <v>4</v>
      </c>
      <c r="K917">
        <v>-0.25</v>
      </c>
    </row>
    <row r="918" spans="1:11">
      <c r="A918" s="76">
        <v>1506</v>
      </c>
      <c r="B918" s="76" t="s">
        <v>343</v>
      </c>
      <c r="C918" s="76" t="s">
        <v>184</v>
      </c>
      <c r="D918" s="76" t="s">
        <v>2245</v>
      </c>
      <c r="E918" s="76" t="s">
        <v>2244</v>
      </c>
      <c r="F918" s="76" t="s">
        <v>2243</v>
      </c>
      <c r="G918" s="76" t="s">
        <v>163</v>
      </c>
      <c r="H918" s="76" t="s">
        <v>250</v>
      </c>
      <c r="I918" s="76">
        <v>2</v>
      </c>
      <c r="J918" s="76">
        <v>0</v>
      </c>
      <c r="K918" s="76">
        <v>0</v>
      </c>
    </row>
    <row r="919" spans="1:11">
      <c r="A919">
        <v>1514</v>
      </c>
      <c r="B919" t="s">
        <v>343</v>
      </c>
      <c r="C919" t="s">
        <v>184</v>
      </c>
      <c r="D919" t="s">
        <v>2242</v>
      </c>
      <c r="E919" t="s">
        <v>2241</v>
      </c>
      <c r="F919" t="s">
        <v>2240</v>
      </c>
      <c r="G919" t="s">
        <v>163</v>
      </c>
      <c r="H919" t="s">
        <v>250</v>
      </c>
      <c r="I919">
        <v>2</v>
      </c>
      <c r="J919">
        <v>3</v>
      </c>
      <c r="K919">
        <v>-0.33329999999999999</v>
      </c>
    </row>
    <row r="920" spans="1:11">
      <c r="A920" s="76">
        <v>1519</v>
      </c>
      <c r="B920" s="76" t="s">
        <v>343</v>
      </c>
      <c r="C920" s="76" t="s">
        <v>184</v>
      </c>
      <c r="D920" s="76" t="s">
        <v>2239</v>
      </c>
      <c r="E920" s="76" t="s">
        <v>2238</v>
      </c>
      <c r="F920" s="76" t="s">
        <v>2237</v>
      </c>
      <c r="G920" s="76" t="s">
        <v>163</v>
      </c>
      <c r="H920" s="76" t="s">
        <v>250</v>
      </c>
      <c r="I920" s="76">
        <v>2</v>
      </c>
      <c r="J920" s="76">
        <v>5</v>
      </c>
      <c r="K920" s="76">
        <v>-0.6</v>
      </c>
    </row>
    <row r="921" spans="1:11">
      <c r="A921">
        <v>1540</v>
      </c>
      <c r="B921" t="s">
        <v>343</v>
      </c>
      <c r="C921" t="s">
        <v>184</v>
      </c>
      <c r="D921" t="s">
        <v>2236</v>
      </c>
      <c r="E921" t="s">
        <v>2235</v>
      </c>
      <c r="F921" t="s">
        <v>2234</v>
      </c>
      <c r="G921" t="s">
        <v>163</v>
      </c>
      <c r="H921" t="s">
        <v>250</v>
      </c>
      <c r="I921">
        <v>2</v>
      </c>
      <c r="J921">
        <v>2</v>
      </c>
      <c r="K921">
        <v>0</v>
      </c>
    </row>
    <row r="922" spans="1:11">
      <c r="A922" s="76">
        <v>1583</v>
      </c>
      <c r="B922" s="76" t="s">
        <v>343</v>
      </c>
      <c r="C922" s="76" t="s">
        <v>184</v>
      </c>
      <c r="D922" s="76" t="s">
        <v>2233</v>
      </c>
      <c r="E922" s="76" t="s">
        <v>2232</v>
      </c>
      <c r="F922" s="76" t="s">
        <v>2231</v>
      </c>
      <c r="G922" s="76" t="s">
        <v>163</v>
      </c>
      <c r="H922" s="76" t="s">
        <v>250</v>
      </c>
      <c r="I922" s="76">
        <v>1</v>
      </c>
      <c r="J922" s="76">
        <v>0</v>
      </c>
      <c r="K922" s="76">
        <v>0</v>
      </c>
    </row>
    <row r="923" spans="1:11">
      <c r="A923">
        <v>1593</v>
      </c>
      <c r="B923" t="s">
        <v>343</v>
      </c>
      <c r="C923" t="s">
        <v>184</v>
      </c>
      <c r="D923" t="s">
        <v>2230</v>
      </c>
      <c r="E923" t="s">
        <v>2229</v>
      </c>
      <c r="F923" t="s">
        <v>2228</v>
      </c>
      <c r="G923" t="s">
        <v>163</v>
      </c>
      <c r="H923" t="s">
        <v>250</v>
      </c>
      <c r="I923">
        <v>1</v>
      </c>
      <c r="J923">
        <v>0</v>
      </c>
      <c r="K923">
        <v>0</v>
      </c>
    </row>
    <row r="924" spans="1:11">
      <c r="A924" s="76">
        <v>1624</v>
      </c>
      <c r="B924" s="76" t="s">
        <v>343</v>
      </c>
      <c r="C924" s="76" t="s">
        <v>184</v>
      </c>
      <c r="D924" s="76" t="s">
        <v>2227</v>
      </c>
      <c r="E924" s="76" t="s">
        <v>2226</v>
      </c>
      <c r="F924" s="76" t="s">
        <v>2225</v>
      </c>
      <c r="G924" s="76" t="s">
        <v>163</v>
      </c>
      <c r="H924" s="76" t="s">
        <v>250</v>
      </c>
      <c r="I924" s="76">
        <v>1</v>
      </c>
      <c r="J924" s="76">
        <v>0</v>
      </c>
      <c r="K924" s="76">
        <v>0</v>
      </c>
    </row>
    <row r="925" spans="1:11">
      <c r="A925">
        <v>34</v>
      </c>
      <c r="B925" t="s">
        <v>1846</v>
      </c>
      <c r="C925" t="s">
        <v>188</v>
      </c>
      <c r="D925" t="s">
        <v>2224</v>
      </c>
      <c r="E925" t="s">
        <v>2223</v>
      </c>
      <c r="F925" t="s">
        <v>2222</v>
      </c>
      <c r="G925" t="s">
        <v>279</v>
      </c>
      <c r="H925" t="s">
        <v>432</v>
      </c>
      <c r="I925">
        <v>7773759</v>
      </c>
      <c r="J925">
        <v>7631953</v>
      </c>
      <c r="K925">
        <v>1.8599999999999998E-2</v>
      </c>
    </row>
    <row r="926" spans="1:11">
      <c r="A926" s="76">
        <v>41</v>
      </c>
      <c r="B926" s="76" t="s">
        <v>1846</v>
      </c>
      <c r="C926" s="76" t="s">
        <v>188</v>
      </c>
      <c r="D926" s="76" t="s">
        <v>2221</v>
      </c>
      <c r="E926" s="76" t="s">
        <v>2200</v>
      </c>
      <c r="F926" s="76" t="s">
        <v>2220</v>
      </c>
      <c r="G926" s="76" t="s">
        <v>279</v>
      </c>
      <c r="H926" s="76" t="s">
        <v>432</v>
      </c>
      <c r="I926" s="76">
        <v>5759419</v>
      </c>
      <c r="J926" s="76">
        <v>5790847</v>
      </c>
      <c r="K926" s="76">
        <v>-5.4000000000000003E-3</v>
      </c>
    </row>
    <row r="927" spans="1:11">
      <c r="A927">
        <v>121</v>
      </c>
      <c r="B927" t="s">
        <v>1846</v>
      </c>
      <c r="C927" t="s">
        <v>188</v>
      </c>
      <c r="D927" t="s">
        <v>2219</v>
      </c>
      <c r="E927" t="s">
        <v>586</v>
      </c>
      <c r="F927" t="s">
        <v>2218</v>
      </c>
      <c r="G927" t="s">
        <v>279</v>
      </c>
      <c r="H927" t="s">
        <v>428</v>
      </c>
      <c r="I927">
        <v>585164</v>
      </c>
      <c r="J927">
        <v>523108</v>
      </c>
      <c r="K927">
        <v>0.1186</v>
      </c>
    </row>
    <row r="928" spans="1:11">
      <c r="A928" s="76">
        <v>221</v>
      </c>
      <c r="B928" s="76" t="s">
        <v>1846</v>
      </c>
      <c r="C928" s="76" t="s">
        <v>188</v>
      </c>
      <c r="D928" s="76" t="s">
        <v>2217</v>
      </c>
      <c r="E928" s="76" t="s">
        <v>1154</v>
      </c>
      <c r="F928" s="76" t="s">
        <v>2216</v>
      </c>
      <c r="G928" s="76" t="s">
        <v>279</v>
      </c>
      <c r="H928" s="76" t="s">
        <v>278</v>
      </c>
      <c r="I928" s="76">
        <v>129643</v>
      </c>
      <c r="J928" s="76">
        <v>120235</v>
      </c>
      <c r="K928" s="76">
        <v>7.8200000000000006E-2</v>
      </c>
    </row>
    <row r="929" spans="1:11">
      <c r="A929">
        <v>288</v>
      </c>
      <c r="B929" t="s">
        <v>1846</v>
      </c>
      <c r="C929" t="s">
        <v>188</v>
      </c>
      <c r="D929" t="s">
        <v>2215</v>
      </c>
      <c r="E929" t="s">
        <v>2214</v>
      </c>
      <c r="F929" t="s">
        <v>2213</v>
      </c>
      <c r="G929" t="s">
        <v>279</v>
      </c>
      <c r="H929" t="s">
        <v>278</v>
      </c>
      <c r="I929">
        <v>48005</v>
      </c>
      <c r="J929">
        <v>40013</v>
      </c>
      <c r="K929">
        <v>0.19969999999999999</v>
      </c>
    </row>
    <row r="930" spans="1:11">
      <c r="A930" s="76">
        <v>405</v>
      </c>
      <c r="B930" s="76" t="s">
        <v>1846</v>
      </c>
      <c r="C930" s="76" t="s">
        <v>188</v>
      </c>
      <c r="D930" s="76" t="s">
        <v>2212</v>
      </c>
      <c r="E930" s="76" t="s">
        <v>2211</v>
      </c>
      <c r="F930" s="76" t="s">
        <v>2210</v>
      </c>
      <c r="G930" s="76" t="s">
        <v>279</v>
      </c>
      <c r="H930" s="76" t="s">
        <v>278</v>
      </c>
      <c r="I930" s="76">
        <v>11838</v>
      </c>
      <c r="J930" s="76">
        <v>9160</v>
      </c>
      <c r="K930" s="76">
        <v>0.29239999999999999</v>
      </c>
    </row>
    <row r="931" spans="1:11">
      <c r="A931">
        <v>333</v>
      </c>
      <c r="B931" t="s">
        <v>1846</v>
      </c>
      <c r="C931" t="s">
        <v>188</v>
      </c>
      <c r="D931" t="s">
        <v>2209</v>
      </c>
      <c r="E931" t="s">
        <v>2208</v>
      </c>
      <c r="F931" t="s">
        <v>2208</v>
      </c>
      <c r="G931" t="s">
        <v>163</v>
      </c>
      <c r="H931" t="s">
        <v>250</v>
      </c>
      <c r="I931">
        <v>25583</v>
      </c>
      <c r="J931">
        <v>11459</v>
      </c>
      <c r="K931">
        <v>1.2325999999999999</v>
      </c>
    </row>
    <row r="932" spans="1:11">
      <c r="A932" s="76">
        <v>468</v>
      </c>
      <c r="B932" s="76" t="s">
        <v>1846</v>
      </c>
      <c r="C932" s="76" t="s">
        <v>188</v>
      </c>
      <c r="D932" s="76" t="s">
        <v>2207</v>
      </c>
      <c r="E932" s="76" t="s">
        <v>2206</v>
      </c>
      <c r="F932" s="76" t="s">
        <v>2205</v>
      </c>
      <c r="G932" s="76" t="s">
        <v>274</v>
      </c>
      <c r="H932" s="76" t="s">
        <v>250</v>
      </c>
      <c r="I932" s="76">
        <v>5404</v>
      </c>
      <c r="J932" s="76">
        <v>7717</v>
      </c>
      <c r="K932" s="76">
        <v>-0.29970000000000002</v>
      </c>
    </row>
    <row r="933" spans="1:11">
      <c r="A933">
        <v>473</v>
      </c>
      <c r="B933" t="s">
        <v>1846</v>
      </c>
      <c r="C933" t="s">
        <v>188</v>
      </c>
      <c r="D933" t="s">
        <v>2204</v>
      </c>
      <c r="E933" t="s">
        <v>2203</v>
      </c>
      <c r="F933" t="s">
        <v>2202</v>
      </c>
      <c r="G933" t="s">
        <v>274</v>
      </c>
      <c r="H933" t="s">
        <v>250</v>
      </c>
      <c r="I933">
        <v>5244</v>
      </c>
      <c r="J933">
        <v>5306</v>
      </c>
      <c r="K933">
        <v>-1.17E-2</v>
      </c>
    </row>
    <row r="934" spans="1:11">
      <c r="A934" s="76">
        <v>531</v>
      </c>
      <c r="B934" s="76" t="s">
        <v>1846</v>
      </c>
      <c r="C934" s="76" t="s">
        <v>188</v>
      </c>
      <c r="D934" s="76" t="s">
        <v>2201</v>
      </c>
      <c r="E934" s="76" t="s">
        <v>2200</v>
      </c>
      <c r="F934" s="76" t="s">
        <v>2199</v>
      </c>
      <c r="G934" s="76" t="s">
        <v>163</v>
      </c>
      <c r="H934" s="76" t="s">
        <v>250</v>
      </c>
      <c r="I934" s="76">
        <v>3296</v>
      </c>
      <c r="J934" s="76">
        <v>3611</v>
      </c>
      <c r="K934" s="76">
        <v>-8.72E-2</v>
      </c>
    </row>
    <row r="935" spans="1:11">
      <c r="A935">
        <v>598</v>
      </c>
      <c r="B935" t="s">
        <v>1846</v>
      </c>
      <c r="C935" t="s">
        <v>188</v>
      </c>
      <c r="D935" t="s">
        <v>2198</v>
      </c>
      <c r="E935" t="s">
        <v>661</v>
      </c>
      <c r="F935" t="s">
        <v>2197</v>
      </c>
      <c r="G935" t="s">
        <v>163</v>
      </c>
      <c r="H935" t="s">
        <v>250</v>
      </c>
      <c r="I935">
        <v>1718</v>
      </c>
      <c r="J935">
        <v>576</v>
      </c>
      <c r="K935">
        <v>1.9825999999999999</v>
      </c>
    </row>
    <row r="936" spans="1:11">
      <c r="A936" s="76">
        <v>741</v>
      </c>
      <c r="B936" s="76" t="s">
        <v>1846</v>
      </c>
      <c r="C936" s="76" t="s">
        <v>188</v>
      </c>
      <c r="D936" s="76" t="s">
        <v>2196</v>
      </c>
      <c r="E936" s="76" t="s">
        <v>2195</v>
      </c>
      <c r="F936" s="76" t="s">
        <v>2194</v>
      </c>
      <c r="G936" s="76" t="s">
        <v>163</v>
      </c>
      <c r="H936" s="76" t="s">
        <v>250</v>
      </c>
      <c r="I936" s="76">
        <v>318</v>
      </c>
      <c r="J936" s="76">
        <v>557</v>
      </c>
      <c r="K936" s="76">
        <v>-0.42909999999999998</v>
      </c>
    </row>
    <row r="937" spans="1:11">
      <c r="A937">
        <v>905</v>
      </c>
      <c r="B937" t="s">
        <v>1846</v>
      </c>
      <c r="C937" t="s">
        <v>188</v>
      </c>
      <c r="D937" t="s">
        <v>2193</v>
      </c>
      <c r="E937" t="s">
        <v>2192</v>
      </c>
      <c r="F937" t="s">
        <v>2191</v>
      </c>
      <c r="G937" t="s">
        <v>163</v>
      </c>
      <c r="H937" t="s">
        <v>250</v>
      </c>
      <c r="I937">
        <v>62</v>
      </c>
      <c r="J937">
        <v>57</v>
      </c>
      <c r="K937">
        <v>8.77E-2</v>
      </c>
    </row>
    <row r="938" spans="1:11">
      <c r="A938" s="76">
        <v>946</v>
      </c>
      <c r="B938" s="76" t="s">
        <v>1846</v>
      </c>
      <c r="C938" s="76" t="s">
        <v>188</v>
      </c>
      <c r="D938" s="76" t="s">
        <v>2190</v>
      </c>
      <c r="E938" s="76" t="s">
        <v>2189</v>
      </c>
      <c r="F938" s="76" t="s">
        <v>2188</v>
      </c>
      <c r="G938" s="76" t="s">
        <v>163</v>
      </c>
      <c r="H938" s="76" t="s">
        <v>250</v>
      </c>
      <c r="I938" s="76">
        <v>43</v>
      </c>
      <c r="J938" s="76">
        <v>24</v>
      </c>
      <c r="K938" s="76">
        <v>0.79169999999999996</v>
      </c>
    </row>
    <row r="939" spans="1:11">
      <c r="A939">
        <v>958</v>
      </c>
      <c r="B939" t="s">
        <v>1846</v>
      </c>
      <c r="C939" t="s">
        <v>188</v>
      </c>
      <c r="D939" t="s">
        <v>2187</v>
      </c>
      <c r="E939" t="s">
        <v>2186</v>
      </c>
      <c r="F939" t="s">
        <v>2185</v>
      </c>
      <c r="G939" t="s">
        <v>163</v>
      </c>
      <c r="H939" t="s">
        <v>250</v>
      </c>
      <c r="I939">
        <v>39</v>
      </c>
      <c r="J939">
        <v>116</v>
      </c>
      <c r="K939">
        <v>-0.66379999999999995</v>
      </c>
    </row>
    <row r="940" spans="1:11">
      <c r="A940" s="76">
        <v>1063</v>
      </c>
      <c r="B940" s="76" t="s">
        <v>1846</v>
      </c>
      <c r="C940" s="76" t="s">
        <v>188</v>
      </c>
      <c r="D940" s="76" t="s">
        <v>2184</v>
      </c>
      <c r="E940" s="76" t="s">
        <v>2183</v>
      </c>
      <c r="F940" s="76" t="s">
        <v>2182</v>
      </c>
      <c r="G940" s="76" t="s">
        <v>163</v>
      </c>
      <c r="H940" s="76" t="s">
        <v>250</v>
      </c>
      <c r="I940" s="76">
        <v>21</v>
      </c>
      <c r="J940" s="76">
        <v>9</v>
      </c>
      <c r="K940" s="76">
        <v>1.3332999999999999</v>
      </c>
    </row>
    <row r="941" spans="1:11">
      <c r="A941">
        <v>1161</v>
      </c>
      <c r="B941" t="s">
        <v>1846</v>
      </c>
      <c r="C941" t="s">
        <v>188</v>
      </c>
      <c r="D941" t="s">
        <v>2181</v>
      </c>
      <c r="E941" t="s">
        <v>221</v>
      </c>
      <c r="F941" t="s">
        <v>2180</v>
      </c>
      <c r="G941" t="s">
        <v>163</v>
      </c>
      <c r="H941" t="s">
        <v>250</v>
      </c>
      <c r="I941">
        <v>12</v>
      </c>
      <c r="J941">
        <v>39</v>
      </c>
      <c r="K941">
        <v>-0.69230000000000003</v>
      </c>
    </row>
    <row r="942" spans="1:11">
      <c r="A942" s="76">
        <v>1168</v>
      </c>
      <c r="B942" s="76" t="s">
        <v>1846</v>
      </c>
      <c r="C942" s="76" t="s">
        <v>188</v>
      </c>
      <c r="D942" s="76" t="s">
        <v>2179</v>
      </c>
      <c r="E942" s="76" t="s">
        <v>2178</v>
      </c>
      <c r="F942" s="76" t="s">
        <v>2177</v>
      </c>
      <c r="G942" s="76" t="s">
        <v>163</v>
      </c>
      <c r="H942" s="76" t="s">
        <v>250</v>
      </c>
      <c r="I942" s="76">
        <v>12</v>
      </c>
      <c r="J942" s="76">
        <v>3</v>
      </c>
      <c r="K942" s="76">
        <v>3</v>
      </c>
    </row>
    <row r="943" spans="1:11">
      <c r="A943">
        <v>1251</v>
      </c>
      <c r="B943" t="s">
        <v>1846</v>
      </c>
      <c r="C943" t="s">
        <v>188</v>
      </c>
      <c r="D943" t="s">
        <v>2176</v>
      </c>
      <c r="E943" t="s">
        <v>2175</v>
      </c>
      <c r="F943" t="s">
        <v>2174</v>
      </c>
      <c r="G943" t="s">
        <v>163</v>
      </c>
      <c r="H943" t="s">
        <v>250</v>
      </c>
      <c r="I943">
        <v>8</v>
      </c>
      <c r="J943">
        <v>0</v>
      </c>
      <c r="K943">
        <v>0</v>
      </c>
    </row>
    <row r="944" spans="1:11">
      <c r="A944" s="76">
        <v>1260</v>
      </c>
      <c r="B944" s="76" t="s">
        <v>1846</v>
      </c>
      <c r="C944" s="76" t="s">
        <v>188</v>
      </c>
      <c r="D944" s="76" t="s">
        <v>2173</v>
      </c>
      <c r="E944" s="76" t="s">
        <v>2172</v>
      </c>
      <c r="F944" s="76" t="s">
        <v>2171</v>
      </c>
      <c r="G944" s="76" t="s">
        <v>163</v>
      </c>
      <c r="H944" s="76" t="s">
        <v>250</v>
      </c>
      <c r="I944" s="76">
        <v>8</v>
      </c>
      <c r="J944" s="76">
        <v>9</v>
      </c>
      <c r="K944" s="76">
        <v>-0.1111</v>
      </c>
    </row>
    <row r="945" spans="1:11">
      <c r="A945">
        <v>1306</v>
      </c>
      <c r="B945" t="s">
        <v>1846</v>
      </c>
      <c r="C945" t="s">
        <v>188</v>
      </c>
      <c r="D945" t="s">
        <v>2170</v>
      </c>
      <c r="E945" t="s">
        <v>2169</v>
      </c>
      <c r="F945" t="s">
        <v>2168</v>
      </c>
      <c r="G945" t="s">
        <v>163</v>
      </c>
      <c r="H945" t="s">
        <v>250</v>
      </c>
      <c r="I945">
        <v>6</v>
      </c>
      <c r="J945">
        <v>0</v>
      </c>
      <c r="K945">
        <v>0</v>
      </c>
    </row>
    <row r="946" spans="1:11">
      <c r="A946" s="76">
        <v>1318</v>
      </c>
      <c r="B946" s="76" t="s">
        <v>1846</v>
      </c>
      <c r="C946" s="76" t="s">
        <v>188</v>
      </c>
      <c r="D946" s="76" t="s">
        <v>2167</v>
      </c>
      <c r="E946" s="76" t="s">
        <v>2166</v>
      </c>
      <c r="F946" s="76" t="s">
        <v>2165</v>
      </c>
      <c r="G946" s="76" t="s">
        <v>163</v>
      </c>
      <c r="H946" s="76" t="s">
        <v>250</v>
      </c>
      <c r="I946" s="76">
        <v>6</v>
      </c>
      <c r="J946" s="76">
        <v>0</v>
      </c>
      <c r="K946" s="76">
        <v>0</v>
      </c>
    </row>
    <row r="947" spans="1:11">
      <c r="A947">
        <v>1413</v>
      </c>
      <c r="B947" t="s">
        <v>1846</v>
      </c>
      <c r="C947" t="s">
        <v>188</v>
      </c>
      <c r="D947" t="s">
        <v>2164</v>
      </c>
      <c r="E947" t="s">
        <v>2163</v>
      </c>
      <c r="F947" t="s">
        <v>2162</v>
      </c>
      <c r="G947" t="s">
        <v>163</v>
      </c>
      <c r="H947" t="s">
        <v>250</v>
      </c>
      <c r="I947">
        <v>4</v>
      </c>
      <c r="J947">
        <v>6</v>
      </c>
      <c r="K947">
        <v>-0.33329999999999999</v>
      </c>
    </row>
    <row r="948" spans="1:11">
      <c r="A948" s="76">
        <v>1422</v>
      </c>
      <c r="B948" s="76" t="s">
        <v>1846</v>
      </c>
      <c r="C948" s="76" t="s">
        <v>188</v>
      </c>
      <c r="D948" s="76" t="s">
        <v>2161</v>
      </c>
      <c r="E948" s="76" t="s">
        <v>2160</v>
      </c>
      <c r="F948" s="76" t="s">
        <v>2159</v>
      </c>
      <c r="G948" s="76" t="s">
        <v>163</v>
      </c>
      <c r="H948" s="76" t="s">
        <v>250</v>
      </c>
      <c r="I948" s="76">
        <v>4</v>
      </c>
      <c r="J948" s="76">
        <v>0</v>
      </c>
      <c r="K948" s="76">
        <v>0</v>
      </c>
    </row>
    <row r="949" spans="1:11">
      <c r="A949">
        <v>1521</v>
      </c>
      <c r="B949" t="s">
        <v>1846</v>
      </c>
      <c r="C949" t="s">
        <v>188</v>
      </c>
      <c r="D949" t="s">
        <v>2158</v>
      </c>
      <c r="E949" t="s">
        <v>2157</v>
      </c>
      <c r="F949" t="s">
        <v>2156</v>
      </c>
      <c r="G949" t="s">
        <v>163</v>
      </c>
      <c r="H949" t="s">
        <v>250</v>
      </c>
      <c r="I949">
        <v>2</v>
      </c>
      <c r="J949">
        <v>2</v>
      </c>
      <c r="K949">
        <v>0</v>
      </c>
    </row>
    <row r="950" spans="1:11">
      <c r="A950" s="76">
        <v>1554</v>
      </c>
      <c r="B950" s="76" t="s">
        <v>1846</v>
      </c>
      <c r="C950" s="76" t="s">
        <v>188</v>
      </c>
      <c r="D950" s="76" t="s">
        <v>2155</v>
      </c>
      <c r="E950" s="76" t="s">
        <v>2154</v>
      </c>
      <c r="F950" s="76" t="s">
        <v>2153</v>
      </c>
      <c r="G950" s="76" t="s">
        <v>163</v>
      </c>
      <c r="H950" s="76" t="s">
        <v>250</v>
      </c>
      <c r="I950" s="76">
        <v>2</v>
      </c>
      <c r="J950" s="76">
        <v>10</v>
      </c>
      <c r="K950" s="76">
        <v>-0.8</v>
      </c>
    </row>
    <row r="951" spans="1:11">
      <c r="A951">
        <v>1603</v>
      </c>
      <c r="B951" t="s">
        <v>1846</v>
      </c>
      <c r="C951" t="s">
        <v>188</v>
      </c>
      <c r="D951" t="s">
        <v>2152</v>
      </c>
      <c r="E951" t="s">
        <v>2151</v>
      </c>
      <c r="F951" t="s">
        <v>2150</v>
      </c>
      <c r="G951" t="s">
        <v>163</v>
      </c>
      <c r="H951" t="s">
        <v>250</v>
      </c>
      <c r="I951">
        <v>1</v>
      </c>
      <c r="J951">
        <v>17</v>
      </c>
      <c r="K951">
        <v>-0.94120000000000004</v>
      </c>
    </row>
    <row r="952" spans="1:11">
      <c r="A952" s="76">
        <v>1627</v>
      </c>
      <c r="B952" s="76" t="s">
        <v>1846</v>
      </c>
      <c r="C952" s="76" t="s">
        <v>188</v>
      </c>
      <c r="D952" s="76" t="s">
        <v>2149</v>
      </c>
      <c r="E952" s="76" t="s">
        <v>1815</v>
      </c>
      <c r="F952" s="76" t="s">
        <v>2148</v>
      </c>
      <c r="G952" s="76" t="s">
        <v>163</v>
      </c>
      <c r="H952" s="76" t="s">
        <v>250</v>
      </c>
      <c r="I952" s="76">
        <v>1</v>
      </c>
      <c r="J952" s="76">
        <v>3</v>
      </c>
      <c r="K952" s="76">
        <v>-0.66669999999999996</v>
      </c>
    </row>
    <row r="953" spans="1:11">
      <c r="A953">
        <v>124</v>
      </c>
      <c r="B953" t="s">
        <v>339</v>
      </c>
      <c r="C953" t="s">
        <v>2141</v>
      </c>
      <c r="D953" t="s">
        <v>2147</v>
      </c>
      <c r="E953" t="s">
        <v>2146</v>
      </c>
      <c r="F953" t="s">
        <v>2145</v>
      </c>
      <c r="G953" t="s">
        <v>279</v>
      </c>
      <c r="H953" t="s">
        <v>428</v>
      </c>
      <c r="I953">
        <v>569512</v>
      </c>
      <c r="J953">
        <v>595181</v>
      </c>
      <c r="K953">
        <v>-4.3099999999999999E-2</v>
      </c>
    </row>
    <row r="954" spans="1:11">
      <c r="A954" s="76">
        <v>299</v>
      </c>
      <c r="B954" s="76" t="s">
        <v>339</v>
      </c>
      <c r="C954" s="76" t="s">
        <v>2141</v>
      </c>
      <c r="D954" s="76" t="s">
        <v>2144</v>
      </c>
      <c r="E954" s="76" t="s">
        <v>2143</v>
      </c>
      <c r="F954" s="76" t="s">
        <v>2142</v>
      </c>
      <c r="G954" s="76" t="s">
        <v>279</v>
      </c>
      <c r="H954" s="76" t="s">
        <v>278</v>
      </c>
      <c r="I954" s="76">
        <v>41254</v>
      </c>
      <c r="J954" s="76">
        <v>38664</v>
      </c>
      <c r="K954" s="76">
        <v>6.7000000000000004E-2</v>
      </c>
    </row>
    <row r="955" spans="1:11">
      <c r="A955">
        <v>409</v>
      </c>
      <c r="B955" t="s">
        <v>339</v>
      </c>
      <c r="C955" t="s">
        <v>2141</v>
      </c>
      <c r="D955" t="s">
        <v>2140</v>
      </c>
      <c r="E955" t="s">
        <v>2139</v>
      </c>
      <c r="F955" t="s">
        <v>2138</v>
      </c>
      <c r="G955" t="s">
        <v>279</v>
      </c>
      <c r="H955" t="s">
        <v>278</v>
      </c>
      <c r="I955">
        <v>11372</v>
      </c>
      <c r="J955">
        <v>11625</v>
      </c>
      <c r="K955">
        <v>-2.18E-2</v>
      </c>
    </row>
    <row r="956" spans="1:11">
      <c r="A956" s="76">
        <v>127</v>
      </c>
      <c r="B956" s="76" t="s">
        <v>603</v>
      </c>
      <c r="C956" s="76" t="s">
        <v>186</v>
      </c>
      <c r="D956" s="76" t="s">
        <v>2137</v>
      </c>
      <c r="E956" s="76" t="s">
        <v>302</v>
      </c>
      <c r="F956" s="76" t="s">
        <v>2136</v>
      </c>
      <c r="G956" s="76" t="s">
        <v>279</v>
      </c>
      <c r="H956" s="76" t="s">
        <v>428</v>
      </c>
      <c r="I956" s="76">
        <v>549007</v>
      </c>
      <c r="J956" s="76">
        <v>489454</v>
      </c>
      <c r="K956" s="76">
        <v>0.1217</v>
      </c>
    </row>
    <row r="957" spans="1:11">
      <c r="A957">
        <v>152</v>
      </c>
      <c r="B957" t="s">
        <v>603</v>
      </c>
      <c r="C957" t="s">
        <v>186</v>
      </c>
      <c r="D957" t="s">
        <v>2135</v>
      </c>
      <c r="E957" t="s">
        <v>2134</v>
      </c>
      <c r="F957" t="s">
        <v>2133</v>
      </c>
      <c r="G957" t="s">
        <v>279</v>
      </c>
      <c r="H957" t="s">
        <v>278</v>
      </c>
      <c r="I957">
        <v>378638</v>
      </c>
      <c r="J957">
        <v>359055</v>
      </c>
      <c r="K957">
        <v>5.45E-2</v>
      </c>
    </row>
    <row r="958" spans="1:11">
      <c r="A958" s="76">
        <v>281</v>
      </c>
      <c r="B958" s="76" t="s">
        <v>603</v>
      </c>
      <c r="C958" s="76" t="s">
        <v>186</v>
      </c>
      <c r="D958" s="76" t="s">
        <v>2132</v>
      </c>
      <c r="E958" s="76" t="s">
        <v>1543</v>
      </c>
      <c r="F958" s="76" t="s">
        <v>2131</v>
      </c>
      <c r="G958" s="76" t="s">
        <v>279</v>
      </c>
      <c r="H958" s="76" t="s">
        <v>278</v>
      </c>
      <c r="I958" s="76">
        <v>51682</v>
      </c>
      <c r="J958" s="76">
        <v>46246</v>
      </c>
      <c r="K958" s="76">
        <v>0.11749999999999999</v>
      </c>
    </row>
    <row r="959" spans="1:11">
      <c r="A959">
        <v>358</v>
      </c>
      <c r="B959" t="s">
        <v>603</v>
      </c>
      <c r="C959" t="s">
        <v>186</v>
      </c>
      <c r="D959" t="s">
        <v>2130</v>
      </c>
      <c r="E959" t="s">
        <v>2129</v>
      </c>
      <c r="F959" t="s">
        <v>2128</v>
      </c>
      <c r="G959" t="s">
        <v>279</v>
      </c>
      <c r="H959" t="s">
        <v>278</v>
      </c>
      <c r="I959">
        <v>19765</v>
      </c>
      <c r="J959">
        <v>19332</v>
      </c>
      <c r="K959">
        <v>2.24E-2</v>
      </c>
    </row>
    <row r="960" spans="1:11">
      <c r="A960" s="76">
        <v>383</v>
      </c>
      <c r="B960" s="76" t="s">
        <v>603</v>
      </c>
      <c r="C960" s="76" t="s">
        <v>186</v>
      </c>
      <c r="D960" s="76" t="s">
        <v>2127</v>
      </c>
      <c r="E960" s="76" t="s">
        <v>2126</v>
      </c>
      <c r="F960" s="76" t="s">
        <v>2125</v>
      </c>
      <c r="G960" s="76" t="s">
        <v>279</v>
      </c>
      <c r="H960" s="76" t="s">
        <v>278</v>
      </c>
      <c r="I960" s="76">
        <v>15271</v>
      </c>
      <c r="J960" s="76">
        <v>13557</v>
      </c>
      <c r="K960" s="76">
        <v>0.12640000000000001</v>
      </c>
    </row>
    <row r="961" spans="1:11">
      <c r="A961">
        <v>407</v>
      </c>
      <c r="B961" t="s">
        <v>603</v>
      </c>
      <c r="C961" t="s">
        <v>186</v>
      </c>
      <c r="D961" t="s">
        <v>2124</v>
      </c>
      <c r="E961" t="s">
        <v>2123</v>
      </c>
      <c r="F961" t="s">
        <v>2122</v>
      </c>
      <c r="G961" t="s">
        <v>279</v>
      </c>
      <c r="H961" t="s">
        <v>278</v>
      </c>
      <c r="I961">
        <v>11638</v>
      </c>
      <c r="J961">
        <v>9813</v>
      </c>
      <c r="K961">
        <v>0.186</v>
      </c>
    </row>
    <row r="962" spans="1:11">
      <c r="A962" s="76">
        <v>520</v>
      </c>
      <c r="B962" s="76" t="s">
        <v>603</v>
      </c>
      <c r="C962" s="76" t="s">
        <v>186</v>
      </c>
      <c r="D962" s="76" t="s">
        <v>2121</v>
      </c>
      <c r="E962" s="76" t="s">
        <v>1160</v>
      </c>
      <c r="F962" s="76" t="s">
        <v>2120</v>
      </c>
      <c r="G962" s="76" t="s">
        <v>274</v>
      </c>
      <c r="H962" s="76" t="s">
        <v>250</v>
      </c>
      <c r="I962" s="76">
        <v>3687</v>
      </c>
      <c r="J962" s="76">
        <v>5634</v>
      </c>
      <c r="K962" s="76">
        <v>-0.34560000000000002</v>
      </c>
    </row>
    <row r="963" spans="1:11">
      <c r="A963">
        <v>795</v>
      </c>
      <c r="B963" t="s">
        <v>603</v>
      </c>
      <c r="C963" t="s">
        <v>186</v>
      </c>
      <c r="D963" t="s">
        <v>2119</v>
      </c>
      <c r="E963" t="s">
        <v>1543</v>
      </c>
      <c r="F963" t="s">
        <v>2118</v>
      </c>
      <c r="G963" t="s">
        <v>163</v>
      </c>
      <c r="H963" t="s">
        <v>250</v>
      </c>
      <c r="I963">
        <v>167</v>
      </c>
      <c r="J963">
        <v>0</v>
      </c>
      <c r="K963">
        <v>0</v>
      </c>
    </row>
    <row r="964" spans="1:11">
      <c r="A964" s="76">
        <v>846</v>
      </c>
      <c r="B964" s="76" t="s">
        <v>603</v>
      </c>
      <c r="C964" s="76" t="s">
        <v>186</v>
      </c>
      <c r="D964" s="76" t="s">
        <v>2117</v>
      </c>
      <c r="E964" s="76" t="s">
        <v>1505</v>
      </c>
      <c r="F964" s="76" t="s">
        <v>2116</v>
      </c>
      <c r="G964" s="76" t="s">
        <v>163</v>
      </c>
      <c r="H964" s="76" t="s">
        <v>250</v>
      </c>
      <c r="I964" s="76">
        <v>107</v>
      </c>
      <c r="J964" s="76">
        <v>158</v>
      </c>
      <c r="K964" s="76">
        <v>-0.32279999999999998</v>
      </c>
    </row>
    <row r="965" spans="1:11">
      <c r="A965">
        <v>969</v>
      </c>
      <c r="B965" t="s">
        <v>603</v>
      </c>
      <c r="C965" t="s">
        <v>186</v>
      </c>
      <c r="D965" t="s">
        <v>2115</v>
      </c>
      <c r="E965" t="s">
        <v>2114</v>
      </c>
      <c r="F965" t="s">
        <v>2114</v>
      </c>
      <c r="G965" t="s">
        <v>163</v>
      </c>
      <c r="H965" t="s">
        <v>250</v>
      </c>
      <c r="I965">
        <v>36</v>
      </c>
      <c r="J965">
        <v>32</v>
      </c>
      <c r="K965">
        <v>0.125</v>
      </c>
    </row>
    <row r="966" spans="1:11">
      <c r="A966" s="76">
        <v>986</v>
      </c>
      <c r="B966" s="76" t="s">
        <v>603</v>
      </c>
      <c r="C966" s="76" t="s">
        <v>186</v>
      </c>
      <c r="D966" s="76" t="s">
        <v>2113</v>
      </c>
      <c r="E966" s="76" t="s">
        <v>2112</v>
      </c>
      <c r="F966" s="76" t="s">
        <v>2111</v>
      </c>
      <c r="G966" s="76" t="s">
        <v>163</v>
      </c>
      <c r="H966" s="76" t="s">
        <v>250</v>
      </c>
      <c r="I966" s="76">
        <v>32</v>
      </c>
      <c r="J966" s="76">
        <v>0</v>
      </c>
      <c r="K966" s="76">
        <v>0</v>
      </c>
    </row>
    <row r="967" spans="1:11">
      <c r="A967">
        <v>1043</v>
      </c>
      <c r="B967" t="s">
        <v>603</v>
      </c>
      <c r="C967" t="s">
        <v>186</v>
      </c>
      <c r="D967" t="s">
        <v>2110</v>
      </c>
      <c r="E967" t="s">
        <v>2109</v>
      </c>
      <c r="F967" t="s">
        <v>2108</v>
      </c>
      <c r="G967" t="s">
        <v>163</v>
      </c>
      <c r="H967" t="s">
        <v>250</v>
      </c>
      <c r="I967">
        <v>24</v>
      </c>
      <c r="J967">
        <v>116</v>
      </c>
      <c r="K967">
        <v>-0.79310000000000003</v>
      </c>
    </row>
    <row r="968" spans="1:11">
      <c r="A968" s="76">
        <v>1056</v>
      </c>
      <c r="B968" s="76" t="s">
        <v>603</v>
      </c>
      <c r="C968" s="76" t="s">
        <v>186</v>
      </c>
      <c r="D968" s="76" t="s">
        <v>2107</v>
      </c>
      <c r="E968" s="76" t="s">
        <v>430</v>
      </c>
      <c r="F968" s="76" t="s">
        <v>2106</v>
      </c>
      <c r="G968" s="76" t="s">
        <v>163</v>
      </c>
      <c r="H968" s="76" t="s">
        <v>250</v>
      </c>
      <c r="I968" s="76">
        <v>22</v>
      </c>
      <c r="J968" s="76">
        <v>22</v>
      </c>
      <c r="K968" s="76">
        <v>0</v>
      </c>
    </row>
    <row r="969" spans="1:11">
      <c r="A969">
        <v>1102</v>
      </c>
      <c r="B969" t="s">
        <v>603</v>
      </c>
      <c r="C969" t="s">
        <v>186</v>
      </c>
      <c r="D969" t="s">
        <v>2105</v>
      </c>
      <c r="E969" t="s">
        <v>826</v>
      </c>
      <c r="F969" t="s">
        <v>825</v>
      </c>
      <c r="G969" t="s">
        <v>163</v>
      </c>
      <c r="H969" t="s">
        <v>250</v>
      </c>
      <c r="I969">
        <v>17</v>
      </c>
      <c r="J969">
        <v>50</v>
      </c>
      <c r="K969">
        <v>-0.66</v>
      </c>
    </row>
    <row r="970" spans="1:11">
      <c r="A970" s="76">
        <v>1120</v>
      </c>
      <c r="B970" s="76" t="s">
        <v>603</v>
      </c>
      <c r="C970" s="76" t="s">
        <v>186</v>
      </c>
      <c r="D970" s="76" t="s">
        <v>2104</v>
      </c>
      <c r="E970" s="76" t="s">
        <v>2103</v>
      </c>
      <c r="F970" s="76" t="s">
        <v>2102</v>
      </c>
      <c r="G970" s="76" t="s">
        <v>163</v>
      </c>
      <c r="H970" s="76" t="s">
        <v>250</v>
      </c>
      <c r="I970" s="76">
        <v>15</v>
      </c>
      <c r="J970" s="76">
        <v>0</v>
      </c>
      <c r="K970" s="76">
        <v>0</v>
      </c>
    </row>
    <row r="971" spans="1:11">
      <c r="A971">
        <v>1125</v>
      </c>
      <c r="B971" t="s">
        <v>603</v>
      </c>
      <c r="C971" t="s">
        <v>186</v>
      </c>
      <c r="D971" t="s">
        <v>2101</v>
      </c>
      <c r="E971" t="s">
        <v>2100</v>
      </c>
      <c r="F971" t="s">
        <v>2099</v>
      </c>
      <c r="G971" t="s">
        <v>163</v>
      </c>
      <c r="H971" t="s">
        <v>250</v>
      </c>
      <c r="I971">
        <v>15</v>
      </c>
      <c r="J971">
        <v>90</v>
      </c>
      <c r="K971">
        <v>-0.83330000000000004</v>
      </c>
    </row>
    <row r="972" spans="1:11">
      <c r="A972" s="76">
        <v>1207</v>
      </c>
      <c r="B972" s="76" t="s">
        <v>603</v>
      </c>
      <c r="C972" s="76" t="s">
        <v>186</v>
      </c>
      <c r="D972" s="76" t="s">
        <v>2098</v>
      </c>
      <c r="E972" s="76" t="s">
        <v>2097</v>
      </c>
      <c r="F972" s="76" t="s">
        <v>2096</v>
      </c>
      <c r="G972" s="76" t="s">
        <v>163</v>
      </c>
      <c r="H972" s="76" t="s">
        <v>250</v>
      </c>
      <c r="I972" s="76">
        <v>10</v>
      </c>
      <c r="J972" s="76">
        <v>33</v>
      </c>
      <c r="K972" s="76">
        <v>-0.69699999999999995</v>
      </c>
    </row>
    <row r="973" spans="1:11">
      <c r="A973">
        <v>1275</v>
      </c>
      <c r="B973" t="s">
        <v>603</v>
      </c>
      <c r="C973" t="s">
        <v>186</v>
      </c>
      <c r="D973" t="s">
        <v>2095</v>
      </c>
      <c r="E973" t="s">
        <v>2094</v>
      </c>
      <c r="F973" t="s">
        <v>2093</v>
      </c>
      <c r="G973" t="s">
        <v>163</v>
      </c>
      <c r="H973" t="s">
        <v>250</v>
      </c>
      <c r="I973">
        <v>7</v>
      </c>
      <c r="J973">
        <v>34</v>
      </c>
      <c r="K973">
        <v>-0.79410000000000003</v>
      </c>
    </row>
    <row r="974" spans="1:11">
      <c r="A974" s="76">
        <v>1557</v>
      </c>
      <c r="B974" s="76" t="s">
        <v>603</v>
      </c>
      <c r="C974" s="76" t="s">
        <v>186</v>
      </c>
      <c r="D974" s="76" t="s">
        <v>2092</v>
      </c>
      <c r="E974" s="76" t="s">
        <v>2091</v>
      </c>
      <c r="F974" s="76" t="s">
        <v>2090</v>
      </c>
      <c r="G974" s="76" t="s">
        <v>163</v>
      </c>
      <c r="H974" s="76" t="s">
        <v>250</v>
      </c>
      <c r="I974" s="76">
        <v>2</v>
      </c>
      <c r="J974" s="76">
        <v>8</v>
      </c>
      <c r="K974" s="76">
        <v>-0.75</v>
      </c>
    </row>
    <row r="975" spans="1:11">
      <c r="A975">
        <v>1615</v>
      </c>
      <c r="B975" t="s">
        <v>603</v>
      </c>
      <c r="C975" t="s">
        <v>186</v>
      </c>
      <c r="D975" t="s">
        <v>2089</v>
      </c>
      <c r="E975" t="s">
        <v>2088</v>
      </c>
      <c r="F975" t="s">
        <v>2087</v>
      </c>
      <c r="G975" t="s">
        <v>163</v>
      </c>
      <c r="H975" t="s">
        <v>250</v>
      </c>
      <c r="I975">
        <v>1</v>
      </c>
      <c r="J975">
        <v>7</v>
      </c>
      <c r="K975">
        <v>-0.85709999999999997</v>
      </c>
    </row>
    <row r="976" spans="1:11">
      <c r="A976" s="76">
        <v>109</v>
      </c>
      <c r="B976" s="76" t="s">
        <v>197</v>
      </c>
      <c r="C976" s="76" t="s">
        <v>190</v>
      </c>
      <c r="D976" s="76" t="s">
        <v>2086</v>
      </c>
      <c r="E976" s="76" t="s">
        <v>2085</v>
      </c>
      <c r="F976" s="76" t="s">
        <v>2084</v>
      </c>
      <c r="G976" s="76" t="s">
        <v>279</v>
      </c>
      <c r="H976" s="76" t="s">
        <v>428</v>
      </c>
      <c r="I976" s="76">
        <v>785585</v>
      </c>
      <c r="J976" s="76">
        <v>670295</v>
      </c>
      <c r="K976" s="76">
        <v>0.17199999999999999</v>
      </c>
    </row>
    <row r="977" spans="1:11">
      <c r="A977">
        <v>136</v>
      </c>
      <c r="B977" t="s">
        <v>197</v>
      </c>
      <c r="C977" t="s">
        <v>190</v>
      </c>
      <c r="D977" t="s">
        <v>2083</v>
      </c>
      <c r="E977" t="s">
        <v>2082</v>
      </c>
      <c r="F977" t="s">
        <v>2081</v>
      </c>
      <c r="G977" t="s">
        <v>279</v>
      </c>
      <c r="H977" t="s">
        <v>428</v>
      </c>
      <c r="I977">
        <v>468888</v>
      </c>
      <c r="J977">
        <v>440263</v>
      </c>
      <c r="K977">
        <v>6.5000000000000002E-2</v>
      </c>
    </row>
    <row r="978" spans="1:11">
      <c r="A978" s="76">
        <v>139</v>
      </c>
      <c r="B978" s="76" t="s">
        <v>197</v>
      </c>
      <c r="C978" s="76" t="s">
        <v>190</v>
      </c>
      <c r="D978" s="76" t="s">
        <v>2080</v>
      </c>
      <c r="E978" s="76" t="s">
        <v>2079</v>
      </c>
      <c r="F978" s="76" t="s">
        <v>2078</v>
      </c>
      <c r="G978" s="76" t="s">
        <v>279</v>
      </c>
      <c r="H978" s="76" t="s">
        <v>278</v>
      </c>
      <c r="I978" s="76">
        <v>453754</v>
      </c>
      <c r="J978" s="76">
        <v>425563</v>
      </c>
      <c r="K978" s="76">
        <v>6.6199999999999995E-2</v>
      </c>
    </row>
    <row r="979" spans="1:11">
      <c r="A979">
        <v>155</v>
      </c>
      <c r="B979" t="s">
        <v>197</v>
      </c>
      <c r="C979" t="s">
        <v>190</v>
      </c>
      <c r="D979" t="s">
        <v>2077</v>
      </c>
      <c r="E979" t="s">
        <v>2076</v>
      </c>
      <c r="F979" t="s">
        <v>2075</v>
      </c>
      <c r="G979" t="s">
        <v>279</v>
      </c>
      <c r="H979" t="s">
        <v>278</v>
      </c>
      <c r="I979">
        <v>356454</v>
      </c>
      <c r="J979">
        <v>307242</v>
      </c>
      <c r="K979">
        <v>0.16020000000000001</v>
      </c>
    </row>
    <row r="980" spans="1:11">
      <c r="A980" s="76">
        <v>197</v>
      </c>
      <c r="B980" s="76" t="s">
        <v>197</v>
      </c>
      <c r="C980" s="76" t="s">
        <v>190</v>
      </c>
      <c r="D980" s="76" t="s">
        <v>2074</v>
      </c>
      <c r="E980" s="76" t="s">
        <v>2073</v>
      </c>
      <c r="F980" s="76" t="s">
        <v>2072</v>
      </c>
      <c r="G980" s="76" t="s">
        <v>279</v>
      </c>
      <c r="H980" s="76" t="s">
        <v>278</v>
      </c>
      <c r="I980" s="76">
        <v>175613</v>
      </c>
      <c r="J980" s="76">
        <v>176434</v>
      </c>
      <c r="K980" s="76">
        <v>-4.7000000000000002E-3</v>
      </c>
    </row>
    <row r="981" spans="1:11">
      <c r="A981">
        <v>227</v>
      </c>
      <c r="B981" t="s">
        <v>197</v>
      </c>
      <c r="C981" t="s">
        <v>190</v>
      </c>
      <c r="D981" t="s">
        <v>2071</v>
      </c>
      <c r="E981" t="s">
        <v>2070</v>
      </c>
      <c r="F981" t="s">
        <v>2069</v>
      </c>
      <c r="G981" t="s">
        <v>279</v>
      </c>
      <c r="H981" t="s">
        <v>278</v>
      </c>
      <c r="I981">
        <v>118518</v>
      </c>
      <c r="J981">
        <v>115438</v>
      </c>
      <c r="K981">
        <v>2.6700000000000002E-2</v>
      </c>
    </row>
    <row r="982" spans="1:11">
      <c r="A982" s="76">
        <v>332</v>
      </c>
      <c r="B982" s="76" t="s">
        <v>197</v>
      </c>
      <c r="C982" s="76" t="s">
        <v>190</v>
      </c>
      <c r="D982" s="76" t="s">
        <v>2068</v>
      </c>
      <c r="E982" s="76" t="s">
        <v>2067</v>
      </c>
      <c r="F982" s="76" t="s">
        <v>2066</v>
      </c>
      <c r="G982" s="76" t="s">
        <v>279</v>
      </c>
      <c r="H982" s="76" t="s">
        <v>278</v>
      </c>
      <c r="I982" s="76">
        <v>25946</v>
      </c>
      <c r="J982" s="76">
        <v>25803</v>
      </c>
      <c r="K982" s="76">
        <v>5.4999999999999997E-3</v>
      </c>
    </row>
    <row r="983" spans="1:11">
      <c r="A983">
        <v>421</v>
      </c>
      <c r="B983" t="s">
        <v>197</v>
      </c>
      <c r="C983" t="s">
        <v>190</v>
      </c>
      <c r="D983" t="s">
        <v>2065</v>
      </c>
      <c r="E983" t="s">
        <v>1844</v>
      </c>
      <c r="F983" t="s">
        <v>2064</v>
      </c>
      <c r="G983" t="s">
        <v>279</v>
      </c>
      <c r="H983" t="s">
        <v>278</v>
      </c>
      <c r="I983">
        <v>10202</v>
      </c>
      <c r="J983">
        <v>10055</v>
      </c>
      <c r="K983">
        <v>-2.9999999999999997E-4</v>
      </c>
    </row>
    <row r="984" spans="1:11">
      <c r="A984" s="76">
        <v>429</v>
      </c>
      <c r="B984" s="76" t="s">
        <v>197</v>
      </c>
      <c r="C984" s="76" t="s">
        <v>190</v>
      </c>
      <c r="D984" s="76" t="s">
        <v>2063</v>
      </c>
      <c r="E984" s="76" t="s">
        <v>2062</v>
      </c>
      <c r="F984" s="76" t="s">
        <v>2061</v>
      </c>
      <c r="G984" s="76" t="s">
        <v>279</v>
      </c>
      <c r="H984" s="76" t="s">
        <v>278</v>
      </c>
      <c r="I984" s="76">
        <v>8988</v>
      </c>
      <c r="J984" s="76">
        <v>8200</v>
      </c>
      <c r="K984" s="76">
        <v>9.6100000000000005E-2</v>
      </c>
    </row>
    <row r="985" spans="1:11">
      <c r="A985">
        <v>496</v>
      </c>
      <c r="B985" t="s">
        <v>197</v>
      </c>
      <c r="C985" t="s">
        <v>190</v>
      </c>
      <c r="D985" t="s">
        <v>2060</v>
      </c>
      <c r="E985" t="s">
        <v>2059</v>
      </c>
      <c r="F985" t="s">
        <v>2058</v>
      </c>
      <c r="G985" t="s">
        <v>274</v>
      </c>
      <c r="H985" t="s">
        <v>250</v>
      </c>
      <c r="I985">
        <v>4447</v>
      </c>
      <c r="J985">
        <v>4201</v>
      </c>
      <c r="K985">
        <v>5.8599999999999999E-2</v>
      </c>
    </row>
    <row r="986" spans="1:11">
      <c r="A986" s="76">
        <v>513</v>
      </c>
      <c r="B986" s="76" t="s">
        <v>197</v>
      </c>
      <c r="C986" s="76" t="s">
        <v>190</v>
      </c>
      <c r="D986" s="76" t="s">
        <v>2057</v>
      </c>
      <c r="E986" s="76" t="s">
        <v>2056</v>
      </c>
      <c r="F986" s="76" t="s">
        <v>2055</v>
      </c>
      <c r="G986" s="76" t="s">
        <v>274</v>
      </c>
      <c r="H986" s="76" t="s">
        <v>250</v>
      </c>
      <c r="I986" s="76">
        <v>3821</v>
      </c>
      <c r="J986" s="76">
        <v>3851</v>
      </c>
      <c r="K986" s="76">
        <v>-7.7999999999999996E-3</v>
      </c>
    </row>
    <row r="987" spans="1:11">
      <c r="A987">
        <v>530</v>
      </c>
      <c r="B987" t="s">
        <v>197</v>
      </c>
      <c r="C987" t="s">
        <v>190</v>
      </c>
      <c r="D987" t="s">
        <v>2054</v>
      </c>
      <c r="E987" t="s">
        <v>2053</v>
      </c>
      <c r="F987" t="s">
        <v>2052</v>
      </c>
      <c r="G987" t="s">
        <v>274</v>
      </c>
      <c r="H987" t="s">
        <v>250</v>
      </c>
      <c r="I987">
        <v>3352</v>
      </c>
      <c r="J987">
        <v>3237</v>
      </c>
      <c r="K987">
        <v>3.5499999999999997E-2</v>
      </c>
    </row>
    <row r="988" spans="1:11">
      <c r="A988" s="76">
        <v>543</v>
      </c>
      <c r="B988" s="76" t="s">
        <v>197</v>
      </c>
      <c r="C988" s="76" t="s">
        <v>190</v>
      </c>
      <c r="D988" s="76" t="s">
        <v>2051</v>
      </c>
      <c r="E988" s="76" t="s">
        <v>2050</v>
      </c>
      <c r="F988" s="76" t="s">
        <v>2049</v>
      </c>
      <c r="G988" s="76" t="s">
        <v>274</v>
      </c>
      <c r="H988" s="76" t="s">
        <v>250</v>
      </c>
      <c r="I988" s="76">
        <v>3060</v>
      </c>
      <c r="J988" s="76">
        <v>2739</v>
      </c>
      <c r="K988" s="76">
        <v>0.1172</v>
      </c>
    </row>
    <row r="989" spans="1:11">
      <c r="A989">
        <v>755</v>
      </c>
      <c r="B989" t="s">
        <v>197</v>
      </c>
      <c r="C989" t="s">
        <v>190</v>
      </c>
      <c r="D989" t="s">
        <v>2048</v>
      </c>
      <c r="E989" t="s">
        <v>2047</v>
      </c>
      <c r="F989" t="s">
        <v>2047</v>
      </c>
      <c r="G989" t="s">
        <v>163</v>
      </c>
      <c r="H989" t="s">
        <v>250</v>
      </c>
      <c r="I989">
        <v>250</v>
      </c>
      <c r="J989">
        <v>260</v>
      </c>
      <c r="K989">
        <v>-3.85E-2</v>
      </c>
    </row>
    <row r="990" spans="1:11">
      <c r="A990" s="76">
        <v>775</v>
      </c>
      <c r="B990" s="76" t="s">
        <v>197</v>
      </c>
      <c r="C990" s="76" t="s">
        <v>190</v>
      </c>
      <c r="D990" s="76" t="s">
        <v>2046</v>
      </c>
      <c r="E990" s="76" t="s">
        <v>802</v>
      </c>
      <c r="F990" s="76" t="s">
        <v>2045</v>
      </c>
      <c r="G990" s="76" t="s">
        <v>163</v>
      </c>
      <c r="H990" s="76" t="s">
        <v>250</v>
      </c>
      <c r="I990" s="76">
        <v>213</v>
      </c>
      <c r="J990" s="76">
        <v>144</v>
      </c>
      <c r="K990" s="76">
        <v>0.47920000000000001</v>
      </c>
    </row>
    <row r="991" spans="1:11">
      <c r="A991">
        <v>988</v>
      </c>
      <c r="B991" t="s">
        <v>197</v>
      </c>
      <c r="C991" t="s">
        <v>190</v>
      </c>
      <c r="D991" t="s">
        <v>2044</v>
      </c>
      <c r="E991" t="s">
        <v>2043</v>
      </c>
      <c r="F991" t="s">
        <v>2043</v>
      </c>
      <c r="G991" t="s">
        <v>163</v>
      </c>
      <c r="H991" t="s">
        <v>250</v>
      </c>
      <c r="I991">
        <v>31</v>
      </c>
      <c r="J991">
        <v>107</v>
      </c>
      <c r="K991">
        <v>-0.71030000000000004</v>
      </c>
    </row>
    <row r="992" spans="1:11">
      <c r="A992" s="76">
        <v>997</v>
      </c>
      <c r="B992" s="76" t="s">
        <v>197</v>
      </c>
      <c r="C992" s="76" t="s">
        <v>190</v>
      </c>
      <c r="D992" s="76" t="s">
        <v>2042</v>
      </c>
      <c r="E992" s="76" t="s">
        <v>2041</v>
      </c>
      <c r="F992" s="76" t="s">
        <v>2041</v>
      </c>
      <c r="G992" s="76" t="s">
        <v>163</v>
      </c>
      <c r="H992" s="76" t="s">
        <v>250</v>
      </c>
      <c r="I992" s="76">
        <v>30</v>
      </c>
      <c r="J992" s="76">
        <v>20</v>
      </c>
      <c r="K992" s="76">
        <v>0.5</v>
      </c>
    </row>
    <row r="993" spans="1:11">
      <c r="A993">
        <v>1023</v>
      </c>
      <c r="B993" t="s">
        <v>197</v>
      </c>
      <c r="C993" t="s">
        <v>190</v>
      </c>
      <c r="D993" t="s">
        <v>2040</v>
      </c>
      <c r="E993" t="s">
        <v>2039</v>
      </c>
      <c r="F993" t="s">
        <v>2038</v>
      </c>
      <c r="G993" t="s">
        <v>163</v>
      </c>
      <c r="H993" t="s">
        <v>250</v>
      </c>
      <c r="I993">
        <v>25</v>
      </c>
      <c r="J993">
        <v>24</v>
      </c>
      <c r="K993">
        <v>4.1700000000000001E-2</v>
      </c>
    </row>
    <row r="994" spans="1:11">
      <c r="A994" s="76">
        <v>1064</v>
      </c>
      <c r="B994" s="76" t="s">
        <v>197</v>
      </c>
      <c r="C994" s="76" t="s">
        <v>190</v>
      </c>
      <c r="D994" s="76" t="s">
        <v>2037</v>
      </c>
      <c r="E994" s="76" t="s">
        <v>2036</v>
      </c>
      <c r="F994" s="76" t="s">
        <v>2036</v>
      </c>
      <c r="G994" s="76" t="s">
        <v>163</v>
      </c>
      <c r="H994" s="76" t="s">
        <v>250</v>
      </c>
      <c r="I994" s="76">
        <v>21</v>
      </c>
      <c r="J994" s="76">
        <v>34</v>
      </c>
      <c r="K994" s="76">
        <v>-0.38240000000000002</v>
      </c>
    </row>
    <row r="995" spans="1:11">
      <c r="A995">
        <v>1101</v>
      </c>
      <c r="B995" t="s">
        <v>197</v>
      </c>
      <c r="C995" t="s">
        <v>190</v>
      </c>
      <c r="D995" t="s">
        <v>2035</v>
      </c>
      <c r="E995" t="s">
        <v>2034</v>
      </c>
      <c r="F995" t="s">
        <v>2033</v>
      </c>
      <c r="G995" t="s">
        <v>163</v>
      </c>
      <c r="H995" t="s">
        <v>250</v>
      </c>
      <c r="I995">
        <v>17</v>
      </c>
      <c r="J995">
        <v>13</v>
      </c>
      <c r="K995">
        <v>0.30769999999999997</v>
      </c>
    </row>
    <row r="996" spans="1:11">
      <c r="A996" s="76">
        <v>1124</v>
      </c>
      <c r="B996" s="76" t="s">
        <v>197</v>
      </c>
      <c r="C996" s="76" t="s">
        <v>190</v>
      </c>
      <c r="D996" s="76" t="s">
        <v>2032</v>
      </c>
      <c r="E996" s="76" t="s">
        <v>2031</v>
      </c>
      <c r="F996" s="76" t="s">
        <v>2030</v>
      </c>
      <c r="G996" s="76" t="s">
        <v>163</v>
      </c>
      <c r="H996" s="76" t="s">
        <v>250</v>
      </c>
      <c r="I996" s="76">
        <v>15</v>
      </c>
      <c r="J996" s="76">
        <v>169</v>
      </c>
      <c r="K996" s="76">
        <v>-0.91120000000000001</v>
      </c>
    </row>
    <row r="997" spans="1:11">
      <c r="A997">
        <v>1265</v>
      </c>
      <c r="B997" t="s">
        <v>197</v>
      </c>
      <c r="C997" t="s">
        <v>190</v>
      </c>
      <c r="D997" t="s">
        <v>2029</v>
      </c>
      <c r="E997" t="s">
        <v>2028</v>
      </c>
      <c r="F997" t="s">
        <v>2028</v>
      </c>
      <c r="G997" t="s">
        <v>163</v>
      </c>
      <c r="H997" t="s">
        <v>250</v>
      </c>
      <c r="I997">
        <v>7</v>
      </c>
      <c r="J997">
        <v>48</v>
      </c>
      <c r="K997">
        <v>-0.85419999999999996</v>
      </c>
    </row>
    <row r="998" spans="1:11">
      <c r="A998" s="76">
        <v>1408</v>
      </c>
      <c r="B998" s="76" t="s">
        <v>197</v>
      </c>
      <c r="C998" s="76" t="s">
        <v>190</v>
      </c>
      <c r="D998" s="76" t="s">
        <v>2027</v>
      </c>
      <c r="E998" s="76" t="s">
        <v>1048</v>
      </c>
      <c r="F998" s="76" t="s">
        <v>2026</v>
      </c>
      <c r="G998" s="76" t="s">
        <v>163</v>
      </c>
      <c r="H998" s="76" t="s">
        <v>250</v>
      </c>
      <c r="I998" s="76">
        <v>4</v>
      </c>
      <c r="J998" s="76">
        <v>97</v>
      </c>
      <c r="K998" s="76">
        <v>-0.95879999999999999</v>
      </c>
    </row>
    <row r="999" spans="1:11">
      <c r="A999">
        <v>1459</v>
      </c>
      <c r="B999" t="s">
        <v>197</v>
      </c>
      <c r="C999" t="s">
        <v>190</v>
      </c>
      <c r="D999" t="s">
        <v>2025</v>
      </c>
      <c r="E999" t="s">
        <v>2024</v>
      </c>
      <c r="F999" t="s">
        <v>2023</v>
      </c>
      <c r="G999" t="s">
        <v>163</v>
      </c>
      <c r="H999" t="s">
        <v>250</v>
      </c>
      <c r="I999">
        <v>3</v>
      </c>
      <c r="J999">
        <v>8</v>
      </c>
      <c r="K999">
        <v>-0.625</v>
      </c>
    </row>
    <row r="1000" spans="1:11">
      <c r="A1000" s="76">
        <v>1492</v>
      </c>
      <c r="B1000" s="76" t="s">
        <v>197</v>
      </c>
      <c r="C1000" s="76" t="s">
        <v>190</v>
      </c>
      <c r="D1000" s="76" t="s">
        <v>2022</v>
      </c>
      <c r="E1000" s="76" t="s">
        <v>2021</v>
      </c>
      <c r="F1000" s="76" t="s">
        <v>2021</v>
      </c>
      <c r="G1000" s="76" t="s">
        <v>163</v>
      </c>
      <c r="H1000" s="76" t="s">
        <v>250</v>
      </c>
      <c r="I1000" s="76">
        <v>2</v>
      </c>
      <c r="J1000" s="76">
        <v>0</v>
      </c>
      <c r="K1000" s="76">
        <v>0</v>
      </c>
    </row>
    <row r="1001" spans="1:11">
      <c r="A1001">
        <v>1572</v>
      </c>
      <c r="B1001" t="s">
        <v>197</v>
      </c>
      <c r="C1001" t="s">
        <v>190</v>
      </c>
      <c r="D1001" t="s">
        <v>2020</v>
      </c>
      <c r="E1001" t="s">
        <v>2019</v>
      </c>
      <c r="F1001" t="s">
        <v>2018</v>
      </c>
      <c r="G1001" t="s">
        <v>163</v>
      </c>
      <c r="H1001" t="s">
        <v>250</v>
      </c>
      <c r="I1001">
        <v>1</v>
      </c>
      <c r="J1001">
        <v>0</v>
      </c>
      <c r="K1001">
        <v>0</v>
      </c>
    </row>
    <row r="1002" spans="1:11">
      <c r="A1002" s="76">
        <v>1574</v>
      </c>
      <c r="B1002" s="76" t="s">
        <v>197</v>
      </c>
      <c r="C1002" s="76" t="s">
        <v>190</v>
      </c>
      <c r="D1002" s="76" t="s">
        <v>2017</v>
      </c>
      <c r="E1002" s="76" t="s">
        <v>2016</v>
      </c>
      <c r="F1002" s="76" t="s">
        <v>2016</v>
      </c>
      <c r="G1002" s="76" t="s">
        <v>163</v>
      </c>
      <c r="H1002" s="76" t="s">
        <v>250</v>
      </c>
      <c r="I1002" s="76">
        <v>1</v>
      </c>
      <c r="J1002" s="76">
        <v>0</v>
      </c>
      <c r="K1002" s="76">
        <v>0</v>
      </c>
    </row>
    <row r="1003" spans="1:11">
      <c r="A1003">
        <v>11</v>
      </c>
      <c r="B1003" t="s">
        <v>603</v>
      </c>
      <c r="C1003" t="s">
        <v>200</v>
      </c>
      <c r="D1003" t="s">
        <v>2015</v>
      </c>
      <c r="E1003" t="s">
        <v>2014</v>
      </c>
      <c r="F1003" t="s">
        <v>2013</v>
      </c>
      <c r="G1003" t="s">
        <v>279</v>
      </c>
      <c r="H1003" t="s">
        <v>576</v>
      </c>
      <c r="I1003">
        <v>24199688</v>
      </c>
      <c r="J1003">
        <v>22281949</v>
      </c>
      <c r="K1003">
        <v>8.6099999999999996E-2</v>
      </c>
    </row>
    <row r="1004" spans="1:11">
      <c r="A1004" s="76">
        <v>37</v>
      </c>
      <c r="B1004" s="76" t="s">
        <v>603</v>
      </c>
      <c r="C1004" s="76" t="s">
        <v>200</v>
      </c>
      <c r="D1004" s="76" t="s">
        <v>2012</v>
      </c>
      <c r="E1004" s="76" t="s">
        <v>2011</v>
      </c>
      <c r="F1004" s="76" t="s">
        <v>2010</v>
      </c>
      <c r="G1004" s="76" t="s">
        <v>279</v>
      </c>
      <c r="H1004" s="76" t="s">
        <v>432</v>
      </c>
      <c r="I1004" s="76">
        <v>6919429</v>
      </c>
      <c r="J1004" s="76">
        <v>6258101</v>
      </c>
      <c r="K1004" s="76">
        <v>0.1057</v>
      </c>
    </row>
    <row r="1005" spans="1:11">
      <c r="A1005">
        <v>96</v>
      </c>
      <c r="B1005" t="s">
        <v>603</v>
      </c>
      <c r="C1005" t="s">
        <v>200</v>
      </c>
      <c r="D1005" t="s">
        <v>2009</v>
      </c>
      <c r="E1005" t="s">
        <v>2008</v>
      </c>
      <c r="F1005" t="s">
        <v>2007</v>
      </c>
      <c r="G1005" t="s">
        <v>279</v>
      </c>
      <c r="H1005" t="s">
        <v>428</v>
      </c>
      <c r="I1005">
        <v>1076876</v>
      </c>
      <c r="J1005">
        <v>938593</v>
      </c>
      <c r="K1005">
        <v>0.14729999999999999</v>
      </c>
    </row>
    <row r="1006" spans="1:11">
      <c r="A1006" s="76">
        <v>108</v>
      </c>
      <c r="B1006" s="76" t="s">
        <v>603</v>
      </c>
      <c r="C1006" s="76" t="s">
        <v>200</v>
      </c>
      <c r="D1006" s="76" t="s">
        <v>2006</v>
      </c>
      <c r="E1006" s="76" t="s">
        <v>2005</v>
      </c>
      <c r="F1006" s="76" t="s">
        <v>2004</v>
      </c>
      <c r="G1006" s="76" t="s">
        <v>279</v>
      </c>
      <c r="H1006" s="76" t="s">
        <v>428</v>
      </c>
      <c r="I1006" s="76">
        <v>810548</v>
      </c>
      <c r="J1006" s="76">
        <v>573206</v>
      </c>
      <c r="K1006" s="76">
        <v>0.41410000000000002</v>
      </c>
    </row>
    <row r="1007" spans="1:11">
      <c r="A1007">
        <v>128</v>
      </c>
      <c r="B1007" t="s">
        <v>603</v>
      </c>
      <c r="C1007" t="s">
        <v>200</v>
      </c>
      <c r="D1007" t="s">
        <v>2003</v>
      </c>
      <c r="E1007" t="s">
        <v>1517</v>
      </c>
      <c r="F1007" t="s">
        <v>2002</v>
      </c>
      <c r="G1007" t="s">
        <v>279</v>
      </c>
      <c r="H1007" t="s">
        <v>428</v>
      </c>
      <c r="I1007">
        <v>539454</v>
      </c>
      <c r="J1007">
        <v>468816</v>
      </c>
      <c r="K1007">
        <v>0.1507</v>
      </c>
    </row>
    <row r="1008" spans="1:11">
      <c r="A1008" s="76">
        <v>187</v>
      </c>
      <c r="B1008" s="76" t="s">
        <v>603</v>
      </c>
      <c r="C1008" s="76" t="s">
        <v>200</v>
      </c>
      <c r="D1008" s="76" t="s">
        <v>2001</v>
      </c>
      <c r="E1008" s="76" t="s">
        <v>1985</v>
      </c>
      <c r="F1008" s="76" t="s">
        <v>2000</v>
      </c>
      <c r="G1008" s="76" t="s">
        <v>279</v>
      </c>
      <c r="H1008" s="76" t="s">
        <v>278</v>
      </c>
      <c r="I1008" s="76">
        <v>216842</v>
      </c>
      <c r="J1008" s="76">
        <v>234998</v>
      </c>
      <c r="K1008" s="76">
        <v>-7.7299999999999994E-2</v>
      </c>
    </row>
    <row r="1009" spans="1:11">
      <c r="A1009">
        <v>195</v>
      </c>
      <c r="B1009" t="s">
        <v>603</v>
      </c>
      <c r="C1009" t="s">
        <v>200</v>
      </c>
      <c r="D1009" t="s">
        <v>1999</v>
      </c>
      <c r="E1009" t="s">
        <v>1829</v>
      </c>
      <c r="F1009" t="s">
        <v>1998</v>
      </c>
      <c r="G1009" t="s">
        <v>279</v>
      </c>
      <c r="H1009" t="s">
        <v>278</v>
      </c>
      <c r="I1009">
        <v>179987</v>
      </c>
      <c r="J1009">
        <v>147065</v>
      </c>
      <c r="K1009">
        <v>0.22389999999999999</v>
      </c>
    </row>
    <row r="1010" spans="1:11">
      <c r="A1010" s="76">
        <v>202</v>
      </c>
      <c r="B1010" s="76" t="s">
        <v>603</v>
      </c>
      <c r="C1010" s="76" t="s">
        <v>200</v>
      </c>
      <c r="D1010" s="76" t="s">
        <v>1997</v>
      </c>
      <c r="E1010" s="76" t="s">
        <v>1996</v>
      </c>
      <c r="F1010" s="76" t="s">
        <v>1995</v>
      </c>
      <c r="G1010" s="76" t="s">
        <v>279</v>
      </c>
      <c r="H1010" s="76" t="s">
        <v>278</v>
      </c>
      <c r="I1010" s="76">
        <v>163703</v>
      </c>
      <c r="J1010" s="76">
        <v>152448</v>
      </c>
      <c r="K1010" s="76">
        <v>7.3800000000000004E-2</v>
      </c>
    </row>
    <row r="1011" spans="1:11">
      <c r="A1011">
        <v>232</v>
      </c>
      <c r="B1011" t="s">
        <v>603</v>
      </c>
      <c r="C1011" t="s">
        <v>200</v>
      </c>
      <c r="D1011" t="s">
        <v>1994</v>
      </c>
      <c r="E1011" t="s">
        <v>1993</v>
      </c>
      <c r="F1011" t="s">
        <v>1992</v>
      </c>
      <c r="G1011" t="s">
        <v>279</v>
      </c>
      <c r="H1011" t="s">
        <v>278</v>
      </c>
      <c r="I1011">
        <v>114123</v>
      </c>
      <c r="J1011">
        <v>111172</v>
      </c>
      <c r="K1011">
        <v>2.6499999999999999E-2</v>
      </c>
    </row>
    <row r="1012" spans="1:11">
      <c r="A1012" s="76">
        <v>276</v>
      </c>
      <c r="B1012" s="76" t="s">
        <v>603</v>
      </c>
      <c r="C1012" s="76" t="s">
        <v>200</v>
      </c>
      <c r="D1012" s="76" t="s">
        <v>1991</v>
      </c>
      <c r="E1012" s="76" t="s">
        <v>1160</v>
      </c>
      <c r="F1012" s="76" t="s">
        <v>1990</v>
      </c>
      <c r="G1012" s="76" t="s">
        <v>279</v>
      </c>
      <c r="H1012" s="76" t="s">
        <v>278</v>
      </c>
      <c r="I1012" s="76">
        <v>54285</v>
      </c>
      <c r="J1012" s="76">
        <v>51599</v>
      </c>
      <c r="K1012" s="76">
        <v>5.21E-2</v>
      </c>
    </row>
    <row r="1013" spans="1:11">
      <c r="A1013">
        <v>388</v>
      </c>
      <c r="B1013" t="s">
        <v>603</v>
      </c>
      <c r="C1013" t="s">
        <v>200</v>
      </c>
      <c r="D1013" t="s">
        <v>1989</v>
      </c>
      <c r="E1013" t="s">
        <v>1988</v>
      </c>
      <c r="F1013" t="s">
        <v>1987</v>
      </c>
      <c r="G1013" t="s">
        <v>163</v>
      </c>
      <c r="H1013" t="s">
        <v>250</v>
      </c>
      <c r="I1013">
        <v>14480</v>
      </c>
      <c r="J1013">
        <v>0</v>
      </c>
      <c r="K1013">
        <v>0</v>
      </c>
    </row>
    <row r="1014" spans="1:11">
      <c r="A1014" s="76">
        <v>393</v>
      </c>
      <c r="B1014" s="76" t="s">
        <v>603</v>
      </c>
      <c r="C1014" s="76" t="s">
        <v>200</v>
      </c>
      <c r="D1014" s="76" t="s">
        <v>1986</v>
      </c>
      <c r="E1014" s="76" t="s">
        <v>1985</v>
      </c>
      <c r="F1014" s="76" t="s">
        <v>1984</v>
      </c>
      <c r="G1014" s="76" t="s">
        <v>163</v>
      </c>
      <c r="H1014" s="76" t="s">
        <v>250</v>
      </c>
      <c r="I1014" s="76">
        <v>13162</v>
      </c>
      <c r="J1014" s="76">
        <v>6556</v>
      </c>
      <c r="K1014" s="76">
        <v>1.0076000000000001</v>
      </c>
    </row>
    <row r="1015" spans="1:11">
      <c r="A1015">
        <v>650</v>
      </c>
      <c r="B1015" t="s">
        <v>603</v>
      </c>
      <c r="C1015" t="s">
        <v>200</v>
      </c>
      <c r="D1015" t="s">
        <v>1983</v>
      </c>
      <c r="E1015" t="s">
        <v>1943</v>
      </c>
      <c r="F1015" t="s">
        <v>1982</v>
      </c>
      <c r="G1015" t="s">
        <v>163</v>
      </c>
      <c r="H1015" t="s">
        <v>250</v>
      </c>
      <c r="I1015">
        <v>934</v>
      </c>
      <c r="J1015">
        <v>8</v>
      </c>
      <c r="K1015">
        <v>115.75</v>
      </c>
    </row>
    <row r="1016" spans="1:11">
      <c r="A1016" s="76">
        <v>663</v>
      </c>
      <c r="B1016" s="76" t="s">
        <v>603</v>
      </c>
      <c r="C1016" s="76" t="s">
        <v>200</v>
      </c>
      <c r="D1016" s="76" t="s">
        <v>1981</v>
      </c>
      <c r="E1016" s="76" t="s">
        <v>1980</v>
      </c>
      <c r="F1016" s="76" t="s">
        <v>1979</v>
      </c>
      <c r="G1016" s="76" t="s">
        <v>163</v>
      </c>
      <c r="H1016" s="76" t="s">
        <v>250</v>
      </c>
      <c r="I1016" s="76">
        <v>810</v>
      </c>
      <c r="J1016" s="76">
        <v>1087</v>
      </c>
      <c r="K1016" s="76">
        <v>-0.25480000000000003</v>
      </c>
    </row>
    <row r="1017" spans="1:11">
      <c r="A1017">
        <v>680</v>
      </c>
      <c r="B1017" t="s">
        <v>603</v>
      </c>
      <c r="C1017" t="s">
        <v>200</v>
      </c>
      <c r="D1017" t="s">
        <v>1978</v>
      </c>
      <c r="E1017" t="s">
        <v>1977</v>
      </c>
      <c r="F1017" t="s">
        <v>1976</v>
      </c>
      <c r="G1017" t="s">
        <v>163</v>
      </c>
      <c r="H1017" t="s">
        <v>250</v>
      </c>
      <c r="I1017">
        <v>648</v>
      </c>
      <c r="J1017">
        <v>934</v>
      </c>
      <c r="K1017">
        <v>-0.30620000000000003</v>
      </c>
    </row>
    <row r="1018" spans="1:11">
      <c r="A1018" s="76">
        <v>688</v>
      </c>
      <c r="B1018" s="76" t="s">
        <v>603</v>
      </c>
      <c r="C1018" s="76" t="s">
        <v>200</v>
      </c>
      <c r="D1018" s="76" t="s">
        <v>1975</v>
      </c>
      <c r="E1018" s="76" t="s">
        <v>1974</v>
      </c>
      <c r="F1018" s="76" t="s">
        <v>1973</v>
      </c>
      <c r="G1018" s="76" t="s">
        <v>163</v>
      </c>
      <c r="H1018" s="76" t="s">
        <v>250</v>
      </c>
      <c r="I1018" s="76">
        <v>611</v>
      </c>
      <c r="J1018" s="76">
        <v>691</v>
      </c>
      <c r="K1018" s="76">
        <v>-0.1158</v>
      </c>
    </row>
    <row r="1019" spans="1:11">
      <c r="A1019">
        <v>815</v>
      </c>
      <c r="B1019" t="s">
        <v>603</v>
      </c>
      <c r="C1019" t="s">
        <v>200</v>
      </c>
      <c r="D1019" t="s">
        <v>1972</v>
      </c>
      <c r="E1019" t="s">
        <v>1971</v>
      </c>
      <c r="F1019" t="s">
        <v>1970</v>
      </c>
      <c r="G1019" t="s">
        <v>163</v>
      </c>
      <c r="H1019" t="s">
        <v>250</v>
      </c>
      <c r="I1019">
        <v>145</v>
      </c>
      <c r="J1019">
        <v>183</v>
      </c>
      <c r="K1019">
        <v>-0.2077</v>
      </c>
    </row>
    <row r="1020" spans="1:11">
      <c r="A1020" s="76">
        <v>886</v>
      </c>
      <c r="B1020" s="76" t="s">
        <v>603</v>
      </c>
      <c r="C1020" s="76" t="s">
        <v>200</v>
      </c>
      <c r="D1020" s="76" t="s">
        <v>1969</v>
      </c>
      <c r="E1020" s="76" t="s">
        <v>1968</v>
      </c>
      <c r="F1020" s="76" t="s">
        <v>1967</v>
      </c>
      <c r="G1020" s="76" t="s">
        <v>163</v>
      </c>
      <c r="H1020" s="76" t="s">
        <v>250</v>
      </c>
      <c r="I1020" s="76">
        <v>70</v>
      </c>
      <c r="J1020" s="76">
        <v>95</v>
      </c>
      <c r="K1020" s="76">
        <v>-0.26319999999999999</v>
      </c>
    </row>
    <row r="1021" spans="1:11">
      <c r="A1021">
        <v>994</v>
      </c>
      <c r="B1021" t="s">
        <v>603</v>
      </c>
      <c r="C1021" t="s">
        <v>200</v>
      </c>
      <c r="D1021" t="s">
        <v>1966</v>
      </c>
      <c r="E1021" t="s">
        <v>1309</v>
      </c>
      <c r="F1021" t="s">
        <v>1965</v>
      </c>
      <c r="G1021" t="s">
        <v>163</v>
      </c>
      <c r="H1021" t="s">
        <v>250</v>
      </c>
      <c r="I1021">
        <v>30</v>
      </c>
      <c r="J1021">
        <v>19</v>
      </c>
      <c r="K1021">
        <v>0.57889999999999997</v>
      </c>
    </row>
    <row r="1022" spans="1:11">
      <c r="A1022" s="76">
        <v>998</v>
      </c>
      <c r="B1022" s="76" t="s">
        <v>603</v>
      </c>
      <c r="C1022" s="76" t="s">
        <v>200</v>
      </c>
      <c r="D1022" s="76" t="s">
        <v>1964</v>
      </c>
      <c r="E1022" s="76" t="s">
        <v>1963</v>
      </c>
      <c r="F1022" s="76" t="s">
        <v>1962</v>
      </c>
      <c r="G1022" s="76" t="s">
        <v>163</v>
      </c>
      <c r="H1022" s="76" t="s">
        <v>250</v>
      </c>
      <c r="I1022" s="76">
        <v>30</v>
      </c>
      <c r="J1022" s="76">
        <v>59</v>
      </c>
      <c r="K1022" s="76">
        <v>-0.49149999999999999</v>
      </c>
    </row>
    <row r="1023" spans="1:11">
      <c r="A1023">
        <v>1030</v>
      </c>
      <c r="B1023" t="s">
        <v>603</v>
      </c>
      <c r="C1023" t="s">
        <v>200</v>
      </c>
      <c r="D1023" t="s">
        <v>1961</v>
      </c>
      <c r="E1023" t="s">
        <v>1960</v>
      </c>
      <c r="F1023" t="s">
        <v>1959</v>
      </c>
      <c r="G1023" t="s">
        <v>163</v>
      </c>
      <c r="H1023" t="s">
        <v>250</v>
      </c>
      <c r="I1023">
        <v>25</v>
      </c>
      <c r="J1023">
        <v>27</v>
      </c>
      <c r="K1023">
        <v>-7.4099999999999999E-2</v>
      </c>
    </row>
    <row r="1024" spans="1:11">
      <c r="A1024" s="76">
        <v>1045</v>
      </c>
      <c r="B1024" s="76" t="s">
        <v>603</v>
      </c>
      <c r="C1024" s="76" t="s">
        <v>200</v>
      </c>
      <c r="D1024" s="76" t="s">
        <v>1958</v>
      </c>
      <c r="E1024" s="76" t="s">
        <v>378</v>
      </c>
      <c r="F1024" s="76" t="s">
        <v>1957</v>
      </c>
      <c r="G1024" s="76" t="s">
        <v>163</v>
      </c>
      <c r="H1024" s="76" t="s">
        <v>250</v>
      </c>
      <c r="I1024" s="76">
        <v>23</v>
      </c>
      <c r="J1024" s="76">
        <v>69</v>
      </c>
      <c r="K1024" s="76">
        <v>-0.66669999999999996</v>
      </c>
    </row>
    <row r="1025" spans="1:11">
      <c r="A1025">
        <v>1067</v>
      </c>
      <c r="B1025" t="s">
        <v>603</v>
      </c>
      <c r="C1025" t="s">
        <v>200</v>
      </c>
      <c r="D1025" t="s">
        <v>1956</v>
      </c>
      <c r="E1025" t="s">
        <v>1955</v>
      </c>
      <c r="F1025" t="s">
        <v>1954</v>
      </c>
      <c r="G1025" t="s">
        <v>163</v>
      </c>
      <c r="H1025" t="s">
        <v>250</v>
      </c>
      <c r="I1025">
        <v>20</v>
      </c>
      <c r="J1025">
        <v>33</v>
      </c>
      <c r="K1025">
        <v>-0.39389999999999997</v>
      </c>
    </row>
    <row r="1026" spans="1:11">
      <c r="A1026" s="76">
        <v>1072</v>
      </c>
      <c r="B1026" s="76" t="s">
        <v>603</v>
      </c>
      <c r="C1026" s="76" t="s">
        <v>200</v>
      </c>
      <c r="D1026" s="76" t="s">
        <v>1953</v>
      </c>
      <c r="E1026" s="76" t="s">
        <v>1952</v>
      </c>
      <c r="F1026" s="76" t="s">
        <v>1951</v>
      </c>
      <c r="G1026" s="76" t="s">
        <v>163</v>
      </c>
      <c r="H1026" s="76" t="s">
        <v>250</v>
      </c>
      <c r="I1026" s="76">
        <v>20</v>
      </c>
      <c r="J1026" s="76">
        <v>22</v>
      </c>
      <c r="K1026" s="76">
        <v>-9.0899999999999995E-2</v>
      </c>
    </row>
    <row r="1027" spans="1:11">
      <c r="A1027">
        <v>1112</v>
      </c>
      <c r="B1027" t="s">
        <v>603</v>
      </c>
      <c r="C1027" t="s">
        <v>200</v>
      </c>
      <c r="D1027" t="s">
        <v>1950</v>
      </c>
      <c r="E1027" t="s">
        <v>1949</v>
      </c>
      <c r="F1027" t="s">
        <v>1948</v>
      </c>
      <c r="G1027" t="s">
        <v>163</v>
      </c>
      <c r="H1027" t="s">
        <v>250</v>
      </c>
      <c r="I1027">
        <v>16</v>
      </c>
      <c r="J1027">
        <v>8</v>
      </c>
      <c r="K1027">
        <v>1</v>
      </c>
    </row>
    <row r="1028" spans="1:11">
      <c r="A1028" s="76">
        <v>1151</v>
      </c>
      <c r="B1028" s="76" t="s">
        <v>603</v>
      </c>
      <c r="C1028" s="76" t="s">
        <v>200</v>
      </c>
      <c r="D1028" s="76" t="s">
        <v>1947</v>
      </c>
      <c r="E1028" s="76" t="s">
        <v>1946</v>
      </c>
      <c r="F1028" s="76" t="s">
        <v>1945</v>
      </c>
      <c r="G1028" s="76" t="s">
        <v>163</v>
      </c>
      <c r="H1028" s="76" t="s">
        <v>250</v>
      </c>
      <c r="I1028" s="76">
        <v>13</v>
      </c>
      <c r="J1028" s="76">
        <v>505</v>
      </c>
      <c r="K1028" s="76">
        <v>-0.97430000000000005</v>
      </c>
    </row>
    <row r="1029" spans="1:11">
      <c r="A1029">
        <v>1191</v>
      </c>
      <c r="B1029" t="s">
        <v>603</v>
      </c>
      <c r="C1029" t="s">
        <v>200</v>
      </c>
      <c r="D1029" t="s">
        <v>1944</v>
      </c>
      <c r="E1029" t="s">
        <v>1943</v>
      </c>
      <c r="F1029" t="s">
        <v>1942</v>
      </c>
      <c r="G1029" t="s">
        <v>163</v>
      </c>
      <c r="H1029" t="s">
        <v>250</v>
      </c>
      <c r="I1029">
        <v>10</v>
      </c>
      <c r="J1029">
        <v>91</v>
      </c>
      <c r="K1029">
        <v>-0.8901</v>
      </c>
    </row>
    <row r="1030" spans="1:11">
      <c r="A1030" s="76">
        <v>1230</v>
      </c>
      <c r="B1030" s="76" t="s">
        <v>603</v>
      </c>
      <c r="C1030" s="76" t="s">
        <v>200</v>
      </c>
      <c r="D1030" s="76" t="s">
        <v>1941</v>
      </c>
      <c r="E1030" s="76" t="s">
        <v>1940</v>
      </c>
      <c r="F1030" s="76" t="s">
        <v>1939</v>
      </c>
      <c r="G1030" s="76" t="s">
        <v>163</v>
      </c>
      <c r="H1030" s="76" t="s">
        <v>250</v>
      </c>
      <c r="I1030" s="76">
        <v>9</v>
      </c>
      <c r="J1030" s="76">
        <v>41</v>
      </c>
      <c r="K1030" s="76">
        <v>-0.78049999999999997</v>
      </c>
    </row>
    <row r="1031" spans="1:11">
      <c r="A1031">
        <v>1253</v>
      </c>
      <c r="B1031" t="s">
        <v>603</v>
      </c>
      <c r="C1031" t="s">
        <v>200</v>
      </c>
      <c r="D1031" t="s">
        <v>1938</v>
      </c>
      <c r="E1031" t="s">
        <v>1196</v>
      </c>
      <c r="F1031" t="s">
        <v>1937</v>
      </c>
      <c r="G1031" t="s">
        <v>163</v>
      </c>
      <c r="H1031" t="s">
        <v>250</v>
      </c>
      <c r="I1031">
        <v>8</v>
      </c>
      <c r="J1031">
        <v>31</v>
      </c>
      <c r="K1031">
        <v>-0.7419</v>
      </c>
    </row>
    <row r="1032" spans="1:11">
      <c r="A1032" s="76">
        <v>1273</v>
      </c>
      <c r="B1032" s="76" t="s">
        <v>603</v>
      </c>
      <c r="C1032" s="76" t="s">
        <v>200</v>
      </c>
      <c r="D1032" s="76" t="s">
        <v>1936</v>
      </c>
      <c r="E1032" s="76" t="s">
        <v>1935</v>
      </c>
      <c r="F1032" s="76" t="s">
        <v>1934</v>
      </c>
      <c r="G1032" s="76" t="s">
        <v>163</v>
      </c>
      <c r="H1032" s="76" t="s">
        <v>250</v>
      </c>
      <c r="I1032" s="76">
        <v>7</v>
      </c>
      <c r="J1032" s="76">
        <v>228</v>
      </c>
      <c r="K1032" s="76">
        <v>-0.96930000000000005</v>
      </c>
    </row>
    <row r="1033" spans="1:11">
      <c r="A1033">
        <v>1286</v>
      </c>
      <c r="B1033" t="s">
        <v>603</v>
      </c>
      <c r="C1033" t="s">
        <v>200</v>
      </c>
      <c r="D1033" t="s">
        <v>1933</v>
      </c>
      <c r="E1033" t="s">
        <v>1932</v>
      </c>
      <c r="F1033" t="s">
        <v>1931</v>
      </c>
      <c r="G1033" t="s">
        <v>163</v>
      </c>
      <c r="H1033" t="s">
        <v>250</v>
      </c>
      <c r="I1033">
        <v>7</v>
      </c>
      <c r="J1033">
        <v>105</v>
      </c>
      <c r="K1033">
        <v>-0.93330000000000002</v>
      </c>
    </row>
    <row r="1034" spans="1:11">
      <c r="A1034" s="76">
        <v>1290</v>
      </c>
      <c r="B1034" s="76" t="s">
        <v>603</v>
      </c>
      <c r="C1034" s="76" t="s">
        <v>200</v>
      </c>
      <c r="D1034" s="76" t="s">
        <v>1930</v>
      </c>
      <c r="E1034" s="76" t="s">
        <v>1929</v>
      </c>
      <c r="F1034" s="76" t="s">
        <v>1928</v>
      </c>
      <c r="G1034" s="76" t="s">
        <v>163</v>
      </c>
      <c r="H1034" s="76" t="s">
        <v>250</v>
      </c>
      <c r="I1034" s="76">
        <v>7</v>
      </c>
      <c r="J1034" s="76">
        <v>46</v>
      </c>
      <c r="K1034" s="76">
        <v>-0.8478</v>
      </c>
    </row>
    <row r="1035" spans="1:11">
      <c r="A1035">
        <v>1358</v>
      </c>
      <c r="B1035" t="s">
        <v>603</v>
      </c>
      <c r="C1035" t="s">
        <v>200</v>
      </c>
      <c r="D1035" t="s">
        <v>1927</v>
      </c>
      <c r="E1035" t="s">
        <v>1926</v>
      </c>
      <c r="F1035" t="s">
        <v>1925</v>
      </c>
      <c r="G1035" t="s">
        <v>163</v>
      </c>
      <c r="H1035" t="s">
        <v>250</v>
      </c>
      <c r="I1035">
        <v>5</v>
      </c>
      <c r="J1035">
        <v>7</v>
      </c>
      <c r="K1035">
        <v>-0.28570000000000001</v>
      </c>
    </row>
    <row r="1036" spans="1:11">
      <c r="A1036" s="76">
        <v>1360</v>
      </c>
      <c r="B1036" s="76" t="s">
        <v>603</v>
      </c>
      <c r="C1036" s="76" t="s">
        <v>200</v>
      </c>
      <c r="D1036" s="76" t="s">
        <v>1924</v>
      </c>
      <c r="E1036" s="76" t="s">
        <v>221</v>
      </c>
      <c r="F1036" s="76" t="s">
        <v>1923</v>
      </c>
      <c r="G1036" s="76" t="s">
        <v>163</v>
      </c>
      <c r="H1036" s="76" t="s">
        <v>250</v>
      </c>
      <c r="I1036" s="76">
        <v>5</v>
      </c>
      <c r="J1036" s="76">
        <v>12</v>
      </c>
      <c r="K1036" s="76">
        <v>-0.58330000000000004</v>
      </c>
    </row>
    <row r="1037" spans="1:11">
      <c r="A1037">
        <v>1399</v>
      </c>
      <c r="B1037" t="s">
        <v>603</v>
      </c>
      <c r="C1037" t="s">
        <v>200</v>
      </c>
      <c r="D1037" t="s">
        <v>1922</v>
      </c>
      <c r="E1037" t="s">
        <v>1505</v>
      </c>
      <c r="F1037" t="s">
        <v>1921</v>
      </c>
      <c r="G1037" t="s">
        <v>163</v>
      </c>
      <c r="H1037" t="s">
        <v>250</v>
      </c>
      <c r="I1037">
        <v>4</v>
      </c>
      <c r="J1037">
        <v>15</v>
      </c>
      <c r="K1037">
        <v>-0.73329999999999995</v>
      </c>
    </row>
    <row r="1038" spans="1:11">
      <c r="A1038" s="76">
        <v>1421</v>
      </c>
      <c r="B1038" s="76" t="s">
        <v>603</v>
      </c>
      <c r="C1038" s="76" t="s">
        <v>200</v>
      </c>
      <c r="D1038" s="76" t="s">
        <v>1920</v>
      </c>
      <c r="E1038" s="76" t="s">
        <v>1919</v>
      </c>
      <c r="F1038" s="76" t="s">
        <v>1918</v>
      </c>
      <c r="G1038" s="76" t="s">
        <v>163</v>
      </c>
      <c r="H1038" s="76" t="s">
        <v>250</v>
      </c>
      <c r="I1038" s="76">
        <v>4</v>
      </c>
      <c r="J1038" s="76">
        <v>9</v>
      </c>
      <c r="K1038" s="76">
        <v>-0.55559999999999998</v>
      </c>
    </row>
    <row r="1039" spans="1:11">
      <c r="A1039">
        <v>1518</v>
      </c>
      <c r="B1039" t="s">
        <v>603</v>
      </c>
      <c r="C1039" t="s">
        <v>200</v>
      </c>
      <c r="D1039" t="s">
        <v>1917</v>
      </c>
      <c r="E1039" t="s">
        <v>1916</v>
      </c>
      <c r="F1039" t="s">
        <v>1915</v>
      </c>
      <c r="G1039" t="s">
        <v>163</v>
      </c>
      <c r="H1039" t="s">
        <v>250</v>
      </c>
      <c r="I1039">
        <v>2</v>
      </c>
      <c r="J1039">
        <v>3</v>
      </c>
      <c r="K1039">
        <v>-0.33329999999999999</v>
      </c>
    </row>
    <row r="1040" spans="1:11">
      <c r="A1040" s="76">
        <v>135</v>
      </c>
      <c r="B1040" s="76" t="s">
        <v>343</v>
      </c>
      <c r="C1040" s="76" t="s">
        <v>201</v>
      </c>
      <c r="D1040" s="76" t="s">
        <v>1914</v>
      </c>
      <c r="E1040" s="76" t="s">
        <v>1913</v>
      </c>
      <c r="F1040" s="76" t="s">
        <v>1912</v>
      </c>
      <c r="G1040" s="76" t="s">
        <v>279</v>
      </c>
      <c r="H1040" s="76" t="s">
        <v>428</v>
      </c>
      <c r="I1040" s="76">
        <v>480776</v>
      </c>
      <c r="J1040" s="76">
        <v>429667</v>
      </c>
      <c r="K1040" s="76">
        <v>0.11899999999999999</v>
      </c>
    </row>
    <row r="1041" spans="1:11">
      <c r="A1041">
        <v>169</v>
      </c>
      <c r="B1041" t="s">
        <v>343</v>
      </c>
      <c r="C1041" t="s">
        <v>201</v>
      </c>
      <c r="D1041" t="s">
        <v>1911</v>
      </c>
      <c r="E1041" t="s">
        <v>1910</v>
      </c>
      <c r="F1041" t="s">
        <v>1909</v>
      </c>
      <c r="G1041" t="s">
        <v>279</v>
      </c>
      <c r="H1041" t="s">
        <v>278</v>
      </c>
      <c r="I1041">
        <v>311618</v>
      </c>
      <c r="J1041">
        <v>285198</v>
      </c>
      <c r="K1041">
        <v>9.2600000000000002E-2</v>
      </c>
    </row>
    <row r="1042" spans="1:11">
      <c r="A1042" s="76">
        <v>201</v>
      </c>
      <c r="B1042" s="76" t="s">
        <v>343</v>
      </c>
      <c r="C1042" s="76" t="s">
        <v>201</v>
      </c>
      <c r="D1042" s="76" t="s">
        <v>1908</v>
      </c>
      <c r="E1042" s="76" t="s">
        <v>1891</v>
      </c>
      <c r="F1042" s="76" t="s">
        <v>1907</v>
      </c>
      <c r="G1042" s="76" t="s">
        <v>279</v>
      </c>
      <c r="H1042" s="76" t="s">
        <v>278</v>
      </c>
      <c r="I1042" s="76">
        <v>164103</v>
      </c>
      <c r="J1042" s="76">
        <v>149865</v>
      </c>
      <c r="K1042" s="76">
        <v>9.5000000000000001E-2</v>
      </c>
    </row>
    <row r="1043" spans="1:11">
      <c r="A1043">
        <v>228</v>
      </c>
      <c r="B1043" t="s">
        <v>343</v>
      </c>
      <c r="C1043" t="s">
        <v>201</v>
      </c>
      <c r="D1043" t="s">
        <v>1906</v>
      </c>
      <c r="E1043" t="s">
        <v>1905</v>
      </c>
      <c r="F1043" t="s">
        <v>1904</v>
      </c>
      <c r="G1043" t="s">
        <v>279</v>
      </c>
      <c r="H1043" t="s">
        <v>278</v>
      </c>
      <c r="I1043">
        <v>117482</v>
      </c>
      <c r="J1043">
        <v>114578</v>
      </c>
      <c r="K1043">
        <v>2.53E-2</v>
      </c>
    </row>
    <row r="1044" spans="1:11">
      <c r="A1044" s="76">
        <v>253</v>
      </c>
      <c r="B1044" s="76" t="s">
        <v>343</v>
      </c>
      <c r="C1044" s="76" t="s">
        <v>201</v>
      </c>
      <c r="D1044" s="76" t="s">
        <v>1903</v>
      </c>
      <c r="E1044" s="76" t="s">
        <v>1902</v>
      </c>
      <c r="F1044" s="76" t="s">
        <v>1901</v>
      </c>
      <c r="G1044" s="76" t="s">
        <v>279</v>
      </c>
      <c r="H1044" s="76" t="s">
        <v>278</v>
      </c>
      <c r="I1044" s="76">
        <v>89040</v>
      </c>
      <c r="J1044" s="76">
        <v>75332</v>
      </c>
      <c r="K1044" s="76">
        <v>0.182</v>
      </c>
    </row>
    <row r="1045" spans="1:11">
      <c r="A1045">
        <v>343</v>
      </c>
      <c r="B1045" t="s">
        <v>343</v>
      </c>
      <c r="C1045" t="s">
        <v>201</v>
      </c>
      <c r="D1045" t="s">
        <v>1900</v>
      </c>
      <c r="E1045" t="s">
        <v>1899</v>
      </c>
      <c r="F1045" t="s">
        <v>1898</v>
      </c>
      <c r="G1045" t="s">
        <v>279</v>
      </c>
      <c r="H1045" t="s">
        <v>278</v>
      </c>
      <c r="I1045">
        <v>23835</v>
      </c>
      <c r="J1045">
        <v>22595</v>
      </c>
      <c r="K1045">
        <v>5.4899999999999997E-2</v>
      </c>
    </row>
    <row r="1046" spans="1:11">
      <c r="A1046" s="76">
        <v>411</v>
      </c>
      <c r="B1046" s="76" t="s">
        <v>343</v>
      </c>
      <c r="C1046" s="76" t="s">
        <v>201</v>
      </c>
      <c r="D1046" s="76" t="s">
        <v>1897</v>
      </c>
      <c r="E1046" s="76" t="s">
        <v>1051</v>
      </c>
      <c r="F1046" s="76" t="s">
        <v>1896</v>
      </c>
      <c r="G1046" s="76" t="s">
        <v>279</v>
      </c>
      <c r="H1046" s="76" t="s">
        <v>278</v>
      </c>
      <c r="I1046" s="76">
        <v>11176</v>
      </c>
      <c r="J1046" s="76">
        <v>11768</v>
      </c>
      <c r="K1046" s="76">
        <v>-5.0299999999999997E-2</v>
      </c>
    </row>
    <row r="1047" spans="1:11">
      <c r="A1047">
        <v>447</v>
      </c>
      <c r="B1047" t="s">
        <v>343</v>
      </c>
      <c r="C1047" t="s">
        <v>201</v>
      </c>
      <c r="D1047" t="s">
        <v>1895</v>
      </c>
      <c r="E1047" t="s">
        <v>1894</v>
      </c>
      <c r="F1047" t="s">
        <v>1893</v>
      </c>
      <c r="G1047" t="s">
        <v>274</v>
      </c>
      <c r="H1047" t="s">
        <v>250</v>
      </c>
      <c r="I1047">
        <v>6916</v>
      </c>
      <c r="J1047">
        <v>6628</v>
      </c>
      <c r="K1047">
        <v>4.3499999999999997E-2</v>
      </c>
    </row>
    <row r="1048" spans="1:11">
      <c r="A1048" s="76">
        <v>659</v>
      </c>
      <c r="B1048" s="76" t="s">
        <v>343</v>
      </c>
      <c r="C1048" s="76" t="s">
        <v>201</v>
      </c>
      <c r="D1048" s="76" t="s">
        <v>1892</v>
      </c>
      <c r="E1048" s="76" t="s">
        <v>1891</v>
      </c>
      <c r="F1048" s="76" t="s">
        <v>1890</v>
      </c>
      <c r="G1048" s="76" t="s">
        <v>163</v>
      </c>
      <c r="H1048" s="76" t="s">
        <v>250</v>
      </c>
      <c r="I1048" s="76">
        <v>843</v>
      </c>
      <c r="J1048" s="76">
        <v>405</v>
      </c>
      <c r="K1048" s="76">
        <v>1.0814999999999999</v>
      </c>
    </row>
    <row r="1049" spans="1:11">
      <c r="A1049">
        <v>1365</v>
      </c>
      <c r="B1049" t="s">
        <v>343</v>
      </c>
      <c r="C1049" t="s">
        <v>201</v>
      </c>
      <c r="D1049" t="s">
        <v>1889</v>
      </c>
      <c r="E1049" t="s">
        <v>1888</v>
      </c>
      <c r="F1049" t="s">
        <v>1887</v>
      </c>
      <c r="G1049" t="s">
        <v>163</v>
      </c>
      <c r="H1049" t="s">
        <v>250</v>
      </c>
      <c r="I1049">
        <v>5</v>
      </c>
      <c r="J1049">
        <v>3</v>
      </c>
      <c r="K1049">
        <v>0.66669999999999996</v>
      </c>
    </row>
    <row r="1050" spans="1:11">
      <c r="A1050" s="76">
        <v>1442</v>
      </c>
      <c r="B1050" s="76" t="s">
        <v>343</v>
      </c>
      <c r="C1050" s="76" t="s">
        <v>201</v>
      </c>
      <c r="D1050" s="76" t="s">
        <v>1886</v>
      </c>
      <c r="E1050" s="76" t="s">
        <v>1885</v>
      </c>
      <c r="F1050" s="76" t="s">
        <v>1884</v>
      </c>
      <c r="G1050" s="76" t="s">
        <v>163</v>
      </c>
      <c r="H1050" s="76" t="s">
        <v>250</v>
      </c>
      <c r="I1050" s="76">
        <v>3</v>
      </c>
      <c r="J1050" s="76">
        <v>2</v>
      </c>
      <c r="K1050" s="76">
        <v>0.5</v>
      </c>
    </row>
    <row r="1051" spans="1:11">
      <c r="A1051">
        <v>61</v>
      </c>
      <c r="B1051" t="s">
        <v>1846</v>
      </c>
      <c r="C1051" t="s">
        <v>191</v>
      </c>
      <c r="D1051" t="s">
        <v>1883</v>
      </c>
      <c r="E1051" t="s">
        <v>1857</v>
      </c>
      <c r="F1051" t="s">
        <v>1882</v>
      </c>
      <c r="G1051" t="s">
        <v>279</v>
      </c>
      <c r="H1051" t="s">
        <v>432</v>
      </c>
      <c r="I1051">
        <v>2455274</v>
      </c>
      <c r="J1051">
        <v>2454878</v>
      </c>
      <c r="K1051">
        <v>2.0000000000000001E-4</v>
      </c>
    </row>
    <row r="1052" spans="1:11">
      <c r="A1052" s="76">
        <v>200</v>
      </c>
      <c r="B1052" s="76" t="s">
        <v>1846</v>
      </c>
      <c r="C1052" s="76" t="s">
        <v>191</v>
      </c>
      <c r="D1052" s="76" t="s">
        <v>1881</v>
      </c>
      <c r="E1052" s="76" t="s">
        <v>1880</v>
      </c>
      <c r="F1052" s="76" t="s">
        <v>1880</v>
      </c>
      <c r="G1052" s="76" t="s">
        <v>279</v>
      </c>
      <c r="H1052" s="76" t="s">
        <v>278</v>
      </c>
      <c r="I1052" s="76">
        <v>166711</v>
      </c>
      <c r="J1052" s="76">
        <v>150214</v>
      </c>
      <c r="K1052" s="76">
        <v>0.10979999999999999</v>
      </c>
    </row>
    <row r="1053" spans="1:11">
      <c r="A1053">
        <v>262</v>
      </c>
      <c r="B1053" t="s">
        <v>1846</v>
      </c>
      <c r="C1053" t="s">
        <v>191</v>
      </c>
      <c r="D1053" t="s">
        <v>1879</v>
      </c>
      <c r="E1053" t="s">
        <v>1878</v>
      </c>
      <c r="F1053" t="s">
        <v>1877</v>
      </c>
      <c r="G1053" t="s">
        <v>279</v>
      </c>
      <c r="H1053" t="s">
        <v>278</v>
      </c>
      <c r="I1053">
        <v>70509</v>
      </c>
      <c r="J1053">
        <v>63298</v>
      </c>
      <c r="K1053">
        <v>0.1139</v>
      </c>
    </row>
    <row r="1054" spans="1:11">
      <c r="A1054" s="76">
        <v>353</v>
      </c>
      <c r="B1054" s="76" t="s">
        <v>1846</v>
      </c>
      <c r="C1054" s="76" t="s">
        <v>191</v>
      </c>
      <c r="D1054" s="76" t="s">
        <v>1876</v>
      </c>
      <c r="E1054" s="76" t="s">
        <v>1875</v>
      </c>
      <c r="F1054" s="76" t="s">
        <v>1874</v>
      </c>
      <c r="G1054" s="76" t="s">
        <v>279</v>
      </c>
      <c r="H1054" s="76" t="s">
        <v>278</v>
      </c>
      <c r="I1054" s="76">
        <v>21305</v>
      </c>
      <c r="J1054" s="76">
        <v>4568</v>
      </c>
      <c r="K1054" s="76">
        <v>3.6640000000000001</v>
      </c>
    </row>
    <row r="1055" spans="1:11">
      <c r="A1055">
        <v>369</v>
      </c>
      <c r="B1055" t="s">
        <v>1846</v>
      </c>
      <c r="C1055" t="s">
        <v>191</v>
      </c>
      <c r="D1055" t="s">
        <v>1873</v>
      </c>
      <c r="E1055" t="s">
        <v>1872</v>
      </c>
      <c r="F1055" t="s">
        <v>1871</v>
      </c>
      <c r="G1055" t="s">
        <v>279</v>
      </c>
      <c r="H1055" t="s">
        <v>278</v>
      </c>
      <c r="I1055">
        <v>17707</v>
      </c>
      <c r="J1055">
        <v>14295</v>
      </c>
      <c r="K1055">
        <v>0.2387</v>
      </c>
    </row>
    <row r="1056" spans="1:11">
      <c r="A1056" s="76">
        <v>380</v>
      </c>
      <c r="B1056" s="76" t="s">
        <v>1846</v>
      </c>
      <c r="C1056" s="76" t="s">
        <v>191</v>
      </c>
      <c r="D1056" s="76" t="s">
        <v>1870</v>
      </c>
      <c r="E1056" s="76" t="s">
        <v>1869</v>
      </c>
      <c r="F1056" s="76" t="s">
        <v>1868</v>
      </c>
      <c r="G1056" s="76" t="s">
        <v>279</v>
      </c>
      <c r="H1056" s="76" t="s">
        <v>278</v>
      </c>
      <c r="I1056" s="76">
        <v>16120</v>
      </c>
      <c r="J1056" s="76">
        <v>13798</v>
      </c>
      <c r="K1056" s="76">
        <v>0.16830000000000001</v>
      </c>
    </row>
    <row r="1057" spans="1:11">
      <c r="A1057">
        <v>502</v>
      </c>
      <c r="B1057" t="s">
        <v>1846</v>
      </c>
      <c r="C1057" t="s">
        <v>191</v>
      </c>
      <c r="D1057" t="s">
        <v>1867</v>
      </c>
      <c r="E1057" t="s">
        <v>1866</v>
      </c>
      <c r="F1057" t="s">
        <v>1865</v>
      </c>
      <c r="G1057" t="s">
        <v>274</v>
      </c>
      <c r="H1057" t="s">
        <v>250</v>
      </c>
      <c r="I1057">
        <v>4233</v>
      </c>
      <c r="J1057">
        <v>5218</v>
      </c>
      <c r="K1057">
        <v>-0.1888</v>
      </c>
    </row>
    <row r="1058" spans="1:11">
      <c r="A1058" s="76">
        <v>542</v>
      </c>
      <c r="B1058" s="76" t="s">
        <v>1846</v>
      </c>
      <c r="C1058" s="76" t="s">
        <v>191</v>
      </c>
      <c r="D1058" s="76" t="s">
        <v>1864</v>
      </c>
      <c r="E1058" s="76" t="s">
        <v>1863</v>
      </c>
      <c r="F1058" s="76" t="s">
        <v>1862</v>
      </c>
      <c r="G1058" s="76" t="s">
        <v>274</v>
      </c>
      <c r="H1058" s="76" t="s">
        <v>250</v>
      </c>
      <c r="I1058" s="76">
        <v>3065</v>
      </c>
      <c r="J1058" s="76">
        <v>2921</v>
      </c>
      <c r="K1058" s="76">
        <v>4.9299999999999997E-2</v>
      </c>
    </row>
    <row r="1059" spans="1:11">
      <c r="A1059">
        <v>572</v>
      </c>
      <c r="B1059" t="s">
        <v>1846</v>
      </c>
      <c r="C1059" t="s">
        <v>191</v>
      </c>
      <c r="D1059" t="s">
        <v>1861</v>
      </c>
      <c r="E1059" t="s">
        <v>1860</v>
      </c>
      <c r="F1059" t="s">
        <v>1859</v>
      </c>
      <c r="G1059" t="s">
        <v>163</v>
      </c>
      <c r="H1059" t="s">
        <v>250</v>
      </c>
      <c r="I1059">
        <v>2123</v>
      </c>
      <c r="J1059">
        <v>2356</v>
      </c>
      <c r="K1059">
        <v>-9.8900000000000002E-2</v>
      </c>
    </row>
    <row r="1060" spans="1:11">
      <c r="A1060" s="76">
        <v>738</v>
      </c>
      <c r="B1060" s="76" t="s">
        <v>1846</v>
      </c>
      <c r="C1060" s="76" t="s">
        <v>191</v>
      </c>
      <c r="D1060" s="76" t="s">
        <v>1858</v>
      </c>
      <c r="E1060" s="76" t="s">
        <v>1857</v>
      </c>
      <c r="F1060" s="76" t="s">
        <v>1856</v>
      </c>
      <c r="G1060" s="76" t="s">
        <v>163</v>
      </c>
      <c r="H1060" s="76" t="s">
        <v>250</v>
      </c>
      <c r="I1060" s="76">
        <v>322</v>
      </c>
      <c r="J1060" s="76">
        <v>530</v>
      </c>
      <c r="K1060" s="76">
        <v>-0.39250000000000002</v>
      </c>
    </row>
    <row r="1061" spans="1:11">
      <c r="A1061">
        <v>1291</v>
      </c>
      <c r="B1061" t="s">
        <v>1846</v>
      </c>
      <c r="C1061" t="s">
        <v>191</v>
      </c>
      <c r="D1061" t="s">
        <v>1855</v>
      </c>
      <c r="E1061" t="s">
        <v>1854</v>
      </c>
      <c r="F1061" t="s">
        <v>1853</v>
      </c>
      <c r="G1061" t="s">
        <v>163</v>
      </c>
      <c r="H1061" t="s">
        <v>250</v>
      </c>
      <c r="I1061">
        <v>7</v>
      </c>
      <c r="J1061">
        <v>10</v>
      </c>
      <c r="K1061">
        <v>-0.3</v>
      </c>
    </row>
    <row r="1062" spans="1:11">
      <c r="A1062" s="76">
        <v>1449</v>
      </c>
      <c r="B1062" s="76" t="s">
        <v>1846</v>
      </c>
      <c r="C1062" s="76" t="s">
        <v>191</v>
      </c>
      <c r="D1062" s="76" t="s">
        <v>1852</v>
      </c>
      <c r="E1062" s="76" t="s">
        <v>1851</v>
      </c>
      <c r="F1062" s="76" t="s">
        <v>1850</v>
      </c>
      <c r="G1062" s="76" t="s">
        <v>163</v>
      </c>
      <c r="H1062" s="76" t="s">
        <v>250</v>
      </c>
      <c r="I1062" s="76">
        <v>3</v>
      </c>
      <c r="J1062" s="76">
        <v>6</v>
      </c>
      <c r="K1062" s="76">
        <v>-0.5</v>
      </c>
    </row>
    <row r="1063" spans="1:11">
      <c r="A1063">
        <v>1591</v>
      </c>
      <c r="B1063" t="s">
        <v>1846</v>
      </c>
      <c r="C1063" t="s">
        <v>191</v>
      </c>
      <c r="D1063" t="s">
        <v>1849</v>
      </c>
      <c r="E1063" t="s">
        <v>1848</v>
      </c>
      <c r="F1063" t="s">
        <v>1847</v>
      </c>
      <c r="G1063" t="s">
        <v>163</v>
      </c>
      <c r="H1063" t="s">
        <v>250</v>
      </c>
      <c r="I1063">
        <v>1</v>
      </c>
      <c r="J1063">
        <v>0</v>
      </c>
      <c r="K1063">
        <v>0</v>
      </c>
    </row>
    <row r="1064" spans="1:11">
      <c r="A1064" s="76">
        <v>1625</v>
      </c>
      <c r="B1064" s="76" t="s">
        <v>1846</v>
      </c>
      <c r="C1064" s="76" t="s">
        <v>191</v>
      </c>
      <c r="D1064" s="76" t="s">
        <v>1845</v>
      </c>
      <c r="E1064" s="76" t="s">
        <v>1844</v>
      </c>
      <c r="F1064" s="76" t="s">
        <v>1843</v>
      </c>
      <c r="G1064" s="76" t="s">
        <v>163</v>
      </c>
      <c r="H1064" s="76" t="s">
        <v>250</v>
      </c>
      <c r="I1064" s="76">
        <v>1</v>
      </c>
      <c r="J1064" s="76">
        <v>11</v>
      </c>
      <c r="K1064" s="76">
        <v>-0.90910000000000002</v>
      </c>
    </row>
    <row r="1065" spans="1:11">
      <c r="A1065">
        <v>103</v>
      </c>
      <c r="B1065" t="s">
        <v>191</v>
      </c>
      <c r="C1065" t="s">
        <v>194</v>
      </c>
      <c r="D1065" t="s">
        <v>1842</v>
      </c>
      <c r="E1065" t="s">
        <v>1841</v>
      </c>
      <c r="F1065" t="s">
        <v>1841</v>
      </c>
      <c r="G1065" t="s">
        <v>279</v>
      </c>
      <c r="H1065" t="s">
        <v>428</v>
      </c>
      <c r="I1065">
        <v>852321</v>
      </c>
      <c r="J1065">
        <v>911225</v>
      </c>
      <c r="K1065">
        <v>-6.4600000000000005E-2</v>
      </c>
    </row>
    <row r="1066" spans="1:11">
      <c r="A1066" s="76">
        <v>229</v>
      </c>
      <c r="B1066" s="76" t="s">
        <v>191</v>
      </c>
      <c r="C1066" s="76" t="s">
        <v>194</v>
      </c>
      <c r="D1066" s="76" t="s">
        <v>1840</v>
      </c>
      <c r="E1066" s="76" t="s">
        <v>1839</v>
      </c>
      <c r="F1066" s="76" t="s">
        <v>1838</v>
      </c>
      <c r="G1066" s="76" t="s">
        <v>279</v>
      </c>
      <c r="H1066" s="76" t="s">
        <v>278</v>
      </c>
      <c r="I1066" s="76">
        <v>116903</v>
      </c>
      <c r="J1066" s="76">
        <v>92836</v>
      </c>
      <c r="K1066" s="76">
        <v>0.25919999999999999</v>
      </c>
    </row>
    <row r="1067" spans="1:11">
      <c r="A1067">
        <v>417</v>
      </c>
      <c r="B1067" t="s">
        <v>191</v>
      </c>
      <c r="C1067" t="s">
        <v>194</v>
      </c>
      <c r="D1067" t="s">
        <v>1837</v>
      </c>
      <c r="E1067" t="s">
        <v>1079</v>
      </c>
      <c r="F1067" t="s">
        <v>1078</v>
      </c>
      <c r="G1067" t="s">
        <v>279</v>
      </c>
      <c r="H1067" t="s">
        <v>278</v>
      </c>
      <c r="I1067">
        <v>10364</v>
      </c>
      <c r="J1067">
        <v>10360</v>
      </c>
      <c r="K1067">
        <v>4.0000000000000002E-4</v>
      </c>
    </row>
    <row r="1068" spans="1:11">
      <c r="A1068" s="76">
        <v>827</v>
      </c>
      <c r="B1068" s="76" t="s">
        <v>191</v>
      </c>
      <c r="C1068" s="76" t="s">
        <v>194</v>
      </c>
      <c r="D1068" s="76" t="s">
        <v>1836</v>
      </c>
      <c r="E1068" s="76" t="s">
        <v>1835</v>
      </c>
      <c r="F1068" s="76" t="s">
        <v>1834</v>
      </c>
      <c r="G1068" s="76" t="s">
        <v>163</v>
      </c>
      <c r="H1068" s="76" t="s">
        <v>250</v>
      </c>
      <c r="I1068" s="76">
        <v>125</v>
      </c>
      <c r="J1068" s="76">
        <v>346</v>
      </c>
      <c r="K1068" s="76">
        <v>-0.63870000000000005</v>
      </c>
    </row>
    <row r="1069" spans="1:11">
      <c r="A1069">
        <v>885</v>
      </c>
      <c r="B1069" t="s">
        <v>191</v>
      </c>
      <c r="C1069" t="s">
        <v>194</v>
      </c>
      <c r="D1069" t="s">
        <v>1833</v>
      </c>
      <c r="E1069" t="s">
        <v>1832</v>
      </c>
      <c r="F1069" t="s">
        <v>1831</v>
      </c>
      <c r="G1069" t="s">
        <v>163</v>
      </c>
      <c r="H1069" t="s">
        <v>250</v>
      </c>
      <c r="I1069">
        <v>70</v>
      </c>
      <c r="J1069">
        <v>88</v>
      </c>
      <c r="K1069">
        <v>-0.20449999999999999</v>
      </c>
    </row>
    <row r="1070" spans="1:11">
      <c r="A1070" s="76">
        <v>939</v>
      </c>
      <c r="B1070" s="76" t="s">
        <v>191</v>
      </c>
      <c r="C1070" s="76" t="s">
        <v>194</v>
      </c>
      <c r="D1070" s="76" t="s">
        <v>1830</v>
      </c>
      <c r="E1070" s="76" t="s">
        <v>1829</v>
      </c>
      <c r="F1070" s="76" t="s">
        <v>1828</v>
      </c>
      <c r="G1070" s="76" t="s">
        <v>163</v>
      </c>
      <c r="H1070" s="76" t="s">
        <v>250</v>
      </c>
      <c r="I1070" s="76">
        <v>45</v>
      </c>
      <c r="J1070" s="76">
        <v>75</v>
      </c>
      <c r="K1070" s="76">
        <v>-0.4</v>
      </c>
    </row>
    <row r="1071" spans="1:11">
      <c r="A1071">
        <v>1209</v>
      </c>
      <c r="B1071" t="s">
        <v>191</v>
      </c>
      <c r="C1071" t="s">
        <v>194</v>
      </c>
      <c r="D1071" t="s">
        <v>1827</v>
      </c>
      <c r="E1071" t="s">
        <v>1826</v>
      </c>
      <c r="F1071" t="s">
        <v>1825</v>
      </c>
      <c r="G1071" t="s">
        <v>163</v>
      </c>
      <c r="H1071" t="s">
        <v>250</v>
      </c>
      <c r="I1071">
        <v>9</v>
      </c>
      <c r="J1071">
        <v>29</v>
      </c>
      <c r="K1071">
        <v>-0.68969999999999998</v>
      </c>
    </row>
    <row r="1072" spans="1:11">
      <c r="A1072" s="76">
        <v>1531</v>
      </c>
      <c r="B1072" s="76" t="s">
        <v>191</v>
      </c>
      <c r="C1072" s="76" t="s">
        <v>194</v>
      </c>
      <c r="D1072" s="76" t="s">
        <v>1824</v>
      </c>
      <c r="E1072" s="76" t="s">
        <v>1823</v>
      </c>
      <c r="F1072" s="76" t="s">
        <v>1822</v>
      </c>
      <c r="G1072" s="76" t="s">
        <v>163</v>
      </c>
      <c r="H1072" s="76" t="s">
        <v>250</v>
      </c>
      <c r="I1072" s="76">
        <v>2</v>
      </c>
      <c r="J1072" s="76">
        <v>13</v>
      </c>
      <c r="K1072" s="76">
        <v>-0.84619999999999995</v>
      </c>
    </row>
    <row r="1073" spans="1:11">
      <c r="A1073">
        <v>12</v>
      </c>
      <c r="B1073" t="s">
        <v>307</v>
      </c>
      <c r="C1073" t="s">
        <v>196</v>
      </c>
      <c r="D1073" t="s">
        <v>1821</v>
      </c>
      <c r="E1073" t="s">
        <v>1479</v>
      </c>
      <c r="F1073" t="s">
        <v>1820</v>
      </c>
      <c r="G1073" t="s">
        <v>279</v>
      </c>
      <c r="H1073" t="s">
        <v>576</v>
      </c>
      <c r="I1073">
        <v>23160763</v>
      </c>
      <c r="J1073">
        <v>22797602</v>
      </c>
      <c r="K1073">
        <v>1.5900000000000001E-2</v>
      </c>
    </row>
    <row r="1074" spans="1:11">
      <c r="A1074" s="76">
        <v>129</v>
      </c>
      <c r="B1074" s="76" t="s">
        <v>307</v>
      </c>
      <c r="C1074" s="76" t="s">
        <v>196</v>
      </c>
      <c r="D1074" s="76" t="s">
        <v>1819</v>
      </c>
      <c r="E1074" s="76" t="s">
        <v>1818</v>
      </c>
      <c r="F1074" s="76" t="s">
        <v>1817</v>
      </c>
      <c r="G1074" s="76" t="s">
        <v>279</v>
      </c>
      <c r="H1074" s="76" t="s">
        <v>428</v>
      </c>
      <c r="I1074" s="76">
        <v>529773</v>
      </c>
      <c r="J1074" s="76">
        <v>568958</v>
      </c>
      <c r="K1074" s="76">
        <v>-6.8900000000000003E-2</v>
      </c>
    </row>
    <row r="1075" spans="1:11">
      <c r="A1075">
        <v>137</v>
      </c>
      <c r="B1075" t="s">
        <v>307</v>
      </c>
      <c r="C1075" t="s">
        <v>196</v>
      </c>
      <c r="D1075" t="s">
        <v>1816</v>
      </c>
      <c r="E1075" t="s">
        <v>1815</v>
      </c>
      <c r="F1075" t="s">
        <v>1814</v>
      </c>
      <c r="G1075" t="s">
        <v>279</v>
      </c>
      <c r="H1075" t="s">
        <v>278</v>
      </c>
      <c r="I1075">
        <v>462173</v>
      </c>
      <c r="J1075">
        <v>404349</v>
      </c>
      <c r="K1075">
        <v>0.14299999999999999</v>
      </c>
    </row>
    <row r="1076" spans="1:11">
      <c r="A1076" s="76">
        <v>420</v>
      </c>
      <c r="B1076" s="76" t="s">
        <v>307</v>
      </c>
      <c r="C1076" s="76" t="s">
        <v>196</v>
      </c>
      <c r="D1076" s="76" t="s">
        <v>1813</v>
      </c>
      <c r="E1076" s="76" t="s">
        <v>1812</v>
      </c>
      <c r="F1076" s="76" t="s">
        <v>1812</v>
      </c>
      <c r="G1076" s="76" t="s">
        <v>163</v>
      </c>
      <c r="H1076" s="76" t="s">
        <v>250</v>
      </c>
      <c r="I1076" s="76">
        <v>10072</v>
      </c>
      <c r="J1076" s="76">
        <v>19242</v>
      </c>
      <c r="K1076" s="76">
        <v>-0.47660000000000002</v>
      </c>
    </row>
    <row r="1077" spans="1:11">
      <c r="A1077">
        <v>533</v>
      </c>
      <c r="B1077" t="s">
        <v>307</v>
      </c>
      <c r="C1077" t="s">
        <v>196</v>
      </c>
      <c r="D1077" t="s">
        <v>1811</v>
      </c>
      <c r="E1077" t="s">
        <v>1810</v>
      </c>
      <c r="F1077" t="s">
        <v>1809</v>
      </c>
      <c r="G1077" t="s">
        <v>163</v>
      </c>
      <c r="H1077" t="s">
        <v>250</v>
      </c>
      <c r="I1077">
        <v>3257</v>
      </c>
      <c r="J1077">
        <v>6605</v>
      </c>
      <c r="K1077">
        <v>-0.50690000000000002</v>
      </c>
    </row>
    <row r="1078" spans="1:11">
      <c r="A1078" s="76">
        <v>581</v>
      </c>
      <c r="B1078" s="76" t="s">
        <v>307</v>
      </c>
      <c r="C1078" s="76" t="s">
        <v>196</v>
      </c>
      <c r="D1078" s="76" t="s">
        <v>1808</v>
      </c>
      <c r="E1078" s="76" t="s">
        <v>1807</v>
      </c>
      <c r="F1078" s="76" t="s">
        <v>1806</v>
      </c>
      <c r="G1078" s="76" t="s">
        <v>163</v>
      </c>
      <c r="H1078" s="76" t="s">
        <v>250</v>
      </c>
      <c r="I1078" s="76">
        <v>1971</v>
      </c>
      <c r="J1078" s="76">
        <v>1115</v>
      </c>
      <c r="K1078" s="76">
        <v>0.76770000000000005</v>
      </c>
    </row>
    <row r="1079" spans="1:11">
      <c r="A1079">
        <v>752</v>
      </c>
      <c r="B1079" t="s">
        <v>307</v>
      </c>
      <c r="C1079" t="s">
        <v>196</v>
      </c>
      <c r="D1079" t="s">
        <v>1805</v>
      </c>
      <c r="E1079" t="s">
        <v>1804</v>
      </c>
      <c r="F1079" t="s">
        <v>1803</v>
      </c>
      <c r="G1079" t="s">
        <v>163</v>
      </c>
      <c r="H1079" t="s">
        <v>250</v>
      </c>
      <c r="I1079">
        <v>260</v>
      </c>
      <c r="J1079">
        <v>22</v>
      </c>
      <c r="K1079">
        <v>10.818199999999999</v>
      </c>
    </row>
    <row r="1080" spans="1:11">
      <c r="A1080" s="76">
        <v>760</v>
      </c>
      <c r="B1080" s="76" t="s">
        <v>307</v>
      </c>
      <c r="C1080" s="76" t="s">
        <v>196</v>
      </c>
      <c r="D1080" s="76" t="s">
        <v>1802</v>
      </c>
      <c r="E1080" s="76" t="s">
        <v>1801</v>
      </c>
      <c r="F1080" s="76" t="s">
        <v>1800</v>
      </c>
      <c r="G1080" s="76" t="s">
        <v>163</v>
      </c>
      <c r="H1080" s="76" t="s">
        <v>250</v>
      </c>
      <c r="I1080" s="76">
        <v>240</v>
      </c>
      <c r="J1080" s="76">
        <v>403</v>
      </c>
      <c r="K1080" s="76">
        <v>-0.40450000000000003</v>
      </c>
    </row>
    <row r="1081" spans="1:11">
      <c r="A1081">
        <v>805</v>
      </c>
      <c r="B1081" t="s">
        <v>307</v>
      </c>
      <c r="C1081" t="s">
        <v>196</v>
      </c>
      <c r="D1081" t="s">
        <v>1799</v>
      </c>
      <c r="E1081" t="s">
        <v>1798</v>
      </c>
      <c r="F1081" t="s">
        <v>1797</v>
      </c>
      <c r="G1081" t="s">
        <v>163</v>
      </c>
      <c r="H1081" t="s">
        <v>250</v>
      </c>
      <c r="I1081">
        <v>155</v>
      </c>
      <c r="J1081">
        <v>13</v>
      </c>
      <c r="K1081">
        <v>10.9231</v>
      </c>
    </row>
    <row r="1082" spans="1:11">
      <c r="A1082" s="76">
        <v>1092</v>
      </c>
      <c r="B1082" s="76" t="s">
        <v>307</v>
      </c>
      <c r="C1082" s="76" t="s">
        <v>196</v>
      </c>
      <c r="D1082" s="76" t="s">
        <v>1796</v>
      </c>
      <c r="E1082" s="76" t="s">
        <v>1795</v>
      </c>
      <c r="F1082" s="76" t="s">
        <v>1794</v>
      </c>
      <c r="G1082" s="76" t="s">
        <v>163</v>
      </c>
      <c r="H1082" s="76" t="s">
        <v>250</v>
      </c>
      <c r="I1082" s="76">
        <v>18</v>
      </c>
      <c r="J1082" s="76">
        <v>176</v>
      </c>
      <c r="K1082" s="76">
        <v>-0.89770000000000005</v>
      </c>
    </row>
    <row r="1083" spans="1:11">
      <c r="A1083">
        <v>1155</v>
      </c>
      <c r="B1083" t="s">
        <v>307</v>
      </c>
      <c r="C1083" t="s">
        <v>196</v>
      </c>
      <c r="D1083" t="s">
        <v>1793</v>
      </c>
      <c r="E1083" t="s">
        <v>1792</v>
      </c>
      <c r="F1083" t="s">
        <v>1791</v>
      </c>
      <c r="G1083" t="s">
        <v>163</v>
      </c>
      <c r="H1083" t="s">
        <v>250</v>
      </c>
      <c r="I1083">
        <v>13</v>
      </c>
      <c r="J1083">
        <v>57</v>
      </c>
      <c r="K1083">
        <v>-0.77190000000000003</v>
      </c>
    </row>
    <row r="1084" spans="1:11">
      <c r="A1084" s="76">
        <v>1243</v>
      </c>
      <c r="B1084" s="76" t="s">
        <v>307</v>
      </c>
      <c r="C1084" s="76" t="s">
        <v>196</v>
      </c>
      <c r="D1084" s="76" t="s">
        <v>1790</v>
      </c>
      <c r="E1084" s="76" t="s">
        <v>1789</v>
      </c>
      <c r="F1084" s="76" t="s">
        <v>1788</v>
      </c>
      <c r="G1084" s="76" t="s">
        <v>163</v>
      </c>
      <c r="H1084" s="76" t="s">
        <v>250</v>
      </c>
      <c r="I1084" s="76">
        <v>8</v>
      </c>
      <c r="J1084" s="76">
        <v>24</v>
      </c>
      <c r="K1084" s="76">
        <v>-0.66669999999999996</v>
      </c>
    </row>
    <row r="1085" spans="1:11">
      <c r="A1085">
        <v>1304</v>
      </c>
      <c r="B1085" t="s">
        <v>307</v>
      </c>
      <c r="C1085" t="s">
        <v>196</v>
      </c>
      <c r="D1085" t="s">
        <v>1787</v>
      </c>
      <c r="E1085" t="s">
        <v>1786</v>
      </c>
      <c r="F1085" t="s">
        <v>1786</v>
      </c>
      <c r="G1085" t="s">
        <v>163</v>
      </c>
      <c r="H1085" t="s">
        <v>250</v>
      </c>
      <c r="I1085">
        <v>6</v>
      </c>
      <c r="J1085">
        <v>2</v>
      </c>
      <c r="K1085">
        <v>2</v>
      </c>
    </row>
    <row r="1086" spans="1:11">
      <c r="A1086" s="76">
        <v>1357</v>
      </c>
      <c r="B1086" s="76" t="s">
        <v>307</v>
      </c>
      <c r="C1086" s="76" t="s">
        <v>196</v>
      </c>
      <c r="D1086" s="76" t="s">
        <v>1785</v>
      </c>
      <c r="E1086" s="76" t="s">
        <v>1784</v>
      </c>
      <c r="F1086" s="76" t="s">
        <v>1783</v>
      </c>
      <c r="G1086" s="76" t="s">
        <v>163</v>
      </c>
      <c r="H1086" s="76" t="s">
        <v>250</v>
      </c>
      <c r="I1086" s="76">
        <v>5</v>
      </c>
      <c r="J1086" s="76">
        <v>13</v>
      </c>
      <c r="K1086" s="76">
        <v>-0.61539999999999995</v>
      </c>
    </row>
    <row r="1087" spans="1:11">
      <c r="A1087">
        <v>1568</v>
      </c>
      <c r="B1087" t="s">
        <v>307</v>
      </c>
      <c r="C1087" t="s">
        <v>196</v>
      </c>
      <c r="D1087" t="s">
        <v>1782</v>
      </c>
      <c r="E1087" t="s">
        <v>1781</v>
      </c>
      <c r="F1087" t="s">
        <v>1780</v>
      </c>
      <c r="G1087" t="s">
        <v>163</v>
      </c>
      <c r="H1087" t="s">
        <v>250</v>
      </c>
      <c r="I1087">
        <v>1</v>
      </c>
      <c r="J1087">
        <v>0</v>
      </c>
      <c r="K1087">
        <v>0</v>
      </c>
    </row>
    <row r="1088" spans="1:11">
      <c r="A1088" s="76">
        <v>59</v>
      </c>
      <c r="B1088" s="76" t="s">
        <v>747</v>
      </c>
      <c r="C1088" s="76" t="s">
        <v>197</v>
      </c>
      <c r="D1088" s="76" t="s">
        <v>1779</v>
      </c>
      <c r="E1088" s="76" t="s">
        <v>1778</v>
      </c>
      <c r="F1088" s="76" t="s">
        <v>1777</v>
      </c>
      <c r="G1088" s="76" t="s">
        <v>279</v>
      </c>
      <c r="H1088" s="76" t="s">
        <v>432</v>
      </c>
      <c r="I1088" s="76">
        <v>2641450</v>
      </c>
      <c r="J1088" s="76">
        <v>2647269</v>
      </c>
      <c r="K1088" s="76">
        <v>-2.2000000000000001E-3</v>
      </c>
    </row>
    <row r="1089" spans="1:11">
      <c r="A1089">
        <v>212</v>
      </c>
      <c r="B1089" t="s">
        <v>747</v>
      </c>
      <c r="C1089" t="s">
        <v>197</v>
      </c>
      <c r="D1089" t="s">
        <v>1776</v>
      </c>
      <c r="E1089" t="s">
        <v>1775</v>
      </c>
      <c r="F1089" t="s">
        <v>1774</v>
      </c>
      <c r="G1089" t="s">
        <v>279</v>
      </c>
      <c r="H1089" t="s">
        <v>278</v>
      </c>
      <c r="I1089">
        <v>142774</v>
      </c>
      <c r="J1089">
        <v>115787</v>
      </c>
      <c r="K1089">
        <v>0.2331</v>
      </c>
    </row>
    <row r="1090" spans="1:11">
      <c r="A1090" s="76">
        <v>271</v>
      </c>
      <c r="B1090" s="76" t="s">
        <v>747</v>
      </c>
      <c r="C1090" s="76" t="s">
        <v>197</v>
      </c>
      <c r="D1090" s="76" t="s">
        <v>1773</v>
      </c>
      <c r="E1090" s="76" t="s">
        <v>1772</v>
      </c>
      <c r="F1090" s="76" t="s">
        <v>1771</v>
      </c>
      <c r="G1090" s="76" t="s">
        <v>279</v>
      </c>
      <c r="H1090" s="76" t="s">
        <v>278</v>
      </c>
      <c r="I1090" s="76">
        <v>60217</v>
      </c>
      <c r="J1090" s="76">
        <v>56632</v>
      </c>
      <c r="K1090" s="76">
        <v>6.3299999999999995E-2</v>
      </c>
    </row>
    <row r="1091" spans="1:11">
      <c r="A1091">
        <v>324</v>
      </c>
      <c r="B1091" t="s">
        <v>747</v>
      </c>
      <c r="C1091" t="s">
        <v>197</v>
      </c>
      <c r="D1091" t="s">
        <v>1770</v>
      </c>
      <c r="E1091" t="s">
        <v>1769</v>
      </c>
      <c r="F1091" t="s">
        <v>1768</v>
      </c>
      <c r="G1091" t="s">
        <v>279</v>
      </c>
      <c r="H1091" t="s">
        <v>278</v>
      </c>
      <c r="I1091">
        <v>27774</v>
      </c>
      <c r="J1091">
        <v>23475</v>
      </c>
      <c r="K1091">
        <v>0.18310000000000001</v>
      </c>
    </row>
    <row r="1092" spans="1:11">
      <c r="A1092" s="76">
        <v>458</v>
      </c>
      <c r="B1092" s="76" t="s">
        <v>747</v>
      </c>
      <c r="C1092" s="76" t="s">
        <v>197</v>
      </c>
      <c r="D1092" s="76" t="s">
        <v>1767</v>
      </c>
      <c r="E1092" s="76" t="s">
        <v>1766</v>
      </c>
      <c r="F1092" s="76" t="s">
        <v>1765</v>
      </c>
      <c r="G1092" s="76" t="s">
        <v>274</v>
      </c>
      <c r="H1092" s="76" t="s">
        <v>250</v>
      </c>
      <c r="I1092" s="76">
        <v>5968</v>
      </c>
      <c r="J1092" s="76">
        <v>5949</v>
      </c>
      <c r="K1092" s="76">
        <v>3.2000000000000002E-3</v>
      </c>
    </row>
    <row r="1093" spans="1:11">
      <c r="A1093">
        <v>470</v>
      </c>
      <c r="B1093" t="s">
        <v>747</v>
      </c>
      <c r="C1093" t="s">
        <v>197</v>
      </c>
      <c r="D1093" t="s">
        <v>1764</v>
      </c>
      <c r="E1093" t="s">
        <v>1758</v>
      </c>
      <c r="F1093" t="s">
        <v>1763</v>
      </c>
      <c r="G1093" t="s">
        <v>274</v>
      </c>
      <c r="H1093" t="s">
        <v>250</v>
      </c>
      <c r="I1093">
        <v>5335</v>
      </c>
      <c r="J1093">
        <v>4750</v>
      </c>
      <c r="K1093">
        <v>0.1232</v>
      </c>
    </row>
    <row r="1094" spans="1:11">
      <c r="A1094" s="76">
        <v>475</v>
      </c>
      <c r="B1094" s="76" t="s">
        <v>747</v>
      </c>
      <c r="C1094" s="76" t="s">
        <v>197</v>
      </c>
      <c r="D1094" s="76" t="s">
        <v>1762</v>
      </c>
      <c r="E1094" s="76" t="s">
        <v>1761</v>
      </c>
      <c r="F1094" s="76" t="s">
        <v>1760</v>
      </c>
      <c r="G1094" s="76" t="s">
        <v>274</v>
      </c>
      <c r="H1094" s="76" t="s">
        <v>250</v>
      </c>
      <c r="I1094" s="76">
        <v>5224</v>
      </c>
      <c r="J1094" s="76">
        <v>5124</v>
      </c>
      <c r="K1094" s="76">
        <v>1.95E-2</v>
      </c>
    </row>
    <row r="1095" spans="1:11">
      <c r="A1095">
        <v>679</v>
      </c>
      <c r="B1095" t="s">
        <v>747</v>
      </c>
      <c r="C1095" t="s">
        <v>197</v>
      </c>
      <c r="D1095" t="s">
        <v>1759</v>
      </c>
      <c r="E1095" t="s">
        <v>1758</v>
      </c>
      <c r="F1095" t="s">
        <v>1757</v>
      </c>
      <c r="G1095" t="s">
        <v>163</v>
      </c>
      <c r="H1095" t="s">
        <v>250</v>
      </c>
      <c r="I1095">
        <v>651</v>
      </c>
      <c r="J1095">
        <v>1005</v>
      </c>
      <c r="K1095">
        <v>-0.35220000000000001</v>
      </c>
    </row>
    <row r="1096" spans="1:11">
      <c r="A1096" s="76">
        <v>743</v>
      </c>
      <c r="B1096" s="76" t="s">
        <v>747</v>
      </c>
      <c r="C1096" s="76" t="s">
        <v>197</v>
      </c>
      <c r="D1096" s="76" t="s">
        <v>1756</v>
      </c>
      <c r="E1096" s="76" t="s">
        <v>1755</v>
      </c>
      <c r="F1096" s="76" t="s">
        <v>1754</v>
      </c>
      <c r="G1096" s="76" t="s">
        <v>163</v>
      </c>
      <c r="H1096" s="76" t="s">
        <v>250</v>
      </c>
      <c r="I1096" s="76">
        <v>310</v>
      </c>
      <c r="J1096" s="76">
        <v>129</v>
      </c>
      <c r="K1096" s="76">
        <v>1.4031</v>
      </c>
    </row>
    <row r="1097" spans="1:11">
      <c r="A1097">
        <v>763</v>
      </c>
      <c r="B1097" t="s">
        <v>747</v>
      </c>
      <c r="C1097" t="s">
        <v>197</v>
      </c>
      <c r="D1097" t="s">
        <v>1753</v>
      </c>
      <c r="E1097" t="s">
        <v>1752</v>
      </c>
      <c r="F1097" t="s">
        <v>1751</v>
      </c>
      <c r="G1097" t="s">
        <v>163</v>
      </c>
      <c r="H1097" t="s">
        <v>250</v>
      </c>
      <c r="I1097">
        <v>236</v>
      </c>
      <c r="J1097">
        <v>270</v>
      </c>
      <c r="K1097">
        <v>-0.12590000000000001</v>
      </c>
    </row>
    <row r="1098" spans="1:11">
      <c r="A1098" s="76">
        <v>794</v>
      </c>
      <c r="B1098" s="76" t="s">
        <v>747</v>
      </c>
      <c r="C1098" s="76" t="s">
        <v>197</v>
      </c>
      <c r="D1098" s="76" t="s">
        <v>1750</v>
      </c>
      <c r="E1098" s="76" t="s">
        <v>1749</v>
      </c>
      <c r="F1098" s="76" t="s">
        <v>1748</v>
      </c>
      <c r="G1098" s="76" t="s">
        <v>163</v>
      </c>
      <c r="H1098" s="76" t="s">
        <v>250</v>
      </c>
      <c r="I1098" s="76">
        <v>169</v>
      </c>
      <c r="J1098" s="76">
        <v>215</v>
      </c>
      <c r="K1098" s="76">
        <v>-0.214</v>
      </c>
    </row>
    <row r="1099" spans="1:11">
      <c r="A1099">
        <v>985</v>
      </c>
      <c r="B1099" t="s">
        <v>747</v>
      </c>
      <c r="C1099" t="s">
        <v>197</v>
      </c>
      <c r="D1099" t="s">
        <v>1747</v>
      </c>
      <c r="E1099" t="s">
        <v>1746</v>
      </c>
      <c r="F1099" t="s">
        <v>1745</v>
      </c>
      <c r="G1099" t="s">
        <v>163</v>
      </c>
      <c r="H1099" t="s">
        <v>250</v>
      </c>
      <c r="I1099">
        <v>33</v>
      </c>
      <c r="J1099">
        <v>76</v>
      </c>
      <c r="K1099">
        <v>-0.56579999999999997</v>
      </c>
    </row>
    <row r="1100" spans="1:11">
      <c r="A1100" s="76">
        <v>1075</v>
      </c>
      <c r="B1100" s="76" t="s">
        <v>747</v>
      </c>
      <c r="C1100" s="76" t="s">
        <v>197</v>
      </c>
      <c r="D1100" s="76" t="s">
        <v>1744</v>
      </c>
      <c r="E1100" s="76" t="s">
        <v>1743</v>
      </c>
      <c r="F1100" s="76" t="s">
        <v>1742</v>
      </c>
      <c r="G1100" s="76" t="s">
        <v>163</v>
      </c>
      <c r="H1100" s="76" t="s">
        <v>250</v>
      </c>
      <c r="I1100" s="76">
        <v>19</v>
      </c>
      <c r="J1100" s="76">
        <v>144</v>
      </c>
      <c r="K1100" s="76">
        <v>-0.86809999999999998</v>
      </c>
    </row>
    <row r="1101" spans="1:11">
      <c r="A1101">
        <v>1227</v>
      </c>
      <c r="B1101" t="s">
        <v>747</v>
      </c>
      <c r="C1101" t="s">
        <v>197</v>
      </c>
      <c r="D1101" t="s">
        <v>1741</v>
      </c>
      <c r="E1101" t="s">
        <v>1740</v>
      </c>
      <c r="F1101" t="s">
        <v>1739</v>
      </c>
      <c r="G1101" t="s">
        <v>163</v>
      </c>
      <c r="H1101" t="s">
        <v>250</v>
      </c>
      <c r="I1101">
        <v>9</v>
      </c>
      <c r="J1101">
        <v>32</v>
      </c>
      <c r="K1101">
        <v>-0.71879999999999999</v>
      </c>
    </row>
    <row r="1102" spans="1:11">
      <c r="A1102" s="76">
        <v>1314</v>
      </c>
      <c r="B1102" s="76" t="s">
        <v>747</v>
      </c>
      <c r="C1102" s="76" t="s">
        <v>197</v>
      </c>
      <c r="D1102" s="76" t="s">
        <v>1738</v>
      </c>
      <c r="E1102" s="76" t="s">
        <v>1706</v>
      </c>
      <c r="F1102" s="76" t="s">
        <v>1737</v>
      </c>
      <c r="G1102" s="76" t="s">
        <v>163</v>
      </c>
      <c r="H1102" s="76" t="s">
        <v>250</v>
      </c>
      <c r="I1102" s="76">
        <v>6</v>
      </c>
      <c r="J1102" s="76">
        <v>84</v>
      </c>
      <c r="K1102" s="76">
        <v>-0.92859999999999998</v>
      </c>
    </row>
    <row r="1103" spans="1:11">
      <c r="A1103">
        <v>1335</v>
      </c>
      <c r="B1103" t="s">
        <v>747</v>
      </c>
      <c r="C1103" t="s">
        <v>197</v>
      </c>
      <c r="D1103" t="s">
        <v>1736</v>
      </c>
      <c r="E1103" t="s">
        <v>1735</v>
      </c>
      <c r="F1103" t="s">
        <v>1734</v>
      </c>
      <c r="G1103" t="s">
        <v>163</v>
      </c>
      <c r="H1103" t="s">
        <v>250</v>
      </c>
      <c r="I1103">
        <v>5</v>
      </c>
      <c r="J1103">
        <v>0</v>
      </c>
      <c r="K1103">
        <v>0</v>
      </c>
    </row>
    <row r="1104" spans="1:11">
      <c r="A1104" s="76">
        <v>1438</v>
      </c>
      <c r="B1104" s="76" t="s">
        <v>747</v>
      </c>
      <c r="C1104" s="76" t="s">
        <v>197</v>
      </c>
      <c r="D1104" s="76" t="s">
        <v>1733</v>
      </c>
      <c r="E1104" s="76" t="s">
        <v>1732</v>
      </c>
      <c r="F1104" s="76" t="s">
        <v>1732</v>
      </c>
      <c r="G1104" s="76" t="s">
        <v>163</v>
      </c>
      <c r="H1104" s="76" t="s">
        <v>250</v>
      </c>
      <c r="I1104" s="76">
        <v>3</v>
      </c>
      <c r="J1104" s="76">
        <v>0</v>
      </c>
      <c r="K1104" s="76">
        <v>0</v>
      </c>
    </row>
    <row r="1105" spans="1:11">
      <c r="A1105">
        <v>1469</v>
      </c>
      <c r="B1105" t="s">
        <v>747</v>
      </c>
      <c r="C1105" t="s">
        <v>197</v>
      </c>
      <c r="D1105" t="s">
        <v>1731</v>
      </c>
      <c r="E1105" t="s">
        <v>1730</v>
      </c>
      <c r="F1105" t="s">
        <v>1729</v>
      </c>
      <c r="G1105" t="s">
        <v>163</v>
      </c>
      <c r="H1105" t="s">
        <v>250</v>
      </c>
      <c r="I1105">
        <v>3</v>
      </c>
      <c r="J1105">
        <v>6</v>
      </c>
      <c r="K1105">
        <v>-0.5</v>
      </c>
    </row>
    <row r="1106" spans="1:11">
      <c r="A1106" s="76">
        <v>1501</v>
      </c>
      <c r="B1106" s="76" t="s">
        <v>747</v>
      </c>
      <c r="C1106" s="76" t="s">
        <v>197</v>
      </c>
      <c r="D1106" s="76" t="s">
        <v>1728</v>
      </c>
      <c r="E1106" s="76" t="s">
        <v>1727</v>
      </c>
      <c r="F1106" s="76" t="s">
        <v>1726</v>
      </c>
      <c r="G1106" s="76" t="s">
        <v>163</v>
      </c>
      <c r="H1106" s="76" t="s">
        <v>250</v>
      </c>
      <c r="I1106" s="76">
        <v>2</v>
      </c>
      <c r="J1106" s="76">
        <v>0</v>
      </c>
      <c r="K1106" s="76">
        <v>0</v>
      </c>
    </row>
    <row r="1107" spans="1:11">
      <c r="A1107">
        <v>1520</v>
      </c>
      <c r="B1107" t="s">
        <v>747</v>
      </c>
      <c r="C1107" t="s">
        <v>197</v>
      </c>
      <c r="D1107" t="s">
        <v>1725</v>
      </c>
      <c r="E1107" t="s">
        <v>1724</v>
      </c>
      <c r="F1107" t="s">
        <v>1723</v>
      </c>
      <c r="G1107" t="s">
        <v>163</v>
      </c>
      <c r="H1107" t="s">
        <v>250</v>
      </c>
      <c r="I1107">
        <v>2</v>
      </c>
      <c r="J1107">
        <v>56</v>
      </c>
      <c r="K1107">
        <v>-0.96430000000000005</v>
      </c>
    </row>
    <row r="1108" spans="1:11">
      <c r="A1108" s="76">
        <v>9</v>
      </c>
      <c r="B1108" s="76" t="s">
        <v>339</v>
      </c>
      <c r="C1108" s="76" t="s">
        <v>193</v>
      </c>
      <c r="D1108" s="76" t="s">
        <v>1722</v>
      </c>
      <c r="E1108" s="76" t="s">
        <v>1706</v>
      </c>
      <c r="F1108" s="76" t="s">
        <v>1721</v>
      </c>
      <c r="G1108" s="76" t="s">
        <v>279</v>
      </c>
      <c r="H1108" s="76" t="s">
        <v>576</v>
      </c>
      <c r="I1108" s="76">
        <v>24728361</v>
      </c>
      <c r="J1108" s="76">
        <v>23795012</v>
      </c>
      <c r="K1108" s="76">
        <v>3.9199999999999999E-2</v>
      </c>
    </row>
    <row r="1109" spans="1:11">
      <c r="A1109">
        <v>65</v>
      </c>
      <c r="B1109" t="s">
        <v>339</v>
      </c>
      <c r="C1109" t="s">
        <v>193</v>
      </c>
      <c r="D1109" t="s">
        <v>1720</v>
      </c>
      <c r="E1109" t="s">
        <v>1719</v>
      </c>
      <c r="F1109" t="s">
        <v>1718</v>
      </c>
      <c r="G1109" t="s">
        <v>279</v>
      </c>
      <c r="H1109" t="s">
        <v>428</v>
      </c>
      <c r="I1109">
        <v>2162250</v>
      </c>
      <c r="J1109">
        <v>2048916</v>
      </c>
      <c r="K1109">
        <v>5.5300000000000002E-2</v>
      </c>
    </row>
    <row r="1110" spans="1:11">
      <c r="A1110" s="76">
        <v>203</v>
      </c>
      <c r="B1110" s="76" t="s">
        <v>339</v>
      </c>
      <c r="C1110" s="76" t="s">
        <v>193</v>
      </c>
      <c r="D1110" s="76" t="s">
        <v>1717</v>
      </c>
      <c r="E1110" s="76" t="s">
        <v>1716</v>
      </c>
      <c r="F1110" s="76" t="s">
        <v>1715</v>
      </c>
      <c r="G1110" s="76" t="s">
        <v>279</v>
      </c>
      <c r="H1110" s="76" t="s">
        <v>278</v>
      </c>
      <c r="I1110" s="76">
        <v>161852</v>
      </c>
      <c r="J1110" s="76">
        <v>205690</v>
      </c>
      <c r="K1110" s="76">
        <v>-0.21310000000000001</v>
      </c>
    </row>
    <row r="1111" spans="1:11">
      <c r="A1111">
        <v>356</v>
      </c>
      <c r="B1111" t="s">
        <v>339</v>
      </c>
      <c r="C1111" t="s">
        <v>193</v>
      </c>
      <c r="D1111" t="s">
        <v>1714</v>
      </c>
      <c r="E1111" t="s">
        <v>1713</v>
      </c>
      <c r="F1111" t="s">
        <v>1712</v>
      </c>
      <c r="G1111" t="s">
        <v>279</v>
      </c>
      <c r="H1111" t="s">
        <v>278</v>
      </c>
      <c r="I1111">
        <v>19979</v>
      </c>
      <c r="J1111">
        <v>18363</v>
      </c>
      <c r="K1111">
        <v>8.7999999999999995E-2</v>
      </c>
    </row>
    <row r="1112" spans="1:11">
      <c r="A1112" s="76">
        <v>310</v>
      </c>
      <c r="B1112" s="76" t="s">
        <v>339</v>
      </c>
      <c r="C1112" s="76" t="s">
        <v>193</v>
      </c>
      <c r="D1112" s="76" t="s">
        <v>1711</v>
      </c>
      <c r="E1112" s="76" t="s">
        <v>1706</v>
      </c>
      <c r="F1112" s="76" t="s">
        <v>1710</v>
      </c>
      <c r="G1112" s="76" t="s">
        <v>163</v>
      </c>
      <c r="H1112" s="76" t="s">
        <v>250</v>
      </c>
      <c r="I1112" s="76">
        <v>35648</v>
      </c>
      <c r="J1112" s="76">
        <v>56182</v>
      </c>
      <c r="K1112" s="76">
        <v>-0.36549999999999999</v>
      </c>
    </row>
    <row r="1113" spans="1:11">
      <c r="A1113">
        <v>378</v>
      </c>
      <c r="B1113" t="s">
        <v>339</v>
      </c>
      <c r="C1113" t="s">
        <v>193</v>
      </c>
      <c r="D1113" t="s">
        <v>1709</v>
      </c>
      <c r="E1113" t="s">
        <v>1706</v>
      </c>
      <c r="F1113" t="s">
        <v>1708</v>
      </c>
      <c r="G1113" t="s">
        <v>163</v>
      </c>
      <c r="H1113" t="s">
        <v>250</v>
      </c>
      <c r="I1113">
        <v>16281</v>
      </c>
      <c r="J1113">
        <v>6516</v>
      </c>
      <c r="K1113">
        <v>1.4985999999999999</v>
      </c>
    </row>
    <row r="1114" spans="1:11">
      <c r="A1114" s="76">
        <v>628</v>
      </c>
      <c r="B1114" s="76" t="s">
        <v>339</v>
      </c>
      <c r="C1114" s="76" t="s">
        <v>193</v>
      </c>
      <c r="D1114" s="76" t="s">
        <v>1707</v>
      </c>
      <c r="E1114" s="76" t="s">
        <v>1706</v>
      </c>
      <c r="F1114" s="76" t="s">
        <v>1705</v>
      </c>
      <c r="G1114" s="76" t="s">
        <v>163</v>
      </c>
      <c r="H1114" s="76" t="s">
        <v>250</v>
      </c>
      <c r="I1114" s="76">
        <v>1201</v>
      </c>
      <c r="J1114" s="76">
        <v>1277</v>
      </c>
      <c r="K1114" s="76">
        <v>-5.9499999999999997E-2</v>
      </c>
    </row>
    <row r="1115" spans="1:11">
      <c r="A1115">
        <v>758</v>
      </c>
      <c r="B1115" t="s">
        <v>339</v>
      </c>
      <c r="C1115" t="s">
        <v>193</v>
      </c>
      <c r="D1115" t="s">
        <v>1704</v>
      </c>
      <c r="E1115" t="s">
        <v>1703</v>
      </c>
      <c r="F1115" t="s">
        <v>1702</v>
      </c>
      <c r="G1115" t="s">
        <v>163</v>
      </c>
      <c r="H1115" t="s">
        <v>250</v>
      </c>
      <c r="I1115">
        <v>249</v>
      </c>
      <c r="J1115">
        <v>0</v>
      </c>
      <c r="K1115">
        <v>0</v>
      </c>
    </row>
    <row r="1116" spans="1:11">
      <c r="A1116" s="76">
        <v>973</v>
      </c>
      <c r="B1116" s="76" t="s">
        <v>339</v>
      </c>
      <c r="C1116" s="76" t="s">
        <v>193</v>
      </c>
      <c r="D1116" s="76" t="s">
        <v>1701</v>
      </c>
      <c r="E1116" s="76" t="s">
        <v>1700</v>
      </c>
      <c r="F1116" s="76" t="s">
        <v>1699</v>
      </c>
      <c r="G1116" s="76" t="s">
        <v>163</v>
      </c>
      <c r="H1116" s="76" t="s">
        <v>250</v>
      </c>
      <c r="I1116" s="76">
        <v>35</v>
      </c>
      <c r="J1116" s="76">
        <v>0</v>
      </c>
      <c r="K1116" s="76">
        <v>0</v>
      </c>
    </row>
    <row r="1117" spans="1:11">
      <c r="A1117">
        <v>984</v>
      </c>
      <c r="B1117" t="s">
        <v>339</v>
      </c>
      <c r="C1117" t="s">
        <v>193</v>
      </c>
      <c r="D1117" t="s">
        <v>1698</v>
      </c>
      <c r="E1117" t="s">
        <v>1697</v>
      </c>
      <c r="F1117" t="s">
        <v>1696</v>
      </c>
      <c r="G1117" t="s">
        <v>163</v>
      </c>
      <c r="H1117" t="s">
        <v>250</v>
      </c>
      <c r="I1117">
        <v>33</v>
      </c>
      <c r="J1117">
        <v>188</v>
      </c>
      <c r="K1117">
        <v>-0.82450000000000001</v>
      </c>
    </row>
    <row r="1118" spans="1:11">
      <c r="A1118" s="76">
        <v>1236</v>
      </c>
      <c r="B1118" s="76" t="s">
        <v>339</v>
      </c>
      <c r="C1118" s="76" t="s">
        <v>193</v>
      </c>
      <c r="D1118" s="76" t="s">
        <v>1695</v>
      </c>
      <c r="E1118" s="76" t="s">
        <v>1694</v>
      </c>
      <c r="F1118" s="76" t="s">
        <v>1693</v>
      </c>
      <c r="G1118" s="76" t="s">
        <v>163</v>
      </c>
      <c r="H1118" s="76" t="s">
        <v>250</v>
      </c>
      <c r="I1118" s="76">
        <v>8</v>
      </c>
      <c r="J1118" s="76">
        <v>0</v>
      </c>
      <c r="K1118" s="76">
        <v>0</v>
      </c>
    </row>
    <row r="1119" spans="1:11">
      <c r="A1119">
        <v>1509</v>
      </c>
      <c r="B1119" t="s">
        <v>339</v>
      </c>
      <c r="C1119" t="s">
        <v>193</v>
      </c>
      <c r="D1119" t="s">
        <v>1692</v>
      </c>
      <c r="E1119" t="s">
        <v>1691</v>
      </c>
      <c r="F1119" t="s">
        <v>1690</v>
      </c>
      <c r="G1119" t="s">
        <v>163</v>
      </c>
      <c r="H1119" t="s">
        <v>250</v>
      </c>
      <c r="I1119">
        <v>2</v>
      </c>
      <c r="J1119">
        <v>16</v>
      </c>
      <c r="K1119">
        <v>-0.875</v>
      </c>
    </row>
    <row r="1120" spans="1:11">
      <c r="A1120" s="76">
        <v>6</v>
      </c>
      <c r="B1120" s="76" t="s">
        <v>307</v>
      </c>
      <c r="C1120" s="76" t="s">
        <v>199</v>
      </c>
      <c r="D1120" s="76" t="s">
        <v>1689</v>
      </c>
      <c r="E1120" s="76" t="s">
        <v>198</v>
      </c>
      <c r="F1120" s="76" t="s">
        <v>1688</v>
      </c>
      <c r="G1120" s="76" t="s">
        <v>279</v>
      </c>
      <c r="H1120" s="76" t="s">
        <v>576</v>
      </c>
      <c r="I1120" s="76">
        <v>31036655</v>
      </c>
      <c r="J1120" s="76">
        <v>30620769</v>
      </c>
      <c r="K1120" s="76">
        <v>1.3599999999999999E-2</v>
      </c>
    </row>
    <row r="1121" spans="1:11">
      <c r="A1121">
        <v>21</v>
      </c>
      <c r="B1121" t="s">
        <v>307</v>
      </c>
      <c r="C1121" t="s">
        <v>199</v>
      </c>
      <c r="D1121" t="s">
        <v>1687</v>
      </c>
      <c r="E1121" t="s">
        <v>198</v>
      </c>
      <c r="F1121" t="s">
        <v>1686</v>
      </c>
      <c r="G1121" t="s">
        <v>279</v>
      </c>
      <c r="H1121" t="s">
        <v>576</v>
      </c>
      <c r="I1121">
        <v>15393601</v>
      </c>
      <c r="J1121">
        <v>15058501</v>
      </c>
      <c r="K1121">
        <v>2.23E-2</v>
      </c>
    </row>
    <row r="1122" spans="1:11">
      <c r="A1122" s="76">
        <v>60</v>
      </c>
      <c r="B1122" s="76" t="s">
        <v>307</v>
      </c>
      <c r="C1122" s="76" t="s">
        <v>199</v>
      </c>
      <c r="D1122" s="76" t="s">
        <v>1685</v>
      </c>
      <c r="E1122" s="76" t="s">
        <v>1464</v>
      </c>
      <c r="F1122" s="76" t="s">
        <v>1684</v>
      </c>
      <c r="G1122" s="76" t="s">
        <v>279</v>
      </c>
      <c r="H1122" s="76" t="s">
        <v>432</v>
      </c>
      <c r="I1122" s="76">
        <v>2459199</v>
      </c>
      <c r="J1122" s="76">
        <v>2523158</v>
      </c>
      <c r="K1122" s="76">
        <v>-2.53E-2</v>
      </c>
    </row>
    <row r="1123" spans="1:11">
      <c r="A1123">
        <v>82</v>
      </c>
      <c r="B1123" t="s">
        <v>307</v>
      </c>
      <c r="C1123" t="s">
        <v>199</v>
      </c>
      <c r="D1123" t="s">
        <v>1683</v>
      </c>
      <c r="E1123" t="s">
        <v>1360</v>
      </c>
      <c r="F1123" t="s">
        <v>1682</v>
      </c>
      <c r="G1123" t="s">
        <v>279</v>
      </c>
      <c r="H1123" t="s">
        <v>428</v>
      </c>
      <c r="I1123">
        <v>1496492</v>
      </c>
      <c r="J1123">
        <v>1440674</v>
      </c>
      <c r="K1123">
        <v>3.8699999999999998E-2</v>
      </c>
    </row>
    <row r="1124" spans="1:11">
      <c r="A1124" s="76">
        <v>88</v>
      </c>
      <c r="B1124" s="76" t="s">
        <v>307</v>
      </c>
      <c r="C1124" s="76" t="s">
        <v>199</v>
      </c>
      <c r="D1124" s="76" t="s">
        <v>1681</v>
      </c>
      <c r="E1124" s="76" t="s">
        <v>1680</v>
      </c>
      <c r="F1124" s="76" t="s">
        <v>1679</v>
      </c>
      <c r="G1124" s="76" t="s">
        <v>279</v>
      </c>
      <c r="H1124" s="76" t="s">
        <v>428</v>
      </c>
      <c r="I1124" s="76">
        <v>1276643</v>
      </c>
      <c r="J1124" s="76">
        <v>1281908</v>
      </c>
      <c r="K1124" s="76">
        <v>-4.1000000000000003E-3</v>
      </c>
    </row>
    <row r="1125" spans="1:11">
      <c r="A1125">
        <v>89</v>
      </c>
      <c r="B1125" t="s">
        <v>307</v>
      </c>
      <c r="C1125" t="s">
        <v>199</v>
      </c>
      <c r="D1125" t="s">
        <v>1678</v>
      </c>
      <c r="E1125" t="s">
        <v>1677</v>
      </c>
      <c r="F1125" t="s">
        <v>1676</v>
      </c>
      <c r="G1125" t="s">
        <v>279</v>
      </c>
      <c r="H1125" t="s">
        <v>428</v>
      </c>
      <c r="I1125">
        <v>1271872</v>
      </c>
      <c r="J1125">
        <v>1139568</v>
      </c>
      <c r="K1125">
        <v>0.11609999999999999</v>
      </c>
    </row>
    <row r="1126" spans="1:11">
      <c r="A1126" s="76">
        <v>101</v>
      </c>
      <c r="B1126" s="76" t="s">
        <v>307</v>
      </c>
      <c r="C1126" s="76" t="s">
        <v>199</v>
      </c>
      <c r="D1126" s="76" t="s">
        <v>1675</v>
      </c>
      <c r="E1126" s="76" t="s">
        <v>1674</v>
      </c>
      <c r="F1126" s="76" t="s">
        <v>1673</v>
      </c>
      <c r="G1126" s="76" t="s">
        <v>279</v>
      </c>
      <c r="H1126" s="76" t="s">
        <v>428</v>
      </c>
      <c r="I1126" s="76">
        <v>872023</v>
      </c>
      <c r="J1126" s="76">
        <v>789283</v>
      </c>
      <c r="K1126" s="76">
        <v>0.1048</v>
      </c>
    </row>
    <row r="1127" spans="1:11">
      <c r="A1127">
        <v>110</v>
      </c>
      <c r="B1127" t="s">
        <v>307</v>
      </c>
      <c r="C1127" t="s">
        <v>199</v>
      </c>
      <c r="D1127" t="s">
        <v>1672</v>
      </c>
      <c r="E1127" t="s">
        <v>1671</v>
      </c>
      <c r="F1127" t="s">
        <v>1670</v>
      </c>
      <c r="G1127" t="s">
        <v>279</v>
      </c>
      <c r="H1127" t="s">
        <v>428</v>
      </c>
      <c r="I1127">
        <v>774374</v>
      </c>
      <c r="J1127">
        <v>811535</v>
      </c>
      <c r="K1127">
        <v>-4.58E-2</v>
      </c>
    </row>
    <row r="1128" spans="1:11">
      <c r="A1128" s="76">
        <v>175</v>
      </c>
      <c r="B1128" s="76" t="s">
        <v>307</v>
      </c>
      <c r="C1128" s="76" t="s">
        <v>199</v>
      </c>
      <c r="D1128" s="76" t="s">
        <v>1669</v>
      </c>
      <c r="E1128" s="76" t="s">
        <v>1668</v>
      </c>
      <c r="F1128" s="76" t="s">
        <v>1667</v>
      </c>
      <c r="G1128" s="76" t="s">
        <v>279</v>
      </c>
      <c r="H1128" s="76" t="s">
        <v>278</v>
      </c>
      <c r="I1128" s="76">
        <v>268083</v>
      </c>
      <c r="J1128" s="76">
        <v>354869</v>
      </c>
      <c r="K1128" s="76">
        <v>-0.24460000000000001</v>
      </c>
    </row>
    <row r="1129" spans="1:11">
      <c r="A1129">
        <v>207</v>
      </c>
      <c r="B1129" t="s">
        <v>307</v>
      </c>
      <c r="C1129" t="s">
        <v>199</v>
      </c>
      <c r="D1129" t="s">
        <v>1666</v>
      </c>
      <c r="E1129" t="s">
        <v>1665</v>
      </c>
      <c r="F1129" t="s">
        <v>1664</v>
      </c>
      <c r="G1129" t="s">
        <v>279</v>
      </c>
      <c r="H1129" t="s">
        <v>278</v>
      </c>
      <c r="I1129">
        <v>156440</v>
      </c>
      <c r="J1129">
        <v>141075</v>
      </c>
      <c r="K1129">
        <v>0.1089</v>
      </c>
    </row>
    <row r="1130" spans="1:11">
      <c r="A1130" s="76">
        <v>223</v>
      </c>
      <c r="B1130" s="76" t="s">
        <v>307</v>
      </c>
      <c r="C1130" s="76" t="s">
        <v>199</v>
      </c>
      <c r="D1130" s="76" t="s">
        <v>1663</v>
      </c>
      <c r="E1130" s="76" t="s">
        <v>1662</v>
      </c>
      <c r="F1130" s="76" t="s">
        <v>1661</v>
      </c>
      <c r="G1130" s="76" t="s">
        <v>279</v>
      </c>
      <c r="H1130" s="76" t="s">
        <v>278</v>
      </c>
      <c r="I1130" s="76">
        <v>125499</v>
      </c>
      <c r="J1130" s="76">
        <v>119783</v>
      </c>
      <c r="K1130" s="76">
        <v>4.7699999999999999E-2</v>
      </c>
    </row>
    <row r="1131" spans="1:11">
      <c r="A1131">
        <v>225</v>
      </c>
      <c r="B1131" t="s">
        <v>307</v>
      </c>
      <c r="C1131" t="s">
        <v>199</v>
      </c>
      <c r="D1131" t="s">
        <v>1660</v>
      </c>
      <c r="E1131" t="s">
        <v>1659</v>
      </c>
      <c r="F1131" t="s">
        <v>1658</v>
      </c>
      <c r="G1131" t="s">
        <v>279</v>
      </c>
      <c r="H1131" t="s">
        <v>278</v>
      </c>
      <c r="I1131">
        <v>122065</v>
      </c>
      <c r="J1131">
        <v>119182</v>
      </c>
      <c r="K1131">
        <v>2.4199999999999999E-2</v>
      </c>
    </row>
    <row r="1132" spans="1:11">
      <c r="A1132" s="76">
        <v>235</v>
      </c>
      <c r="B1132" s="76" t="s">
        <v>307</v>
      </c>
      <c r="C1132" s="76" t="s">
        <v>199</v>
      </c>
      <c r="D1132" s="76" t="s">
        <v>1657</v>
      </c>
      <c r="E1132" s="76" t="s">
        <v>1656</v>
      </c>
      <c r="F1132" s="76" t="s">
        <v>1655</v>
      </c>
      <c r="G1132" s="76" t="s">
        <v>279</v>
      </c>
      <c r="H1132" s="76" t="s">
        <v>278</v>
      </c>
      <c r="I1132" s="76">
        <v>109252</v>
      </c>
      <c r="J1132" s="76">
        <v>99070</v>
      </c>
      <c r="K1132" s="76">
        <v>0.1028</v>
      </c>
    </row>
    <row r="1133" spans="1:11">
      <c r="A1133">
        <v>305</v>
      </c>
      <c r="B1133" t="s">
        <v>307</v>
      </c>
      <c r="C1133" t="s">
        <v>199</v>
      </c>
      <c r="D1133" t="s">
        <v>1654</v>
      </c>
      <c r="E1133" t="s">
        <v>1653</v>
      </c>
      <c r="F1133" t="s">
        <v>1652</v>
      </c>
      <c r="G1133" t="s">
        <v>279</v>
      </c>
      <c r="H1133" t="s">
        <v>278</v>
      </c>
      <c r="I1133">
        <v>38091</v>
      </c>
      <c r="J1133">
        <v>36382</v>
      </c>
      <c r="K1133">
        <v>4.7E-2</v>
      </c>
    </row>
    <row r="1134" spans="1:11">
      <c r="A1134" s="76">
        <v>330</v>
      </c>
      <c r="B1134" s="76" t="s">
        <v>307</v>
      </c>
      <c r="C1134" s="76" t="s">
        <v>199</v>
      </c>
      <c r="D1134" s="76" t="s">
        <v>1651</v>
      </c>
      <c r="E1134" s="76" t="s">
        <v>1650</v>
      </c>
      <c r="F1134" s="76" t="s">
        <v>1649</v>
      </c>
      <c r="G1134" s="76" t="s">
        <v>279</v>
      </c>
      <c r="H1134" s="76" t="s">
        <v>278</v>
      </c>
      <c r="I1134" s="76">
        <v>26921</v>
      </c>
      <c r="J1134" s="76">
        <v>23448</v>
      </c>
      <c r="K1134" s="76">
        <v>0.14810000000000001</v>
      </c>
    </row>
    <row r="1135" spans="1:11">
      <c r="A1135">
        <v>348</v>
      </c>
      <c r="B1135" t="s">
        <v>307</v>
      </c>
      <c r="C1135" t="s">
        <v>199</v>
      </c>
      <c r="D1135" t="s">
        <v>1648</v>
      </c>
      <c r="E1135" t="s">
        <v>1129</v>
      </c>
      <c r="F1135" t="s">
        <v>1647</v>
      </c>
      <c r="G1135" t="s">
        <v>279</v>
      </c>
      <c r="H1135" t="s">
        <v>278</v>
      </c>
      <c r="I1135">
        <v>22512</v>
      </c>
      <c r="J1135">
        <v>23844</v>
      </c>
      <c r="K1135">
        <v>-5.5899999999999998E-2</v>
      </c>
    </row>
    <row r="1136" spans="1:11">
      <c r="A1136" s="76">
        <v>398</v>
      </c>
      <c r="B1136" s="76" t="s">
        <v>307</v>
      </c>
      <c r="C1136" s="76" t="s">
        <v>199</v>
      </c>
      <c r="D1136" s="76" t="s">
        <v>1646</v>
      </c>
      <c r="E1136" s="76" t="s">
        <v>1645</v>
      </c>
      <c r="F1136" s="76" t="s">
        <v>1644</v>
      </c>
      <c r="G1136" s="76" t="s">
        <v>163</v>
      </c>
      <c r="H1136" s="76" t="s">
        <v>250</v>
      </c>
      <c r="I1136" s="76">
        <v>12716</v>
      </c>
      <c r="J1136" s="76">
        <v>10795</v>
      </c>
      <c r="K1136" s="76">
        <v>0.17799999999999999</v>
      </c>
    </row>
    <row r="1137" spans="1:11">
      <c r="A1137">
        <v>439</v>
      </c>
      <c r="B1137" t="s">
        <v>307</v>
      </c>
      <c r="C1137" t="s">
        <v>199</v>
      </c>
      <c r="D1137" t="s">
        <v>1643</v>
      </c>
      <c r="E1137" t="s">
        <v>1642</v>
      </c>
      <c r="F1137" t="s">
        <v>444</v>
      </c>
      <c r="G1137" t="s">
        <v>163</v>
      </c>
      <c r="H1137" t="s">
        <v>250</v>
      </c>
      <c r="I1137">
        <v>7860</v>
      </c>
      <c r="J1137">
        <v>8629</v>
      </c>
      <c r="K1137">
        <v>-8.9099999999999999E-2</v>
      </c>
    </row>
    <row r="1138" spans="1:11">
      <c r="A1138" s="76">
        <v>481</v>
      </c>
      <c r="B1138" s="76" t="s">
        <v>307</v>
      </c>
      <c r="C1138" s="76" t="s">
        <v>199</v>
      </c>
      <c r="D1138" s="76" t="s">
        <v>1641</v>
      </c>
      <c r="E1138" s="76" t="s">
        <v>1640</v>
      </c>
      <c r="F1138" s="76" t="s">
        <v>1639</v>
      </c>
      <c r="G1138" s="76" t="s">
        <v>274</v>
      </c>
      <c r="H1138" s="76" t="s">
        <v>250</v>
      </c>
      <c r="I1138" s="76">
        <v>5056</v>
      </c>
      <c r="J1138" s="76">
        <v>4463</v>
      </c>
      <c r="K1138" s="76">
        <v>0.13289999999999999</v>
      </c>
    </row>
    <row r="1139" spans="1:11">
      <c r="A1139">
        <v>489</v>
      </c>
      <c r="B1139" t="s">
        <v>307</v>
      </c>
      <c r="C1139" t="s">
        <v>199</v>
      </c>
      <c r="D1139" t="s">
        <v>1638</v>
      </c>
      <c r="E1139" t="s">
        <v>1637</v>
      </c>
      <c r="F1139" t="s">
        <v>1636</v>
      </c>
      <c r="G1139" t="s">
        <v>274</v>
      </c>
      <c r="H1139" t="s">
        <v>250</v>
      </c>
      <c r="I1139">
        <v>4830</v>
      </c>
      <c r="J1139">
        <v>5273</v>
      </c>
      <c r="K1139">
        <v>-8.4000000000000005E-2</v>
      </c>
    </row>
    <row r="1140" spans="1:11">
      <c r="A1140" s="76">
        <v>724</v>
      </c>
      <c r="B1140" s="76" t="s">
        <v>307</v>
      </c>
      <c r="C1140" s="76" t="s">
        <v>199</v>
      </c>
      <c r="D1140" s="76" t="s">
        <v>1635</v>
      </c>
      <c r="E1140" s="76" t="s">
        <v>1634</v>
      </c>
      <c r="F1140" s="76" t="s">
        <v>1633</v>
      </c>
      <c r="G1140" s="76" t="s">
        <v>163</v>
      </c>
      <c r="H1140" s="76" t="s">
        <v>250</v>
      </c>
      <c r="I1140" s="76">
        <v>392</v>
      </c>
      <c r="J1140" s="76">
        <v>897</v>
      </c>
      <c r="K1140" s="76">
        <v>-0.56299999999999994</v>
      </c>
    </row>
    <row r="1141" spans="1:11">
      <c r="A1141">
        <v>733</v>
      </c>
      <c r="B1141" t="s">
        <v>307</v>
      </c>
      <c r="C1141" t="s">
        <v>199</v>
      </c>
      <c r="D1141" t="s">
        <v>1632</v>
      </c>
      <c r="E1141" t="s">
        <v>1631</v>
      </c>
      <c r="F1141" t="s">
        <v>1631</v>
      </c>
      <c r="G1141" t="s">
        <v>163</v>
      </c>
      <c r="H1141" t="s">
        <v>250</v>
      </c>
      <c r="I1141">
        <v>341</v>
      </c>
      <c r="J1141">
        <v>502</v>
      </c>
      <c r="K1141">
        <v>-0.32069999999999999</v>
      </c>
    </row>
    <row r="1142" spans="1:11">
      <c r="A1142" s="76">
        <v>742</v>
      </c>
      <c r="B1142" s="76" t="s">
        <v>307</v>
      </c>
      <c r="C1142" s="76" t="s">
        <v>199</v>
      </c>
      <c r="D1142" s="76" t="s">
        <v>1630</v>
      </c>
      <c r="E1142" s="76" t="s">
        <v>1629</v>
      </c>
      <c r="F1142" s="76" t="s">
        <v>1628</v>
      </c>
      <c r="G1142" s="76" t="s">
        <v>163</v>
      </c>
      <c r="H1142" s="76" t="s">
        <v>250</v>
      </c>
      <c r="I1142" s="76">
        <v>315</v>
      </c>
      <c r="J1142" s="76">
        <v>147</v>
      </c>
      <c r="K1142" s="76">
        <v>1.1429</v>
      </c>
    </row>
    <row r="1143" spans="1:11">
      <c r="A1143">
        <v>787</v>
      </c>
      <c r="B1143" t="s">
        <v>307</v>
      </c>
      <c r="C1143" t="s">
        <v>199</v>
      </c>
      <c r="D1143" t="s">
        <v>1627</v>
      </c>
      <c r="E1143" t="s">
        <v>1626</v>
      </c>
      <c r="F1143" t="s">
        <v>1625</v>
      </c>
      <c r="G1143" t="s">
        <v>163</v>
      </c>
      <c r="H1143" t="s">
        <v>250</v>
      </c>
      <c r="I1143">
        <v>174</v>
      </c>
      <c r="J1143">
        <v>181</v>
      </c>
      <c r="K1143">
        <v>-3.8699999999999998E-2</v>
      </c>
    </row>
    <row r="1144" spans="1:11">
      <c r="A1144" s="76">
        <v>804</v>
      </c>
      <c r="B1144" s="76" t="s">
        <v>307</v>
      </c>
      <c r="C1144" s="76" t="s">
        <v>199</v>
      </c>
      <c r="D1144" s="76" t="s">
        <v>1624</v>
      </c>
      <c r="E1144" s="76" t="s">
        <v>1623</v>
      </c>
      <c r="F1144" s="76" t="s">
        <v>1623</v>
      </c>
      <c r="G1144" s="76" t="s">
        <v>163</v>
      </c>
      <c r="H1144" s="76" t="s">
        <v>250</v>
      </c>
      <c r="I1144" s="76">
        <v>158</v>
      </c>
      <c r="J1144" s="76">
        <v>111</v>
      </c>
      <c r="K1144" s="76">
        <v>0.4234</v>
      </c>
    </row>
    <row r="1145" spans="1:11">
      <c r="A1145">
        <v>862</v>
      </c>
      <c r="B1145" t="s">
        <v>307</v>
      </c>
      <c r="C1145" t="s">
        <v>199</v>
      </c>
      <c r="D1145" t="s">
        <v>1622</v>
      </c>
      <c r="E1145" t="s">
        <v>1621</v>
      </c>
      <c r="F1145" t="s">
        <v>1621</v>
      </c>
      <c r="G1145" t="s">
        <v>163</v>
      </c>
      <c r="H1145" t="s">
        <v>250</v>
      </c>
      <c r="I1145">
        <v>88</v>
      </c>
      <c r="J1145">
        <v>28</v>
      </c>
      <c r="K1145">
        <v>2.1429</v>
      </c>
    </row>
    <row r="1146" spans="1:11">
      <c r="A1146" s="76">
        <v>883</v>
      </c>
      <c r="B1146" s="76" t="s">
        <v>307</v>
      </c>
      <c r="C1146" s="76" t="s">
        <v>199</v>
      </c>
      <c r="D1146" s="76" t="s">
        <v>1620</v>
      </c>
      <c r="E1146" s="76" t="s">
        <v>198</v>
      </c>
      <c r="F1146" s="76" t="s">
        <v>1619</v>
      </c>
      <c r="G1146" s="76" t="s">
        <v>163</v>
      </c>
      <c r="H1146" s="76" t="s">
        <v>250</v>
      </c>
      <c r="I1146" s="76">
        <v>72</v>
      </c>
      <c r="J1146" s="76">
        <v>79</v>
      </c>
      <c r="K1146" s="76">
        <v>-8.8599999999999998E-2</v>
      </c>
    </row>
    <row r="1147" spans="1:11">
      <c r="A1147">
        <v>888</v>
      </c>
      <c r="B1147" t="s">
        <v>307</v>
      </c>
      <c r="C1147" t="s">
        <v>199</v>
      </c>
      <c r="D1147" t="s">
        <v>1618</v>
      </c>
      <c r="E1147" t="s">
        <v>1617</v>
      </c>
      <c r="F1147" t="s">
        <v>1616</v>
      </c>
      <c r="G1147" t="s">
        <v>163</v>
      </c>
      <c r="H1147" t="s">
        <v>250</v>
      </c>
      <c r="I1147">
        <v>69</v>
      </c>
      <c r="J1147">
        <v>84</v>
      </c>
      <c r="K1147">
        <v>-0.17860000000000001</v>
      </c>
    </row>
    <row r="1148" spans="1:11">
      <c r="A1148" s="76">
        <v>911</v>
      </c>
      <c r="B1148" s="76" t="s">
        <v>307</v>
      </c>
      <c r="C1148" s="76" t="s">
        <v>199</v>
      </c>
      <c r="D1148" s="76" t="s">
        <v>1615</v>
      </c>
      <c r="E1148" s="76" t="s">
        <v>1614</v>
      </c>
      <c r="F1148" s="76" t="s">
        <v>1613</v>
      </c>
      <c r="G1148" s="76" t="s">
        <v>163</v>
      </c>
      <c r="H1148" s="76" t="s">
        <v>250</v>
      </c>
      <c r="I1148" s="76">
        <v>59</v>
      </c>
      <c r="J1148" s="76">
        <v>122</v>
      </c>
      <c r="K1148" s="76">
        <v>-0.51639999999999997</v>
      </c>
    </row>
    <row r="1149" spans="1:11">
      <c r="A1149">
        <v>965</v>
      </c>
      <c r="B1149" t="s">
        <v>307</v>
      </c>
      <c r="C1149" t="s">
        <v>199</v>
      </c>
      <c r="D1149" t="s">
        <v>1612</v>
      </c>
      <c r="E1149" t="s">
        <v>1611</v>
      </c>
      <c r="F1149" t="s">
        <v>1610</v>
      </c>
      <c r="G1149" t="s">
        <v>163</v>
      </c>
      <c r="H1149" t="s">
        <v>250</v>
      </c>
      <c r="I1149">
        <v>37</v>
      </c>
      <c r="J1149">
        <v>94</v>
      </c>
      <c r="K1149">
        <v>-0.60640000000000005</v>
      </c>
    </row>
    <row r="1150" spans="1:11">
      <c r="A1150" s="76">
        <v>970</v>
      </c>
      <c r="B1150" s="76" t="s">
        <v>307</v>
      </c>
      <c r="C1150" s="76" t="s">
        <v>199</v>
      </c>
      <c r="D1150" s="76" t="s">
        <v>1609</v>
      </c>
      <c r="E1150" s="76" t="s">
        <v>802</v>
      </c>
      <c r="F1150" s="76" t="s">
        <v>801</v>
      </c>
      <c r="G1150" s="76" t="s">
        <v>163</v>
      </c>
      <c r="H1150" s="76" t="s">
        <v>250</v>
      </c>
      <c r="I1150" s="76">
        <v>36</v>
      </c>
      <c r="J1150" s="76">
        <v>71</v>
      </c>
      <c r="K1150" s="76">
        <v>-0.49299999999999999</v>
      </c>
    </row>
    <row r="1151" spans="1:11">
      <c r="A1151">
        <v>999</v>
      </c>
      <c r="B1151" t="s">
        <v>307</v>
      </c>
      <c r="C1151" t="s">
        <v>199</v>
      </c>
      <c r="D1151" t="s">
        <v>1608</v>
      </c>
      <c r="E1151" t="s">
        <v>1607</v>
      </c>
      <c r="F1151" t="s">
        <v>1606</v>
      </c>
      <c r="G1151" t="s">
        <v>163</v>
      </c>
      <c r="H1151" t="s">
        <v>250</v>
      </c>
      <c r="I1151">
        <v>29</v>
      </c>
      <c r="J1151">
        <v>17</v>
      </c>
      <c r="K1151">
        <v>0.70589999999999997</v>
      </c>
    </row>
    <row r="1152" spans="1:11">
      <c r="A1152" s="76">
        <v>1011</v>
      </c>
      <c r="B1152" s="76" t="s">
        <v>307</v>
      </c>
      <c r="C1152" s="76" t="s">
        <v>199</v>
      </c>
      <c r="D1152" s="76" t="s">
        <v>1605</v>
      </c>
      <c r="E1152" s="76" t="s">
        <v>1604</v>
      </c>
      <c r="F1152" s="76" t="s">
        <v>1604</v>
      </c>
      <c r="G1152" s="76" t="s">
        <v>163</v>
      </c>
      <c r="H1152" s="76" t="s">
        <v>250</v>
      </c>
      <c r="I1152" s="76">
        <v>27</v>
      </c>
      <c r="J1152" s="76">
        <v>67</v>
      </c>
      <c r="K1152" s="76">
        <v>-0.59699999999999998</v>
      </c>
    </row>
    <row r="1153" spans="1:11">
      <c r="A1153">
        <v>1018</v>
      </c>
      <c r="B1153" t="s">
        <v>307</v>
      </c>
      <c r="C1153" t="s">
        <v>199</v>
      </c>
      <c r="D1153" t="s">
        <v>1603</v>
      </c>
      <c r="E1153" t="s">
        <v>1051</v>
      </c>
      <c r="F1153" t="s">
        <v>1602</v>
      </c>
      <c r="G1153" t="s">
        <v>163</v>
      </c>
      <c r="H1153" t="s">
        <v>250</v>
      </c>
      <c r="I1153">
        <v>26</v>
      </c>
      <c r="J1153">
        <v>92</v>
      </c>
      <c r="K1153">
        <v>-0.71740000000000004</v>
      </c>
    </row>
    <row r="1154" spans="1:11">
      <c r="A1154" s="76">
        <v>1093</v>
      </c>
      <c r="B1154" s="76" t="s">
        <v>307</v>
      </c>
      <c r="C1154" s="76" t="s">
        <v>199</v>
      </c>
      <c r="D1154" s="76" t="s">
        <v>1601</v>
      </c>
      <c r="E1154" s="76" t="s">
        <v>1600</v>
      </c>
      <c r="F1154" s="76" t="s">
        <v>1599</v>
      </c>
      <c r="G1154" s="76" t="s">
        <v>163</v>
      </c>
      <c r="H1154" s="76" t="s">
        <v>250</v>
      </c>
      <c r="I1154" s="76">
        <v>18</v>
      </c>
      <c r="J1154" s="76">
        <v>27</v>
      </c>
      <c r="K1154" s="76">
        <v>-0.33329999999999999</v>
      </c>
    </row>
    <row r="1155" spans="1:11">
      <c r="A1155">
        <v>1105</v>
      </c>
      <c r="B1155" t="s">
        <v>307</v>
      </c>
      <c r="C1155" t="s">
        <v>199</v>
      </c>
      <c r="D1155" t="s">
        <v>1598</v>
      </c>
      <c r="E1155" t="s">
        <v>1597</v>
      </c>
      <c r="F1155" t="s">
        <v>1596</v>
      </c>
      <c r="G1155" t="s">
        <v>163</v>
      </c>
      <c r="H1155" t="s">
        <v>250</v>
      </c>
      <c r="I1155">
        <v>16</v>
      </c>
      <c r="J1155">
        <v>18</v>
      </c>
      <c r="K1155">
        <v>-0.1111</v>
      </c>
    </row>
    <row r="1156" spans="1:11">
      <c r="A1156" s="76">
        <v>1121</v>
      </c>
      <c r="B1156" s="76" t="s">
        <v>307</v>
      </c>
      <c r="C1156" s="76" t="s">
        <v>199</v>
      </c>
      <c r="D1156" s="76" t="s">
        <v>1595</v>
      </c>
      <c r="E1156" s="76" t="s">
        <v>1594</v>
      </c>
      <c r="F1156" s="76" t="s">
        <v>1593</v>
      </c>
      <c r="G1156" s="76" t="s">
        <v>163</v>
      </c>
      <c r="H1156" s="76" t="s">
        <v>250</v>
      </c>
      <c r="I1156" s="76">
        <v>15</v>
      </c>
      <c r="J1156" s="76">
        <v>0</v>
      </c>
      <c r="K1156" s="76">
        <v>0</v>
      </c>
    </row>
    <row r="1157" spans="1:11">
      <c r="A1157">
        <v>1131</v>
      </c>
      <c r="B1157" t="s">
        <v>307</v>
      </c>
      <c r="C1157" t="s">
        <v>199</v>
      </c>
      <c r="D1157" t="s">
        <v>1592</v>
      </c>
      <c r="E1157" t="s">
        <v>1591</v>
      </c>
      <c r="F1157" t="s">
        <v>1590</v>
      </c>
      <c r="G1157" t="s">
        <v>163</v>
      </c>
      <c r="H1157" t="s">
        <v>250</v>
      </c>
      <c r="I1157">
        <v>15</v>
      </c>
      <c r="J1157">
        <v>46</v>
      </c>
      <c r="K1157">
        <v>-0.67390000000000005</v>
      </c>
    </row>
    <row r="1158" spans="1:11">
      <c r="A1158" s="76">
        <v>1137</v>
      </c>
      <c r="B1158" s="76" t="s">
        <v>307</v>
      </c>
      <c r="C1158" s="76" t="s">
        <v>199</v>
      </c>
      <c r="D1158" s="76" t="s">
        <v>1589</v>
      </c>
      <c r="E1158" s="76" t="s">
        <v>1588</v>
      </c>
      <c r="F1158" s="76" t="s">
        <v>1587</v>
      </c>
      <c r="G1158" s="76" t="s">
        <v>163</v>
      </c>
      <c r="H1158" s="76" t="s">
        <v>250</v>
      </c>
      <c r="I1158" s="76">
        <v>14</v>
      </c>
      <c r="J1158" s="76">
        <v>1</v>
      </c>
      <c r="K1158" s="76">
        <v>13</v>
      </c>
    </row>
    <row r="1159" spans="1:11">
      <c r="A1159">
        <v>1139</v>
      </c>
      <c r="B1159" t="s">
        <v>307</v>
      </c>
      <c r="C1159" t="s">
        <v>199</v>
      </c>
      <c r="D1159" t="s">
        <v>1586</v>
      </c>
      <c r="E1159" t="s">
        <v>1585</v>
      </c>
      <c r="F1159" t="s">
        <v>1585</v>
      </c>
      <c r="G1159" t="s">
        <v>163</v>
      </c>
      <c r="H1159" t="s">
        <v>250</v>
      </c>
      <c r="I1159">
        <v>14</v>
      </c>
      <c r="J1159">
        <v>56</v>
      </c>
      <c r="K1159">
        <v>-0.75</v>
      </c>
    </row>
    <row r="1160" spans="1:11">
      <c r="A1160" s="76">
        <v>1522</v>
      </c>
      <c r="B1160" s="76" t="s">
        <v>307</v>
      </c>
      <c r="C1160" s="76" t="s">
        <v>199</v>
      </c>
      <c r="D1160" s="76" t="s">
        <v>1584</v>
      </c>
      <c r="E1160" s="76" t="s">
        <v>1583</v>
      </c>
      <c r="F1160" s="76" t="s">
        <v>1582</v>
      </c>
      <c r="G1160" s="76" t="s">
        <v>163</v>
      </c>
      <c r="H1160" s="76" t="s">
        <v>250</v>
      </c>
      <c r="I1160" s="76">
        <v>2</v>
      </c>
      <c r="J1160" s="76">
        <v>9</v>
      </c>
      <c r="K1160" s="76">
        <v>-0.77780000000000005</v>
      </c>
    </row>
    <row r="1161" spans="1:11">
      <c r="A1161">
        <v>1539</v>
      </c>
      <c r="B1161" t="s">
        <v>307</v>
      </c>
      <c r="C1161" t="s">
        <v>199</v>
      </c>
      <c r="D1161" t="s">
        <v>1581</v>
      </c>
      <c r="E1161" t="s">
        <v>1580</v>
      </c>
      <c r="F1161" t="s">
        <v>618</v>
      </c>
      <c r="G1161" t="s">
        <v>163</v>
      </c>
      <c r="H1161" t="s">
        <v>250</v>
      </c>
      <c r="I1161">
        <v>2</v>
      </c>
      <c r="J1161">
        <v>0</v>
      </c>
      <c r="K1161">
        <v>0</v>
      </c>
    </row>
    <row r="1162" spans="1:11">
      <c r="A1162" s="76">
        <v>1541</v>
      </c>
      <c r="B1162" s="76" t="s">
        <v>307</v>
      </c>
      <c r="C1162" s="76" t="s">
        <v>199</v>
      </c>
      <c r="D1162" s="76" t="s">
        <v>1579</v>
      </c>
      <c r="E1162" s="76" t="s">
        <v>1578</v>
      </c>
      <c r="F1162" s="76" t="s">
        <v>1577</v>
      </c>
      <c r="G1162" s="76" t="s">
        <v>163</v>
      </c>
      <c r="H1162" s="76" t="s">
        <v>250</v>
      </c>
      <c r="I1162" s="76">
        <v>2</v>
      </c>
      <c r="J1162" s="76">
        <v>5</v>
      </c>
      <c r="K1162" s="76">
        <v>-0.6</v>
      </c>
    </row>
    <row r="1163" spans="1:11">
      <c r="A1163">
        <v>1542</v>
      </c>
      <c r="B1163" t="s">
        <v>307</v>
      </c>
      <c r="C1163" t="s">
        <v>199</v>
      </c>
      <c r="D1163" t="s">
        <v>1576</v>
      </c>
      <c r="E1163" t="s">
        <v>1575</v>
      </c>
      <c r="F1163" t="s">
        <v>1574</v>
      </c>
      <c r="G1163" t="s">
        <v>163</v>
      </c>
      <c r="H1163" t="s">
        <v>250</v>
      </c>
      <c r="I1163">
        <v>2</v>
      </c>
      <c r="J1163">
        <v>0</v>
      </c>
      <c r="K1163">
        <v>0</v>
      </c>
    </row>
    <row r="1164" spans="1:11">
      <c r="A1164" s="76">
        <v>1561</v>
      </c>
      <c r="B1164" s="76" t="s">
        <v>307</v>
      </c>
      <c r="C1164" s="76" t="s">
        <v>199</v>
      </c>
      <c r="D1164" s="76" t="s">
        <v>1573</v>
      </c>
      <c r="E1164" s="76" t="s">
        <v>1572</v>
      </c>
      <c r="F1164" s="76" t="s">
        <v>1571</v>
      </c>
      <c r="G1164" s="76" t="s">
        <v>163</v>
      </c>
      <c r="H1164" s="76" t="s">
        <v>250</v>
      </c>
      <c r="I1164" s="76">
        <v>1</v>
      </c>
      <c r="J1164" s="76">
        <v>0</v>
      </c>
      <c r="K1164" s="76">
        <v>0</v>
      </c>
    </row>
    <row r="1165" spans="1:11">
      <c r="A1165">
        <v>1565</v>
      </c>
      <c r="B1165" t="s">
        <v>307</v>
      </c>
      <c r="C1165" t="s">
        <v>199</v>
      </c>
      <c r="D1165" t="s">
        <v>1570</v>
      </c>
      <c r="E1165" t="s">
        <v>1569</v>
      </c>
      <c r="F1165" t="s">
        <v>1569</v>
      </c>
      <c r="G1165" t="s">
        <v>163</v>
      </c>
      <c r="H1165" t="s">
        <v>250</v>
      </c>
      <c r="I1165">
        <v>1</v>
      </c>
      <c r="J1165">
        <v>0</v>
      </c>
      <c r="K1165">
        <v>0</v>
      </c>
    </row>
    <row r="1166" spans="1:11">
      <c r="A1166" s="76">
        <v>1612</v>
      </c>
      <c r="B1166" s="76" t="s">
        <v>307</v>
      </c>
      <c r="C1166" s="76" t="s">
        <v>199</v>
      </c>
      <c r="D1166" s="76" t="s">
        <v>1568</v>
      </c>
      <c r="E1166" s="76" t="s">
        <v>1567</v>
      </c>
      <c r="F1166" s="76" t="s">
        <v>1566</v>
      </c>
      <c r="G1166" s="76" t="s">
        <v>163</v>
      </c>
      <c r="H1166" s="76" t="s">
        <v>250</v>
      </c>
      <c r="I1166" s="76">
        <v>1</v>
      </c>
      <c r="J1166" s="76">
        <v>1</v>
      </c>
      <c r="K1166" s="76">
        <v>0</v>
      </c>
    </row>
    <row r="1167" spans="1:11">
      <c r="A1167">
        <v>45</v>
      </c>
      <c r="B1167" t="s">
        <v>343</v>
      </c>
      <c r="C1167" t="s">
        <v>202</v>
      </c>
      <c r="D1167" t="s">
        <v>1565</v>
      </c>
      <c r="E1167" t="s">
        <v>826</v>
      </c>
      <c r="F1167" t="s">
        <v>1564</v>
      </c>
      <c r="G1167" t="s">
        <v>279</v>
      </c>
      <c r="H1167" t="s">
        <v>432</v>
      </c>
      <c r="I1167">
        <v>4894541</v>
      </c>
      <c r="J1167">
        <v>4701713</v>
      </c>
      <c r="K1167">
        <v>4.1000000000000002E-2</v>
      </c>
    </row>
    <row r="1168" spans="1:11">
      <c r="A1168" s="76">
        <v>50</v>
      </c>
      <c r="B1168" s="76" t="s">
        <v>343</v>
      </c>
      <c r="C1168" s="76" t="s">
        <v>202</v>
      </c>
      <c r="D1168" s="76" t="s">
        <v>1563</v>
      </c>
      <c r="E1168" s="76" t="s">
        <v>1543</v>
      </c>
      <c r="F1168" s="76" t="s">
        <v>1562</v>
      </c>
      <c r="G1168" s="76" t="s">
        <v>279</v>
      </c>
      <c r="H1168" s="76" t="s">
        <v>432</v>
      </c>
      <c r="I1168" s="76">
        <v>4172067</v>
      </c>
      <c r="J1168" s="76">
        <v>3976620</v>
      </c>
      <c r="K1168" s="76">
        <v>4.9099999999999998E-2</v>
      </c>
    </row>
    <row r="1169" spans="1:11">
      <c r="A1169">
        <v>104</v>
      </c>
      <c r="B1169" t="s">
        <v>343</v>
      </c>
      <c r="C1169" t="s">
        <v>202</v>
      </c>
      <c r="D1169" t="s">
        <v>1561</v>
      </c>
      <c r="E1169" t="s">
        <v>1536</v>
      </c>
      <c r="F1169" t="s">
        <v>1560</v>
      </c>
      <c r="G1169" t="s">
        <v>279</v>
      </c>
      <c r="H1169" t="s">
        <v>428</v>
      </c>
      <c r="I1169">
        <v>845776</v>
      </c>
      <c r="J1169">
        <v>858022</v>
      </c>
      <c r="K1169">
        <v>-1.43E-2</v>
      </c>
    </row>
    <row r="1170" spans="1:11">
      <c r="A1170" s="76">
        <v>146</v>
      </c>
      <c r="B1170" s="76" t="s">
        <v>343</v>
      </c>
      <c r="C1170" s="76" t="s">
        <v>202</v>
      </c>
      <c r="D1170" s="76" t="s">
        <v>1559</v>
      </c>
      <c r="E1170" s="76" t="s">
        <v>1520</v>
      </c>
      <c r="F1170" s="76" t="s">
        <v>1558</v>
      </c>
      <c r="G1170" s="76" t="s">
        <v>279</v>
      </c>
      <c r="H1170" s="76" t="s">
        <v>278</v>
      </c>
      <c r="I1170" s="76">
        <v>407646</v>
      </c>
      <c r="J1170" s="76">
        <v>449731</v>
      </c>
      <c r="K1170" s="76">
        <v>-9.3600000000000003E-2</v>
      </c>
    </row>
    <row r="1171" spans="1:11">
      <c r="A1171">
        <v>209</v>
      </c>
      <c r="B1171" t="s">
        <v>343</v>
      </c>
      <c r="C1171" t="s">
        <v>202</v>
      </c>
      <c r="D1171" t="s">
        <v>1557</v>
      </c>
      <c r="E1171" t="s">
        <v>1543</v>
      </c>
      <c r="F1171" t="s">
        <v>1556</v>
      </c>
      <c r="G1171" t="s">
        <v>279</v>
      </c>
      <c r="H1171" t="s">
        <v>278</v>
      </c>
      <c r="I1171">
        <v>153850</v>
      </c>
      <c r="J1171">
        <v>154475</v>
      </c>
      <c r="K1171">
        <v>-4.0000000000000001E-3</v>
      </c>
    </row>
    <row r="1172" spans="1:11">
      <c r="A1172" s="76">
        <v>224</v>
      </c>
      <c r="B1172" s="76" t="s">
        <v>343</v>
      </c>
      <c r="C1172" s="76" t="s">
        <v>202</v>
      </c>
      <c r="D1172" s="76" t="s">
        <v>1555</v>
      </c>
      <c r="E1172" s="76" t="s">
        <v>1554</v>
      </c>
      <c r="F1172" s="76" t="s">
        <v>1553</v>
      </c>
      <c r="G1172" s="76" t="s">
        <v>279</v>
      </c>
      <c r="H1172" s="76" t="s">
        <v>278</v>
      </c>
      <c r="I1172" s="76">
        <v>124211</v>
      </c>
      <c r="J1172" s="76">
        <v>123541</v>
      </c>
      <c r="K1172" s="76">
        <v>5.4000000000000003E-3</v>
      </c>
    </row>
    <row r="1173" spans="1:11">
      <c r="A1173">
        <v>323</v>
      </c>
      <c r="B1173" t="s">
        <v>343</v>
      </c>
      <c r="C1173" t="s">
        <v>202</v>
      </c>
      <c r="D1173" t="s">
        <v>1552</v>
      </c>
      <c r="E1173" t="s">
        <v>1551</v>
      </c>
      <c r="F1173" t="s">
        <v>1550</v>
      </c>
      <c r="G1173" t="s">
        <v>163</v>
      </c>
      <c r="H1173" t="s">
        <v>250</v>
      </c>
      <c r="I1173">
        <v>27864</v>
      </c>
      <c r="J1173">
        <v>29487</v>
      </c>
      <c r="K1173">
        <v>-5.5E-2</v>
      </c>
    </row>
    <row r="1174" spans="1:11">
      <c r="A1174" s="76">
        <v>396</v>
      </c>
      <c r="B1174" s="76" t="s">
        <v>343</v>
      </c>
      <c r="C1174" s="76" t="s">
        <v>202</v>
      </c>
      <c r="D1174" s="76" t="s">
        <v>1549</v>
      </c>
      <c r="E1174" s="76" t="s">
        <v>826</v>
      </c>
      <c r="F1174" s="76" t="s">
        <v>1548</v>
      </c>
      <c r="G1174" s="76" t="s">
        <v>163</v>
      </c>
      <c r="H1174" s="76" t="s">
        <v>250</v>
      </c>
      <c r="I1174" s="76">
        <v>12843</v>
      </c>
      <c r="J1174" s="76">
        <v>11449</v>
      </c>
      <c r="K1174" s="76">
        <v>0.12180000000000001</v>
      </c>
    </row>
    <row r="1175" spans="1:11">
      <c r="A1175">
        <v>603</v>
      </c>
      <c r="B1175" t="s">
        <v>343</v>
      </c>
      <c r="C1175" t="s">
        <v>202</v>
      </c>
      <c r="D1175" t="s">
        <v>1547</v>
      </c>
      <c r="E1175" t="s">
        <v>1546</v>
      </c>
      <c r="F1175" t="s">
        <v>1545</v>
      </c>
      <c r="G1175" t="s">
        <v>163</v>
      </c>
      <c r="H1175" t="s">
        <v>250</v>
      </c>
      <c r="I1175">
        <v>1518</v>
      </c>
      <c r="J1175">
        <v>2636</v>
      </c>
      <c r="K1175">
        <v>-0.42409999999999998</v>
      </c>
    </row>
    <row r="1176" spans="1:11">
      <c r="A1176" s="76">
        <v>773</v>
      </c>
      <c r="B1176" s="76" t="s">
        <v>343</v>
      </c>
      <c r="C1176" s="76" t="s">
        <v>202</v>
      </c>
      <c r="D1176" s="76" t="s">
        <v>1544</v>
      </c>
      <c r="E1176" s="76" t="s">
        <v>1543</v>
      </c>
      <c r="F1176" s="76" t="s">
        <v>1542</v>
      </c>
      <c r="G1176" s="76" t="s">
        <v>163</v>
      </c>
      <c r="H1176" s="76" t="s">
        <v>250</v>
      </c>
      <c r="I1176" s="76">
        <v>214</v>
      </c>
      <c r="J1176" s="76">
        <v>277</v>
      </c>
      <c r="K1176" s="76">
        <v>-0.22739999999999999</v>
      </c>
    </row>
    <row r="1177" spans="1:11">
      <c r="A1177">
        <v>806</v>
      </c>
      <c r="B1177" t="s">
        <v>343</v>
      </c>
      <c r="C1177" t="s">
        <v>202</v>
      </c>
      <c r="D1177" t="s">
        <v>1541</v>
      </c>
      <c r="E1177" t="s">
        <v>826</v>
      </c>
      <c r="F1177" t="s">
        <v>1540</v>
      </c>
      <c r="G1177" t="s">
        <v>163</v>
      </c>
      <c r="H1177" t="s">
        <v>250</v>
      </c>
      <c r="I1177">
        <v>154</v>
      </c>
      <c r="J1177">
        <v>217</v>
      </c>
      <c r="K1177">
        <v>-0.2903</v>
      </c>
    </row>
    <row r="1178" spans="1:11">
      <c r="A1178" s="76">
        <v>810</v>
      </c>
      <c r="B1178" s="76" t="s">
        <v>343</v>
      </c>
      <c r="C1178" s="76" t="s">
        <v>202</v>
      </c>
      <c r="D1178" s="76" t="s">
        <v>1539</v>
      </c>
      <c r="E1178" s="76" t="s">
        <v>1536</v>
      </c>
      <c r="F1178" s="76" t="s">
        <v>1538</v>
      </c>
      <c r="G1178" s="76" t="s">
        <v>163</v>
      </c>
      <c r="H1178" s="76" t="s">
        <v>250</v>
      </c>
      <c r="I1178" s="76">
        <v>150</v>
      </c>
      <c r="J1178" s="76">
        <v>359</v>
      </c>
      <c r="K1178" s="76">
        <v>-0.58220000000000005</v>
      </c>
    </row>
    <row r="1179" spans="1:11">
      <c r="A1179">
        <v>910</v>
      </c>
      <c r="B1179" t="s">
        <v>343</v>
      </c>
      <c r="C1179" t="s">
        <v>202</v>
      </c>
      <c r="D1179" t="s">
        <v>1537</v>
      </c>
      <c r="E1179" t="s">
        <v>1536</v>
      </c>
      <c r="F1179" t="s">
        <v>1535</v>
      </c>
      <c r="G1179" t="s">
        <v>163</v>
      </c>
      <c r="H1179" t="s">
        <v>250</v>
      </c>
      <c r="I1179">
        <v>59</v>
      </c>
      <c r="J1179">
        <v>161</v>
      </c>
      <c r="K1179">
        <v>-0.63349999999999995</v>
      </c>
    </row>
    <row r="1180" spans="1:11">
      <c r="A1180" s="76">
        <v>948</v>
      </c>
      <c r="B1180" s="76" t="s">
        <v>343</v>
      </c>
      <c r="C1180" s="76" t="s">
        <v>202</v>
      </c>
      <c r="D1180" s="76" t="s">
        <v>1534</v>
      </c>
      <c r="E1180" s="76" t="s">
        <v>1533</v>
      </c>
      <c r="F1180" s="76" t="s">
        <v>1532</v>
      </c>
      <c r="G1180" s="76" t="s">
        <v>163</v>
      </c>
      <c r="H1180" s="76" t="s">
        <v>250</v>
      </c>
      <c r="I1180" s="76">
        <v>43</v>
      </c>
      <c r="J1180" s="76">
        <v>48</v>
      </c>
      <c r="K1180" s="76">
        <v>-0.1042</v>
      </c>
    </row>
    <row r="1181" spans="1:11">
      <c r="A1181">
        <v>995</v>
      </c>
      <c r="B1181" t="s">
        <v>343</v>
      </c>
      <c r="C1181" t="s">
        <v>202</v>
      </c>
      <c r="D1181" t="s">
        <v>1531</v>
      </c>
      <c r="E1181" t="s">
        <v>1530</v>
      </c>
      <c r="F1181" t="s">
        <v>1530</v>
      </c>
      <c r="G1181" t="s">
        <v>163</v>
      </c>
      <c r="H1181" t="s">
        <v>250</v>
      </c>
      <c r="I1181">
        <v>30</v>
      </c>
      <c r="J1181">
        <v>57</v>
      </c>
      <c r="K1181">
        <v>-0.47370000000000001</v>
      </c>
    </row>
    <row r="1182" spans="1:11">
      <c r="A1182" s="76">
        <v>1001</v>
      </c>
      <c r="B1182" s="76" t="s">
        <v>343</v>
      </c>
      <c r="C1182" s="76" t="s">
        <v>202</v>
      </c>
      <c r="D1182" s="76" t="s">
        <v>1529</v>
      </c>
      <c r="E1182" s="76" t="s">
        <v>1528</v>
      </c>
      <c r="F1182" s="76" t="s">
        <v>1527</v>
      </c>
      <c r="G1182" s="76" t="s">
        <v>163</v>
      </c>
      <c r="H1182" s="76" t="s">
        <v>250</v>
      </c>
      <c r="I1182" s="76">
        <v>29</v>
      </c>
      <c r="J1182" s="76">
        <v>49</v>
      </c>
      <c r="K1182" s="76">
        <v>-0.40820000000000001</v>
      </c>
    </row>
    <row r="1183" spans="1:11">
      <c r="A1183">
        <v>1007</v>
      </c>
      <c r="B1183" t="s">
        <v>343</v>
      </c>
      <c r="C1183" t="s">
        <v>202</v>
      </c>
      <c r="D1183" t="s">
        <v>1526</v>
      </c>
      <c r="E1183" t="s">
        <v>802</v>
      </c>
      <c r="F1183" t="s">
        <v>1525</v>
      </c>
      <c r="G1183" t="s">
        <v>163</v>
      </c>
      <c r="H1183" t="s">
        <v>250</v>
      </c>
      <c r="I1183">
        <v>28</v>
      </c>
      <c r="J1183">
        <v>96</v>
      </c>
      <c r="K1183">
        <v>-0.70830000000000004</v>
      </c>
    </row>
    <row r="1184" spans="1:11">
      <c r="A1184" s="76">
        <v>1153</v>
      </c>
      <c r="B1184" s="76" t="s">
        <v>343</v>
      </c>
      <c r="C1184" s="76" t="s">
        <v>202</v>
      </c>
      <c r="D1184" s="76" t="s">
        <v>1524</v>
      </c>
      <c r="E1184" s="76" t="s">
        <v>1523</v>
      </c>
      <c r="F1184" s="76" t="s">
        <v>1522</v>
      </c>
      <c r="G1184" s="76" t="s">
        <v>163</v>
      </c>
      <c r="H1184" s="76" t="s">
        <v>250</v>
      </c>
      <c r="I1184" s="76">
        <v>13</v>
      </c>
      <c r="J1184" s="76">
        <v>38</v>
      </c>
      <c r="K1184" s="76">
        <v>-0.65790000000000004</v>
      </c>
    </row>
    <row r="1185" spans="1:11">
      <c r="A1185">
        <v>1157</v>
      </c>
      <c r="B1185" t="s">
        <v>343</v>
      </c>
      <c r="C1185" t="s">
        <v>202</v>
      </c>
      <c r="D1185" t="s">
        <v>1521</v>
      </c>
      <c r="E1185" t="s">
        <v>1520</v>
      </c>
      <c r="F1185" t="s">
        <v>1519</v>
      </c>
      <c r="G1185" t="s">
        <v>163</v>
      </c>
      <c r="H1185" t="s">
        <v>250</v>
      </c>
      <c r="I1185">
        <v>12</v>
      </c>
      <c r="J1185">
        <v>42</v>
      </c>
      <c r="K1185">
        <v>-0.71430000000000005</v>
      </c>
    </row>
    <row r="1186" spans="1:11">
      <c r="A1186" s="76">
        <v>1174</v>
      </c>
      <c r="B1186" s="76" t="s">
        <v>343</v>
      </c>
      <c r="C1186" s="76" t="s">
        <v>202</v>
      </c>
      <c r="D1186" s="76" t="s">
        <v>1518</v>
      </c>
      <c r="E1186" s="76" t="s">
        <v>1517</v>
      </c>
      <c r="F1186" s="76" t="s">
        <v>1516</v>
      </c>
      <c r="G1186" s="76" t="s">
        <v>163</v>
      </c>
      <c r="H1186" s="76" t="s">
        <v>250</v>
      </c>
      <c r="I1186" s="76">
        <v>11</v>
      </c>
      <c r="J1186" s="76">
        <v>49</v>
      </c>
      <c r="K1186" s="76">
        <v>-0.77549999999999997</v>
      </c>
    </row>
    <row r="1187" spans="1:11">
      <c r="A1187">
        <v>1185</v>
      </c>
      <c r="B1187" t="s">
        <v>343</v>
      </c>
      <c r="C1187" t="s">
        <v>202</v>
      </c>
      <c r="D1187" t="s">
        <v>1515</v>
      </c>
      <c r="E1187" t="s">
        <v>1514</v>
      </c>
      <c r="F1187" t="s">
        <v>1513</v>
      </c>
      <c r="G1187" t="s">
        <v>163</v>
      </c>
      <c r="H1187" t="s">
        <v>250</v>
      </c>
      <c r="I1187">
        <v>10</v>
      </c>
      <c r="J1187">
        <v>19</v>
      </c>
      <c r="K1187">
        <v>-0.47370000000000001</v>
      </c>
    </row>
    <row r="1188" spans="1:11">
      <c r="A1188" s="76">
        <v>1200</v>
      </c>
      <c r="B1188" s="76" t="s">
        <v>343</v>
      </c>
      <c r="C1188" s="76" t="s">
        <v>202</v>
      </c>
      <c r="D1188" s="76" t="s">
        <v>1512</v>
      </c>
      <c r="E1188" s="76" t="s">
        <v>1511</v>
      </c>
      <c r="F1188" s="76" t="s">
        <v>1510</v>
      </c>
      <c r="G1188" s="76" t="s">
        <v>163</v>
      </c>
      <c r="H1188" s="76" t="s">
        <v>250</v>
      </c>
      <c r="I1188" s="76">
        <v>10</v>
      </c>
      <c r="J1188" s="76">
        <v>35</v>
      </c>
      <c r="K1188" s="76">
        <v>-0.71430000000000005</v>
      </c>
    </row>
    <row r="1189" spans="1:11">
      <c r="A1189">
        <v>1222</v>
      </c>
      <c r="B1189" t="s">
        <v>343</v>
      </c>
      <c r="C1189" t="s">
        <v>202</v>
      </c>
      <c r="D1189" t="s">
        <v>1509</v>
      </c>
      <c r="E1189" t="s">
        <v>1508</v>
      </c>
      <c r="F1189" t="s">
        <v>1507</v>
      </c>
      <c r="G1189" t="s">
        <v>163</v>
      </c>
      <c r="H1189" t="s">
        <v>250</v>
      </c>
      <c r="I1189">
        <v>9</v>
      </c>
      <c r="J1189">
        <v>44</v>
      </c>
      <c r="K1189">
        <v>-0.79549999999999998</v>
      </c>
    </row>
    <row r="1190" spans="1:11">
      <c r="A1190" s="76">
        <v>1226</v>
      </c>
      <c r="B1190" s="76" t="s">
        <v>343</v>
      </c>
      <c r="C1190" s="76" t="s">
        <v>202</v>
      </c>
      <c r="D1190" s="76" t="s">
        <v>1506</v>
      </c>
      <c r="E1190" s="76" t="s">
        <v>1505</v>
      </c>
      <c r="F1190" s="76" t="s">
        <v>1504</v>
      </c>
      <c r="G1190" s="76" t="s">
        <v>163</v>
      </c>
      <c r="H1190" s="76" t="s">
        <v>250</v>
      </c>
      <c r="I1190" s="76">
        <v>9</v>
      </c>
      <c r="J1190" s="76">
        <v>20</v>
      </c>
      <c r="K1190" s="76">
        <v>-0.55000000000000004</v>
      </c>
    </row>
    <row r="1191" spans="1:11">
      <c r="A1191">
        <v>1228</v>
      </c>
      <c r="B1191" t="s">
        <v>343</v>
      </c>
      <c r="C1191" t="s">
        <v>202</v>
      </c>
      <c r="D1191" t="s">
        <v>1503</v>
      </c>
      <c r="E1191" t="s">
        <v>586</v>
      </c>
      <c r="F1191" t="s">
        <v>1502</v>
      </c>
      <c r="G1191" t="s">
        <v>163</v>
      </c>
      <c r="H1191" t="s">
        <v>250</v>
      </c>
      <c r="I1191">
        <v>9</v>
      </c>
      <c r="J1191">
        <v>16</v>
      </c>
      <c r="K1191">
        <v>-0.4375</v>
      </c>
    </row>
    <row r="1192" spans="1:11">
      <c r="A1192" s="76">
        <v>1270</v>
      </c>
      <c r="B1192" s="76" t="s">
        <v>343</v>
      </c>
      <c r="C1192" s="76" t="s">
        <v>202</v>
      </c>
      <c r="D1192" s="76" t="s">
        <v>1501</v>
      </c>
      <c r="E1192" s="76" t="s">
        <v>1500</v>
      </c>
      <c r="F1192" s="76" t="s">
        <v>1499</v>
      </c>
      <c r="G1192" s="76" t="s">
        <v>163</v>
      </c>
      <c r="H1192" s="76" t="s">
        <v>250</v>
      </c>
      <c r="I1192" s="76">
        <v>7</v>
      </c>
      <c r="J1192" s="76">
        <v>10</v>
      </c>
      <c r="K1192" s="76">
        <v>-0.3</v>
      </c>
    </row>
    <row r="1193" spans="1:11">
      <c r="A1193">
        <v>1311</v>
      </c>
      <c r="B1193" t="s">
        <v>343</v>
      </c>
      <c r="C1193" t="s">
        <v>202</v>
      </c>
      <c r="D1193" t="s">
        <v>1498</v>
      </c>
      <c r="E1193" t="s">
        <v>1497</v>
      </c>
      <c r="F1193" t="s">
        <v>1496</v>
      </c>
      <c r="G1193" t="s">
        <v>163</v>
      </c>
      <c r="H1193" t="s">
        <v>250</v>
      </c>
      <c r="I1193">
        <v>6</v>
      </c>
      <c r="J1193">
        <v>0</v>
      </c>
      <c r="K1193">
        <v>0</v>
      </c>
    </row>
    <row r="1194" spans="1:11">
      <c r="A1194" s="76">
        <v>1312</v>
      </c>
      <c r="B1194" s="76" t="s">
        <v>343</v>
      </c>
      <c r="C1194" s="76" t="s">
        <v>202</v>
      </c>
      <c r="D1194" s="76" t="s">
        <v>1495</v>
      </c>
      <c r="E1194" s="76" t="s">
        <v>1079</v>
      </c>
      <c r="F1194" s="76" t="s">
        <v>1494</v>
      </c>
      <c r="G1194" s="76" t="s">
        <v>163</v>
      </c>
      <c r="H1194" s="76" t="s">
        <v>250</v>
      </c>
      <c r="I1194" s="76">
        <v>6</v>
      </c>
      <c r="J1194" s="76">
        <v>0</v>
      </c>
      <c r="K1194" s="76">
        <v>0</v>
      </c>
    </row>
    <row r="1195" spans="1:11">
      <c r="A1195">
        <v>1336</v>
      </c>
      <c r="B1195" t="s">
        <v>343</v>
      </c>
      <c r="C1195" t="s">
        <v>202</v>
      </c>
      <c r="D1195" t="s">
        <v>1493</v>
      </c>
      <c r="E1195" t="s">
        <v>1492</v>
      </c>
      <c r="F1195" t="s">
        <v>1491</v>
      </c>
      <c r="G1195" t="s">
        <v>163</v>
      </c>
      <c r="H1195" t="s">
        <v>250</v>
      </c>
      <c r="I1195">
        <v>5</v>
      </c>
      <c r="J1195">
        <v>24</v>
      </c>
      <c r="K1195">
        <v>-0.79169999999999996</v>
      </c>
    </row>
    <row r="1196" spans="1:11">
      <c r="A1196" s="76">
        <v>1427</v>
      </c>
      <c r="B1196" s="76" t="s">
        <v>343</v>
      </c>
      <c r="C1196" s="76" t="s">
        <v>202</v>
      </c>
      <c r="D1196" s="76" t="s">
        <v>1490</v>
      </c>
      <c r="E1196" s="76" t="s">
        <v>1489</v>
      </c>
      <c r="F1196" s="76" t="s">
        <v>1488</v>
      </c>
      <c r="G1196" s="76" t="s">
        <v>163</v>
      </c>
      <c r="H1196" s="76" t="s">
        <v>250</v>
      </c>
      <c r="I1196" s="76">
        <v>4</v>
      </c>
      <c r="J1196" s="76">
        <v>22</v>
      </c>
      <c r="K1196" s="76">
        <v>-0.81820000000000004</v>
      </c>
    </row>
    <row r="1197" spans="1:11">
      <c r="A1197">
        <v>1457</v>
      </c>
      <c r="B1197" t="s">
        <v>343</v>
      </c>
      <c r="C1197" t="s">
        <v>202</v>
      </c>
      <c r="D1197" t="s">
        <v>1487</v>
      </c>
      <c r="E1197" t="s">
        <v>1317</v>
      </c>
      <c r="F1197" t="s">
        <v>1486</v>
      </c>
      <c r="G1197" t="s">
        <v>163</v>
      </c>
      <c r="H1197" t="s">
        <v>250</v>
      </c>
      <c r="I1197">
        <v>3</v>
      </c>
      <c r="J1197">
        <v>18</v>
      </c>
      <c r="K1197">
        <v>-0.83330000000000004</v>
      </c>
    </row>
    <row r="1198" spans="1:11">
      <c r="A1198" s="76">
        <v>1487</v>
      </c>
      <c r="B1198" s="76" t="s">
        <v>343</v>
      </c>
      <c r="C1198" s="76" t="s">
        <v>202</v>
      </c>
      <c r="D1198" s="76" t="s">
        <v>1485</v>
      </c>
      <c r="E1198" s="76" t="s">
        <v>1484</v>
      </c>
      <c r="F1198" s="76" t="s">
        <v>1483</v>
      </c>
      <c r="G1198" s="76" t="s">
        <v>163</v>
      </c>
      <c r="H1198" s="76" t="s">
        <v>250</v>
      </c>
      <c r="I1198" s="76">
        <v>2</v>
      </c>
      <c r="J1198" s="76">
        <v>0</v>
      </c>
      <c r="K1198" s="76">
        <v>0</v>
      </c>
    </row>
    <row r="1199" spans="1:11">
      <c r="A1199">
        <v>1513</v>
      </c>
      <c r="B1199" t="s">
        <v>343</v>
      </c>
      <c r="C1199" t="s">
        <v>202</v>
      </c>
      <c r="D1199" t="s">
        <v>1482</v>
      </c>
      <c r="E1199" t="s">
        <v>158</v>
      </c>
      <c r="F1199" t="s">
        <v>1481</v>
      </c>
      <c r="G1199" t="s">
        <v>163</v>
      </c>
      <c r="H1199" t="s">
        <v>250</v>
      </c>
      <c r="I1199">
        <v>2</v>
      </c>
      <c r="J1199">
        <v>96</v>
      </c>
      <c r="K1199">
        <v>-0.97919999999999996</v>
      </c>
    </row>
    <row r="1200" spans="1:11">
      <c r="A1200" s="76">
        <v>1631</v>
      </c>
      <c r="B1200" s="76" t="s">
        <v>343</v>
      </c>
      <c r="C1200" s="76" t="s">
        <v>202</v>
      </c>
      <c r="D1200" s="76" t="s">
        <v>1480</v>
      </c>
      <c r="E1200" s="76" t="s">
        <v>1479</v>
      </c>
      <c r="F1200" s="76" t="s">
        <v>1478</v>
      </c>
      <c r="G1200" s="76" t="s">
        <v>163</v>
      </c>
      <c r="H1200" s="76" t="s">
        <v>250</v>
      </c>
      <c r="I1200" s="76">
        <v>1</v>
      </c>
      <c r="J1200" s="76">
        <v>26</v>
      </c>
      <c r="K1200" s="76">
        <v>-0.96150000000000002</v>
      </c>
    </row>
    <row r="1201" spans="1:11">
      <c r="A1201">
        <v>66</v>
      </c>
      <c r="B1201" t="s">
        <v>747</v>
      </c>
      <c r="C1201" t="s">
        <v>204</v>
      </c>
      <c r="D1201" t="s">
        <v>1477</v>
      </c>
      <c r="E1201" t="s">
        <v>1437</v>
      </c>
      <c r="F1201" t="s">
        <v>1476</v>
      </c>
      <c r="G1201" t="s">
        <v>279</v>
      </c>
      <c r="H1201" t="s">
        <v>428</v>
      </c>
      <c r="I1201">
        <v>2142156</v>
      </c>
      <c r="J1201">
        <v>2094708</v>
      </c>
      <c r="K1201">
        <v>2.2700000000000001E-2</v>
      </c>
    </row>
    <row r="1202" spans="1:11">
      <c r="A1202" s="76">
        <v>81</v>
      </c>
      <c r="B1202" s="76" t="s">
        <v>747</v>
      </c>
      <c r="C1202" s="76" t="s">
        <v>204</v>
      </c>
      <c r="D1202" s="76" t="s">
        <v>1475</v>
      </c>
      <c r="E1202" s="76" t="s">
        <v>1456</v>
      </c>
      <c r="F1202" s="76" t="s">
        <v>1474</v>
      </c>
      <c r="G1202" s="76" t="s">
        <v>279</v>
      </c>
      <c r="H1202" s="76" t="s">
        <v>428</v>
      </c>
      <c r="I1202" s="76">
        <v>1507756</v>
      </c>
      <c r="J1202" s="76">
        <v>1482908</v>
      </c>
      <c r="K1202" s="76">
        <v>1.6799999999999999E-2</v>
      </c>
    </row>
    <row r="1203" spans="1:11">
      <c r="A1203">
        <v>279</v>
      </c>
      <c r="B1203" t="s">
        <v>747</v>
      </c>
      <c r="C1203" t="s">
        <v>204</v>
      </c>
      <c r="D1203" t="s">
        <v>1473</v>
      </c>
      <c r="E1203" t="s">
        <v>1472</v>
      </c>
      <c r="F1203" t="s">
        <v>1471</v>
      </c>
      <c r="G1203" t="s">
        <v>279</v>
      </c>
      <c r="H1203" t="s">
        <v>278</v>
      </c>
      <c r="I1203">
        <v>52410</v>
      </c>
      <c r="J1203">
        <v>48086</v>
      </c>
      <c r="K1203">
        <v>8.9899999999999994E-2</v>
      </c>
    </row>
    <row r="1204" spans="1:11">
      <c r="A1204" s="76">
        <v>317</v>
      </c>
      <c r="B1204" s="76" t="s">
        <v>747</v>
      </c>
      <c r="C1204" s="76" t="s">
        <v>204</v>
      </c>
      <c r="D1204" s="76" t="s">
        <v>1470</v>
      </c>
      <c r="E1204" s="76" t="s">
        <v>1469</v>
      </c>
      <c r="F1204" s="76" t="s">
        <v>1468</v>
      </c>
      <c r="G1204" s="76" t="s">
        <v>279</v>
      </c>
      <c r="H1204" s="76" t="s">
        <v>278</v>
      </c>
      <c r="I1204" s="76">
        <v>29661</v>
      </c>
      <c r="J1204" s="76">
        <v>27321</v>
      </c>
      <c r="K1204" s="76">
        <v>8.5599999999999996E-2</v>
      </c>
    </row>
    <row r="1205" spans="1:11">
      <c r="A1205">
        <v>649</v>
      </c>
      <c r="B1205" t="s">
        <v>747</v>
      </c>
      <c r="C1205" t="s">
        <v>204</v>
      </c>
      <c r="D1205" t="s">
        <v>1467</v>
      </c>
      <c r="E1205" t="s">
        <v>1437</v>
      </c>
      <c r="F1205" t="s">
        <v>1466</v>
      </c>
      <c r="G1205" t="s">
        <v>163</v>
      </c>
      <c r="H1205" t="s">
        <v>250</v>
      </c>
      <c r="I1205">
        <v>935</v>
      </c>
      <c r="J1205">
        <v>1069</v>
      </c>
      <c r="K1205">
        <v>-0.12540000000000001</v>
      </c>
    </row>
    <row r="1206" spans="1:11">
      <c r="A1206" s="76">
        <v>791</v>
      </c>
      <c r="B1206" s="76" t="s">
        <v>747</v>
      </c>
      <c r="C1206" s="76" t="s">
        <v>204</v>
      </c>
      <c r="D1206" s="76" t="s">
        <v>1465</v>
      </c>
      <c r="E1206" s="76" t="s">
        <v>1464</v>
      </c>
      <c r="F1206" s="76" t="s">
        <v>1463</v>
      </c>
      <c r="G1206" s="76" t="s">
        <v>163</v>
      </c>
      <c r="H1206" s="76" t="s">
        <v>250</v>
      </c>
      <c r="I1206" s="76">
        <v>170</v>
      </c>
      <c r="J1206" s="76">
        <v>0</v>
      </c>
      <c r="K1206" s="76">
        <v>0</v>
      </c>
    </row>
    <row r="1207" spans="1:11">
      <c r="A1207">
        <v>829</v>
      </c>
      <c r="B1207" t="s">
        <v>747</v>
      </c>
      <c r="C1207" t="s">
        <v>204</v>
      </c>
      <c r="D1207" t="s">
        <v>1462</v>
      </c>
      <c r="E1207" t="s">
        <v>1437</v>
      </c>
      <c r="F1207" t="s">
        <v>1461</v>
      </c>
      <c r="G1207" t="s">
        <v>163</v>
      </c>
      <c r="H1207" t="s">
        <v>250</v>
      </c>
      <c r="I1207">
        <v>123</v>
      </c>
      <c r="J1207">
        <v>455</v>
      </c>
      <c r="K1207">
        <v>-0.72970000000000002</v>
      </c>
    </row>
    <row r="1208" spans="1:11">
      <c r="A1208" s="76">
        <v>954</v>
      </c>
      <c r="B1208" s="76" t="s">
        <v>747</v>
      </c>
      <c r="C1208" s="76" t="s">
        <v>204</v>
      </c>
      <c r="D1208" s="76" t="s">
        <v>1460</v>
      </c>
      <c r="E1208" s="76" t="s">
        <v>1459</v>
      </c>
      <c r="F1208" s="76" t="s">
        <v>1458</v>
      </c>
      <c r="G1208" s="76" t="s">
        <v>163</v>
      </c>
      <c r="H1208" s="76" t="s">
        <v>250</v>
      </c>
      <c r="I1208" s="76">
        <v>40</v>
      </c>
      <c r="J1208" s="76">
        <v>144</v>
      </c>
      <c r="K1208" s="76">
        <v>-0.72219999999999995</v>
      </c>
    </row>
    <row r="1209" spans="1:11">
      <c r="A1209">
        <v>1080</v>
      </c>
      <c r="B1209" t="s">
        <v>747</v>
      </c>
      <c r="C1209" t="s">
        <v>204</v>
      </c>
      <c r="D1209" t="s">
        <v>1457</v>
      </c>
      <c r="E1209" t="s">
        <v>1456</v>
      </c>
      <c r="F1209" t="s">
        <v>1455</v>
      </c>
      <c r="G1209" t="s">
        <v>163</v>
      </c>
      <c r="H1209" t="s">
        <v>250</v>
      </c>
      <c r="I1209">
        <v>19</v>
      </c>
      <c r="J1209">
        <v>34</v>
      </c>
      <c r="K1209">
        <v>-0.44119999999999998</v>
      </c>
    </row>
    <row r="1210" spans="1:11">
      <c r="A1210" s="76">
        <v>1141</v>
      </c>
      <c r="B1210" s="76" t="s">
        <v>747</v>
      </c>
      <c r="C1210" s="76" t="s">
        <v>204</v>
      </c>
      <c r="D1210" s="76" t="s">
        <v>1454</v>
      </c>
      <c r="E1210" s="76" t="s">
        <v>1437</v>
      </c>
      <c r="F1210" s="76" t="s">
        <v>1453</v>
      </c>
      <c r="G1210" s="76" t="s">
        <v>163</v>
      </c>
      <c r="H1210" s="76" t="s">
        <v>250</v>
      </c>
      <c r="I1210" s="76">
        <v>14</v>
      </c>
      <c r="J1210" s="76">
        <v>0</v>
      </c>
      <c r="K1210" s="76">
        <v>0</v>
      </c>
    </row>
    <row r="1211" spans="1:11">
      <c r="A1211">
        <v>1238</v>
      </c>
      <c r="B1211" t="s">
        <v>747</v>
      </c>
      <c r="C1211" t="s">
        <v>204</v>
      </c>
      <c r="D1211" t="s">
        <v>1452</v>
      </c>
      <c r="E1211" t="s">
        <v>1451</v>
      </c>
      <c r="F1211" t="s">
        <v>1450</v>
      </c>
      <c r="G1211" t="s">
        <v>163</v>
      </c>
      <c r="H1211" t="s">
        <v>250</v>
      </c>
      <c r="I1211">
        <v>8</v>
      </c>
      <c r="J1211">
        <v>0</v>
      </c>
      <c r="K1211">
        <v>0</v>
      </c>
    </row>
    <row r="1212" spans="1:11">
      <c r="A1212" s="76">
        <v>1263</v>
      </c>
      <c r="B1212" s="76" t="s">
        <v>747</v>
      </c>
      <c r="C1212" s="76" t="s">
        <v>204</v>
      </c>
      <c r="D1212" s="76" t="s">
        <v>1449</v>
      </c>
      <c r="E1212" s="76" t="s">
        <v>1448</v>
      </c>
      <c r="F1212" s="76" t="s">
        <v>1447</v>
      </c>
      <c r="G1212" s="76" t="s">
        <v>163</v>
      </c>
      <c r="H1212" s="76" t="s">
        <v>250</v>
      </c>
      <c r="I1212" s="76">
        <v>8</v>
      </c>
      <c r="J1212" s="76">
        <v>44</v>
      </c>
      <c r="K1212" s="76">
        <v>-0.81820000000000004</v>
      </c>
    </row>
    <row r="1213" spans="1:11">
      <c r="A1213">
        <v>1281</v>
      </c>
      <c r="B1213" t="s">
        <v>747</v>
      </c>
      <c r="C1213" t="s">
        <v>204</v>
      </c>
      <c r="D1213" t="s">
        <v>1446</v>
      </c>
      <c r="E1213" t="s">
        <v>1445</v>
      </c>
      <c r="F1213" t="s">
        <v>1444</v>
      </c>
      <c r="G1213" t="s">
        <v>163</v>
      </c>
      <c r="H1213" t="s">
        <v>250</v>
      </c>
      <c r="I1213">
        <v>7</v>
      </c>
      <c r="J1213">
        <v>30</v>
      </c>
      <c r="K1213">
        <v>-0.76670000000000005</v>
      </c>
    </row>
    <row r="1214" spans="1:11">
      <c r="A1214" s="76">
        <v>1372</v>
      </c>
      <c r="B1214" s="76" t="s">
        <v>747</v>
      </c>
      <c r="C1214" s="76" t="s">
        <v>204</v>
      </c>
      <c r="D1214" s="76" t="s">
        <v>1443</v>
      </c>
      <c r="E1214" s="76" t="s">
        <v>1428</v>
      </c>
      <c r="F1214" s="76" t="s">
        <v>1442</v>
      </c>
      <c r="G1214" s="76" t="s">
        <v>163</v>
      </c>
      <c r="H1214" s="76" t="s">
        <v>250</v>
      </c>
      <c r="I1214" s="76">
        <v>4</v>
      </c>
      <c r="J1214" s="76">
        <v>0</v>
      </c>
      <c r="K1214" s="76">
        <v>0</v>
      </c>
    </row>
    <row r="1215" spans="1:11">
      <c r="A1215">
        <v>1388</v>
      </c>
      <c r="B1215" t="s">
        <v>747</v>
      </c>
      <c r="C1215" t="s">
        <v>204</v>
      </c>
      <c r="D1215" t="s">
        <v>1441</v>
      </c>
      <c r="E1215" t="s">
        <v>1440</v>
      </c>
      <c r="F1215" t="s">
        <v>1439</v>
      </c>
      <c r="G1215" t="s">
        <v>163</v>
      </c>
      <c r="H1215" t="s">
        <v>250</v>
      </c>
      <c r="I1215">
        <v>4</v>
      </c>
      <c r="J1215">
        <v>25</v>
      </c>
      <c r="K1215">
        <v>-0.84</v>
      </c>
    </row>
    <row r="1216" spans="1:11">
      <c r="A1216" s="76">
        <v>1401</v>
      </c>
      <c r="B1216" s="76" t="s">
        <v>747</v>
      </c>
      <c r="C1216" s="76" t="s">
        <v>204</v>
      </c>
      <c r="D1216" s="76" t="s">
        <v>1438</v>
      </c>
      <c r="E1216" s="76" t="s">
        <v>1437</v>
      </c>
      <c r="F1216" s="76" t="s">
        <v>1436</v>
      </c>
      <c r="G1216" s="76" t="s">
        <v>163</v>
      </c>
      <c r="H1216" s="76" t="s">
        <v>250</v>
      </c>
      <c r="I1216" s="76">
        <v>4</v>
      </c>
      <c r="J1216" s="76">
        <v>3</v>
      </c>
      <c r="K1216" s="76">
        <v>0.33329999999999999</v>
      </c>
    </row>
    <row r="1217" spans="1:11">
      <c r="A1217">
        <v>1437</v>
      </c>
      <c r="B1217" t="s">
        <v>747</v>
      </c>
      <c r="C1217" t="s">
        <v>204</v>
      </c>
      <c r="D1217" t="s">
        <v>1435</v>
      </c>
      <c r="E1217" t="s">
        <v>1434</v>
      </c>
      <c r="F1217" t="s">
        <v>1433</v>
      </c>
      <c r="G1217" t="s">
        <v>163</v>
      </c>
      <c r="H1217" t="s">
        <v>250</v>
      </c>
      <c r="I1217">
        <v>3</v>
      </c>
      <c r="J1217">
        <v>0</v>
      </c>
      <c r="K1217">
        <v>0</v>
      </c>
    </row>
    <row r="1218" spans="1:11">
      <c r="A1218" s="76">
        <v>1482</v>
      </c>
      <c r="B1218" s="76" t="s">
        <v>747</v>
      </c>
      <c r="C1218" s="76" t="s">
        <v>204</v>
      </c>
      <c r="D1218" s="76" t="s">
        <v>1432</v>
      </c>
      <c r="E1218" s="76" t="s">
        <v>1431</v>
      </c>
      <c r="F1218" s="76" t="s">
        <v>1430</v>
      </c>
      <c r="G1218" s="76" t="s">
        <v>163</v>
      </c>
      <c r="H1218" s="76" t="s">
        <v>250</v>
      </c>
      <c r="I1218" s="76">
        <v>3</v>
      </c>
      <c r="J1218" s="76">
        <v>88</v>
      </c>
      <c r="K1218" s="76">
        <v>-0.96589999999999998</v>
      </c>
    </row>
    <row r="1219" spans="1:11">
      <c r="A1219">
        <v>1494</v>
      </c>
      <c r="B1219" t="s">
        <v>747</v>
      </c>
      <c r="C1219" t="s">
        <v>204</v>
      </c>
      <c r="D1219" t="s">
        <v>1429</v>
      </c>
      <c r="E1219" t="s">
        <v>1428</v>
      </c>
      <c r="F1219" t="s">
        <v>1427</v>
      </c>
      <c r="G1219" t="s">
        <v>163</v>
      </c>
      <c r="H1219" t="s">
        <v>250</v>
      </c>
      <c r="I1219">
        <v>2</v>
      </c>
      <c r="J1219">
        <v>1</v>
      </c>
      <c r="K1219">
        <v>1</v>
      </c>
    </row>
    <row r="1220" spans="1:11">
      <c r="A1220" s="76">
        <v>1545</v>
      </c>
      <c r="B1220" s="76" t="s">
        <v>747</v>
      </c>
      <c r="C1220" s="76" t="s">
        <v>204</v>
      </c>
      <c r="D1220" s="76" t="s">
        <v>1426</v>
      </c>
      <c r="E1220" s="76" t="s">
        <v>1425</v>
      </c>
      <c r="F1220" s="76" t="s">
        <v>1424</v>
      </c>
      <c r="G1220" s="76" t="s">
        <v>163</v>
      </c>
      <c r="H1220" s="76" t="s">
        <v>250</v>
      </c>
      <c r="I1220" s="76">
        <v>2</v>
      </c>
      <c r="J1220" s="76">
        <v>6</v>
      </c>
      <c r="K1220" s="76">
        <v>-0.66669999999999996</v>
      </c>
    </row>
    <row r="1221" spans="1:11">
      <c r="A1221">
        <v>30</v>
      </c>
      <c r="B1221" t="s">
        <v>197</v>
      </c>
      <c r="C1221" t="s">
        <v>206</v>
      </c>
      <c r="D1221" t="s">
        <v>1423</v>
      </c>
      <c r="E1221" t="s">
        <v>1076</v>
      </c>
      <c r="F1221" t="s">
        <v>1422</v>
      </c>
      <c r="G1221" t="s">
        <v>279</v>
      </c>
      <c r="H1221" t="s">
        <v>576</v>
      </c>
      <c r="I1221">
        <v>9797408</v>
      </c>
      <c r="J1221">
        <v>9804868</v>
      </c>
      <c r="K1221">
        <v>-8.0000000000000004E-4</v>
      </c>
    </row>
    <row r="1222" spans="1:11">
      <c r="A1222" s="76">
        <v>119</v>
      </c>
      <c r="B1222" s="76" t="s">
        <v>197</v>
      </c>
      <c r="C1222" s="76" t="s">
        <v>206</v>
      </c>
      <c r="D1222" s="76" t="s">
        <v>1421</v>
      </c>
      <c r="E1222" s="76" t="s">
        <v>1420</v>
      </c>
      <c r="F1222" s="76" t="s">
        <v>1419</v>
      </c>
      <c r="G1222" s="76" t="s">
        <v>279</v>
      </c>
      <c r="H1222" s="76" t="s">
        <v>428</v>
      </c>
      <c r="I1222" s="76">
        <v>596156</v>
      </c>
      <c r="J1222" s="76">
        <v>566832</v>
      </c>
      <c r="K1222" s="76">
        <v>5.1700000000000003E-2</v>
      </c>
    </row>
    <row r="1223" spans="1:11">
      <c r="A1223">
        <v>130</v>
      </c>
      <c r="B1223" t="s">
        <v>197</v>
      </c>
      <c r="C1223" t="s">
        <v>206</v>
      </c>
      <c r="D1223" t="s">
        <v>1418</v>
      </c>
      <c r="E1223" t="s">
        <v>1417</v>
      </c>
      <c r="F1223" t="s">
        <v>1416</v>
      </c>
      <c r="G1223" t="s">
        <v>279</v>
      </c>
      <c r="H1223" t="s">
        <v>428</v>
      </c>
      <c r="I1223">
        <v>528362</v>
      </c>
      <c r="J1223">
        <v>492217</v>
      </c>
      <c r="K1223">
        <v>7.3400000000000007E-2</v>
      </c>
    </row>
    <row r="1224" spans="1:11">
      <c r="A1224" s="76">
        <v>134</v>
      </c>
      <c r="B1224" s="76" t="s">
        <v>197</v>
      </c>
      <c r="C1224" s="76" t="s">
        <v>206</v>
      </c>
      <c r="D1224" s="76" t="s">
        <v>1415</v>
      </c>
      <c r="E1224" s="76" t="s">
        <v>1414</v>
      </c>
      <c r="F1224" s="76" t="s">
        <v>1413</v>
      </c>
      <c r="G1224" s="76" t="s">
        <v>279</v>
      </c>
      <c r="H1224" s="76" t="s">
        <v>428</v>
      </c>
      <c r="I1224" s="76">
        <v>482676</v>
      </c>
      <c r="J1224" s="76">
        <v>430562</v>
      </c>
      <c r="K1224" s="76">
        <v>0.121</v>
      </c>
    </row>
    <row r="1225" spans="1:11">
      <c r="A1225">
        <v>391</v>
      </c>
      <c r="B1225" t="s">
        <v>197</v>
      </c>
      <c r="C1225" t="s">
        <v>206</v>
      </c>
      <c r="D1225" t="s">
        <v>1412</v>
      </c>
      <c r="E1225" t="s">
        <v>1411</v>
      </c>
      <c r="F1225" t="s">
        <v>1410</v>
      </c>
      <c r="G1225" t="s">
        <v>279</v>
      </c>
      <c r="H1225" t="s">
        <v>278</v>
      </c>
      <c r="I1225">
        <v>13393</v>
      </c>
      <c r="J1225">
        <v>12369</v>
      </c>
      <c r="K1225">
        <v>8.2799999999999999E-2</v>
      </c>
    </row>
    <row r="1226" spans="1:11">
      <c r="A1226" s="76">
        <v>449</v>
      </c>
      <c r="B1226" s="76" t="s">
        <v>197</v>
      </c>
      <c r="C1226" s="76" t="s">
        <v>206</v>
      </c>
      <c r="D1226" s="76" t="s">
        <v>1409</v>
      </c>
      <c r="E1226" s="76" t="s">
        <v>1408</v>
      </c>
      <c r="F1226" s="76" t="s">
        <v>1407</v>
      </c>
      <c r="G1226" s="76" t="s">
        <v>274</v>
      </c>
      <c r="H1226" s="76" t="s">
        <v>250</v>
      </c>
      <c r="I1226" s="76">
        <v>6818</v>
      </c>
      <c r="J1226" s="76">
        <v>6396</v>
      </c>
      <c r="K1226" s="76">
        <v>6.6000000000000003E-2</v>
      </c>
    </row>
    <row r="1227" spans="1:11">
      <c r="A1227">
        <v>927</v>
      </c>
      <c r="B1227" t="s">
        <v>197</v>
      </c>
      <c r="C1227" t="s">
        <v>206</v>
      </c>
      <c r="D1227" t="s">
        <v>1406</v>
      </c>
      <c r="E1227" t="s">
        <v>1405</v>
      </c>
      <c r="F1227" t="s">
        <v>1404</v>
      </c>
      <c r="G1227" t="s">
        <v>163</v>
      </c>
      <c r="H1227" t="s">
        <v>250</v>
      </c>
      <c r="I1227">
        <v>50</v>
      </c>
      <c r="J1227">
        <v>41</v>
      </c>
      <c r="K1227">
        <v>0.2195</v>
      </c>
    </row>
    <row r="1228" spans="1:11">
      <c r="A1228" s="76">
        <v>947</v>
      </c>
      <c r="B1228" s="76" t="s">
        <v>197</v>
      </c>
      <c r="C1228" s="76" t="s">
        <v>206</v>
      </c>
      <c r="D1228" s="76" t="s">
        <v>1403</v>
      </c>
      <c r="E1228" s="76" t="s">
        <v>1076</v>
      </c>
      <c r="F1228" s="76" t="s">
        <v>1402</v>
      </c>
      <c r="G1228" s="76" t="s">
        <v>163</v>
      </c>
      <c r="H1228" s="76" t="s">
        <v>250</v>
      </c>
      <c r="I1228" s="76">
        <v>43</v>
      </c>
      <c r="J1228" s="76">
        <v>288</v>
      </c>
      <c r="K1228" s="76">
        <v>-0.85070000000000001</v>
      </c>
    </row>
    <row r="1229" spans="1:11">
      <c r="A1229">
        <v>1014</v>
      </c>
      <c r="B1229" t="s">
        <v>197</v>
      </c>
      <c r="C1229" t="s">
        <v>206</v>
      </c>
      <c r="D1229" t="s">
        <v>1401</v>
      </c>
      <c r="E1229" t="s">
        <v>1400</v>
      </c>
      <c r="F1229" t="s">
        <v>1399</v>
      </c>
      <c r="G1229" t="s">
        <v>163</v>
      </c>
      <c r="H1229" t="s">
        <v>250</v>
      </c>
      <c r="I1229">
        <v>26</v>
      </c>
      <c r="J1229">
        <v>13</v>
      </c>
      <c r="K1229">
        <v>1</v>
      </c>
    </row>
    <row r="1230" spans="1:11">
      <c r="A1230" s="76">
        <v>1083</v>
      </c>
      <c r="B1230" s="76" t="s">
        <v>197</v>
      </c>
      <c r="C1230" s="76" t="s">
        <v>206</v>
      </c>
      <c r="D1230" s="76" t="s">
        <v>1398</v>
      </c>
      <c r="E1230" s="76" t="s">
        <v>1397</v>
      </c>
      <c r="F1230" s="76" t="s">
        <v>1396</v>
      </c>
      <c r="G1230" s="76" t="s">
        <v>163</v>
      </c>
      <c r="H1230" s="76" t="s">
        <v>250</v>
      </c>
      <c r="I1230" s="76">
        <v>19</v>
      </c>
      <c r="J1230" s="76">
        <v>126</v>
      </c>
      <c r="K1230" s="76">
        <v>-0.84919999999999995</v>
      </c>
    </row>
    <row r="1231" spans="1:11">
      <c r="A1231">
        <v>1107</v>
      </c>
      <c r="B1231" t="s">
        <v>197</v>
      </c>
      <c r="C1231" t="s">
        <v>206</v>
      </c>
      <c r="D1231" t="s">
        <v>1395</v>
      </c>
      <c r="E1231" t="s">
        <v>1394</v>
      </c>
      <c r="F1231" t="s">
        <v>1393</v>
      </c>
      <c r="G1231" t="s">
        <v>163</v>
      </c>
      <c r="H1231" t="s">
        <v>250</v>
      </c>
      <c r="I1231">
        <v>16</v>
      </c>
      <c r="J1231">
        <v>25</v>
      </c>
      <c r="K1231">
        <v>-0.36</v>
      </c>
    </row>
    <row r="1232" spans="1:11">
      <c r="A1232" s="76">
        <v>1118</v>
      </c>
      <c r="B1232" s="76" t="s">
        <v>197</v>
      </c>
      <c r="C1232" s="76" t="s">
        <v>206</v>
      </c>
      <c r="D1232" s="76" t="s">
        <v>1392</v>
      </c>
      <c r="E1232" s="76" t="s">
        <v>1391</v>
      </c>
      <c r="F1232" s="76" t="s">
        <v>1390</v>
      </c>
      <c r="G1232" s="76" t="s">
        <v>163</v>
      </c>
      <c r="H1232" s="76" t="s">
        <v>250</v>
      </c>
      <c r="I1232" s="76">
        <v>16</v>
      </c>
      <c r="J1232" s="76">
        <v>36</v>
      </c>
      <c r="K1232" s="76">
        <v>-0.55559999999999998</v>
      </c>
    </row>
    <row r="1233" spans="1:11">
      <c r="A1233">
        <v>1133</v>
      </c>
      <c r="B1233" t="s">
        <v>197</v>
      </c>
      <c r="C1233" t="s">
        <v>206</v>
      </c>
      <c r="D1233" t="s">
        <v>1389</v>
      </c>
      <c r="E1233" t="s">
        <v>1388</v>
      </c>
      <c r="F1233" t="s">
        <v>1388</v>
      </c>
      <c r="G1233" t="s">
        <v>163</v>
      </c>
      <c r="H1233" t="s">
        <v>250</v>
      </c>
      <c r="I1233">
        <v>14</v>
      </c>
      <c r="J1233">
        <v>3</v>
      </c>
      <c r="K1233">
        <v>3.6667000000000001</v>
      </c>
    </row>
    <row r="1234" spans="1:11">
      <c r="A1234" s="76">
        <v>1180</v>
      </c>
      <c r="B1234" s="76" t="s">
        <v>197</v>
      </c>
      <c r="C1234" s="76" t="s">
        <v>206</v>
      </c>
      <c r="D1234" s="76" t="s">
        <v>1387</v>
      </c>
      <c r="E1234" s="76" t="s">
        <v>1386</v>
      </c>
      <c r="F1234" s="76" t="s">
        <v>1385</v>
      </c>
      <c r="G1234" s="76" t="s">
        <v>163</v>
      </c>
      <c r="H1234" s="76" t="s">
        <v>250</v>
      </c>
      <c r="I1234" s="76">
        <v>11</v>
      </c>
      <c r="J1234" s="76">
        <v>176</v>
      </c>
      <c r="K1234" s="76">
        <v>-0.9375</v>
      </c>
    </row>
    <row r="1235" spans="1:11">
      <c r="A1235">
        <v>1199</v>
      </c>
      <c r="B1235" t="s">
        <v>197</v>
      </c>
      <c r="C1235" t="s">
        <v>206</v>
      </c>
      <c r="D1235" t="s">
        <v>1384</v>
      </c>
      <c r="E1235" t="s">
        <v>1383</v>
      </c>
      <c r="F1235" t="s">
        <v>1382</v>
      </c>
      <c r="G1235" t="s">
        <v>163</v>
      </c>
      <c r="H1235" t="s">
        <v>250</v>
      </c>
      <c r="I1235">
        <v>10</v>
      </c>
      <c r="J1235">
        <v>49</v>
      </c>
      <c r="K1235">
        <v>-0.79590000000000005</v>
      </c>
    </row>
    <row r="1236" spans="1:11">
      <c r="A1236" s="76">
        <v>1205</v>
      </c>
      <c r="B1236" s="76" t="s">
        <v>197</v>
      </c>
      <c r="C1236" s="76" t="s">
        <v>206</v>
      </c>
      <c r="D1236" s="76" t="s">
        <v>1381</v>
      </c>
      <c r="E1236" s="76" t="s">
        <v>631</v>
      </c>
      <c r="F1236" s="76" t="s">
        <v>1380</v>
      </c>
      <c r="G1236" s="76" t="s">
        <v>163</v>
      </c>
      <c r="H1236" s="76" t="s">
        <v>250</v>
      </c>
      <c r="I1236" s="76">
        <v>10</v>
      </c>
      <c r="J1236" s="76">
        <v>36</v>
      </c>
      <c r="K1236" s="76">
        <v>-0.72219999999999995</v>
      </c>
    </row>
    <row r="1237" spans="1:11">
      <c r="A1237">
        <v>1250</v>
      </c>
      <c r="B1237" t="s">
        <v>197</v>
      </c>
      <c r="C1237" t="s">
        <v>206</v>
      </c>
      <c r="D1237" t="s">
        <v>1379</v>
      </c>
      <c r="E1237" t="s">
        <v>1378</v>
      </c>
      <c r="F1237" t="s">
        <v>1377</v>
      </c>
      <c r="G1237" t="s">
        <v>163</v>
      </c>
      <c r="H1237" t="s">
        <v>250</v>
      </c>
      <c r="I1237">
        <v>8</v>
      </c>
      <c r="J1237">
        <v>2</v>
      </c>
      <c r="K1237">
        <v>3</v>
      </c>
    </row>
    <row r="1238" spans="1:11">
      <c r="A1238" s="76">
        <v>1272</v>
      </c>
      <c r="B1238" s="76" t="s">
        <v>197</v>
      </c>
      <c r="C1238" s="76" t="s">
        <v>206</v>
      </c>
      <c r="D1238" s="76" t="s">
        <v>1376</v>
      </c>
      <c r="E1238" s="76" t="s">
        <v>1375</v>
      </c>
      <c r="F1238" s="76" t="s">
        <v>1375</v>
      </c>
      <c r="G1238" s="76" t="s">
        <v>163</v>
      </c>
      <c r="H1238" s="76" t="s">
        <v>250</v>
      </c>
      <c r="I1238" s="76">
        <v>7</v>
      </c>
      <c r="J1238" s="76">
        <v>0</v>
      </c>
      <c r="K1238" s="76">
        <v>0</v>
      </c>
    </row>
    <row r="1239" spans="1:11">
      <c r="A1239">
        <v>1282</v>
      </c>
      <c r="B1239" t="s">
        <v>197</v>
      </c>
      <c r="C1239" t="s">
        <v>206</v>
      </c>
      <c r="D1239" t="s">
        <v>1374</v>
      </c>
      <c r="E1239" t="s">
        <v>1066</v>
      </c>
      <c r="F1239" t="s">
        <v>1373</v>
      </c>
      <c r="G1239" t="s">
        <v>163</v>
      </c>
      <c r="H1239" t="s">
        <v>250</v>
      </c>
      <c r="I1239">
        <v>7</v>
      </c>
      <c r="J1239">
        <v>77</v>
      </c>
      <c r="K1239">
        <v>-0.90910000000000002</v>
      </c>
    </row>
    <row r="1240" spans="1:11">
      <c r="A1240" s="76">
        <v>1334</v>
      </c>
      <c r="B1240" s="76" t="s">
        <v>197</v>
      </c>
      <c r="C1240" s="76" t="s">
        <v>206</v>
      </c>
      <c r="D1240" s="76" t="s">
        <v>1372</v>
      </c>
      <c r="E1240" s="76" t="s">
        <v>1371</v>
      </c>
      <c r="F1240" s="76" t="s">
        <v>1370</v>
      </c>
      <c r="G1240" s="76" t="s">
        <v>163</v>
      </c>
      <c r="H1240" s="76" t="s">
        <v>250</v>
      </c>
      <c r="I1240" s="76">
        <v>5</v>
      </c>
      <c r="J1240" s="76">
        <v>39</v>
      </c>
      <c r="K1240" s="76">
        <v>-0.87180000000000002</v>
      </c>
    </row>
    <row r="1241" spans="1:11">
      <c r="A1241">
        <v>1417</v>
      </c>
      <c r="B1241" t="s">
        <v>197</v>
      </c>
      <c r="C1241" t="s">
        <v>206</v>
      </c>
      <c r="D1241" t="s">
        <v>1369</v>
      </c>
      <c r="E1241" t="s">
        <v>1368</v>
      </c>
      <c r="F1241" t="s">
        <v>1368</v>
      </c>
      <c r="G1241" t="s">
        <v>163</v>
      </c>
      <c r="H1241" t="s">
        <v>250</v>
      </c>
      <c r="I1241">
        <v>4</v>
      </c>
      <c r="J1241">
        <v>4</v>
      </c>
      <c r="K1241">
        <v>0</v>
      </c>
    </row>
    <row r="1242" spans="1:11">
      <c r="A1242" s="76">
        <v>1433</v>
      </c>
      <c r="B1242" s="76" t="s">
        <v>197</v>
      </c>
      <c r="C1242" s="76" t="s">
        <v>206</v>
      </c>
      <c r="D1242" s="76" t="s">
        <v>1367</v>
      </c>
      <c r="E1242" s="76" t="s">
        <v>1366</v>
      </c>
      <c r="F1242" s="76" t="s">
        <v>1365</v>
      </c>
      <c r="G1242" s="76" t="s">
        <v>163</v>
      </c>
      <c r="H1242" s="76" t="s">
        <v>250</v>
      </c>
      <c r="I1242" s="76">
        <v>3</v>
      </c>
      <c r="J1242" s="76">
        <v>0</v>
      </c>
      <c r="K1242" s="76">
        <v>0</v>
      </c>
    </row>
    <row r="1243" spans="1:11">
      <c r="A1243">
        <v>1458</v>
      </c>
      <c r="B1243" t="s">
        <v>197</v>
      </c>
      <c r="C1243" t="s">
        <v>206</v>
      </c>
      <c r="D1243" t="s">
        <v>1364</v>
      </c>
      <c r="E1243" t="s">
        <v>1363</v>
      </c>
      <c r="F1243" t="s">
        <v>1362</v>
      </c>
      <c r="G1243" t="s">
        <v>163</v>
      </c>
      <c r="H1243" t="s">
        <v>250</v>
      </c>
      <c r="I1243">
        <v>3</v>
      </c>
      <c r="J1243">
        <v>7</v>
      </c>
      <c r="K1243">
        <v>-0.57140000000000002</v>
      </c>
    </row>
    <row r="1244" spans="1:11">
      <c r="A1244" s="76">
        <v>1472</v>
      </c>
      <c r="B1244" s="76" t="s">
        <v>197</v>
      </c>
      <c r="C1244" s="76" t="s">
        <v>206</v>
      </c>
      <c r="D1244" s="76" t="s">
        <v>1361</v>
      </c>
      <c r="E1244" s="76" t="s">
        <v>1360</v>
      </c>
      <c r="F1244" s="76" t="s">
        <v>1359</v>
      </c>
      <c r="G1244" s="76" t="s">
        <v>163</v>
      </c>
      <c r="H1244" s="76" t="s">
        <v>250</v>
      </c>
      <c r="I1244" s="76">
        <v>3</v>
      </c>
      <c r="J1244" s="76">
        <v>0</v>
      </c>
      <c r="K1244" s="76">
        <v>0</v>
      </c>
    </row>
    <row r="1245" spans="1:11">
      <c r="A1245">
        <v>1562</v>
      </c>
      <c r="B1245" t="s">
        <v>197</v>
      </c>
      <c r="C1245" t="s">
        <v>206</v>
      </c>
      <c r="D1245" t="s">
        <v>1358</v>
      </c>
      <c r="E1245" t="s">
        <v>1357</v>
      </c>
      <c r="F1245" t="s">
        <v>1356</v>
      </c>
      <c r="G1245" t="s">
        <v>163</v>
      </c>
      <c r="H1245" t="s">
        <v>250</v>
      </c>
      <c r="I1245">
        <v>1</v>
      </c>
      <c r="J1245">
        <v>0</v>
      </c>
      <c r="K1245">
        <v>0</v>
      </c>
    </row>
    <row r="1246" spans="1:11">
      <c r="A1246" s="76">
        <v>1614</v>
      </c>
      <c r="B1246" s="76" t="s">
        <v>197</v>
      </c>
      <c r="C1246" s="76" t="s">
        <v>206</v>
      </c>
      <c r="D1246" s="76" t="s">
        <v>1355</v>
      </c>
      <c r="E1246" s="76" t="s">
        <v>583</v>
      </c>
      <c r="F1246" s="76" t="s">
        <v>1354</v>
      </c>
      <c r="G1246" s="76" t="s">
        <v>163</v>
      </c>
      <c r="H1246" s="76" t="s">
        <v>250</v>
      </c>
      <c r="I1246" s="76">
        <v>1</v>
      </c>
      <c r="J1246" s="76">
        <v>8</v>
      </c>
      <c r="K1246" s="76">
        <v>-0.875</v>
      </c>
    </row>
    <row r="1247" spans="1:11">
      <c r="A1247">
        <v>1628</v>
      </c>
      <c r="B1247" t="s">
        <v>197</v>
      </c>
      <c r="C1247" t="s">
        <v>206</v>
      </c>
      <c r="D1247" t="s">
        <v>1353</v>
      </c>
      <c r="E1247" t="s">
        <v>1076</v>
      </c>
      <c r="F1247" t="s">
        <v>1352</v>
      </c>
      <c r="G1247" t="s">
        <v>163</v>
      </c>
      <c r="H1247" t="s">
        <v>250</v>
      </c>
      <c r="I1247">
        <v>1</v>
      </c>
      <c r="J1247">
        <v>5</v>
      </c>
      <c r="K1247">
        <v>-0.8</v>
      </c>
    </row>
    <row r="1248" spans="1:11">
      <c r="A1248" s="76">
        <v>20</v>
      </c>
      <c r="B1248" s="76" t="s">
        <v>307</v>
      </c>
      <c r="C1248" s="76" t="s">
        <v>207</v>
      </c>
      <c r="D1248" s="76" t="s">
        <v>1351</v>
      </c>
      <c r="E1248" s="76" t="s">
        <v>1303</v>
      </c>
      <c r="F1248" s="76" t="s">
        <v>1350</v>
      </c>
      <c r="G1248" s="76" t="s">
        <v>279</v>
      </c>
      <c r="H1248" s="76" t="s">
        <v>576</v>
      </c>
      <c r="I1248" s="76">
        <v>16006389</v>
      </c>
      <c r="J1248" s="76">
        <v>15292670</v>
      </c>
      <c r="K1248" s="76">
        <v>4.6699999999999998E-2</v>
      </c>
    </row>
    <row r="1249" spans="1:11">
      <c r="A1249">
        <v>46</v>
      </c>
      <c r="B1249" t="s">
        <v>307</v>
      </c>
      <c r="C1249" t="s">
        <v>207</v>
      </c>
      <c r="D1249" t="s">
        <v>1349</v>
      </c>
      <c r="E1249" t="s">
        <v>1348</v>
      </c>
      <c r="F1249" t="s">
        <v>1347</v>
      </c>
      <c r="G1249" t="s">
        <v>279</v>
      </c>
      <c r="H1249" t="s">
        <v>432</v>
      </c>
      <c r="I1249">
        <v>4715947</v>
      </c>
      <c r="J1249">
        <v>4670033</v>
      </c>
      <c r="K1249">
        <v>9.7999999999999997E-3</v>
      </c>
    </row>
    <row r="1250" spans="1:11">
      <c r="A1250" s="76">
        <v>111</v>
      </c>
      <c r="B1250" s="76" t="s">
        <v>307</v>
      </c>
      <c r="C1250" s="76" t="s">
        <v>207</v>
      </c>
      <c r="D1250" s="76" t="s">
        <v>1346</v>
      </c>
      <c r="E1250" s="76" t="s">
        <v>1345</v>
      </c>
      <c r="F1250" s="76" t="s">
        <v>1344</v>
      </c>
      <c r="G1250" s="76" t="s">
        <v>279</v>
      </c>
      <c r="H1250" s="76" t="s">
        <v>428</v>
      </c>
      <c r="I1250" s="76">
        <v>746369</v>
      </c>
      <c r="J1250" s="76">
        <v>636756</v>
      </c>
      <c r="K1250" s="76">
        <v>0.1721</v>
      </c>
    </row>
    <row r="1251" spans="1:11">
      <c r="A1251">
        <v>142</v>
      </c>
      <c r="B1251" t="s">
        <v>307</v>
      </c>
      <c r="C1251" t="s">
        <v>207</v>
      </c>
      <c r="D1251" t="s">
        <v>1343</v>
      </c>
      <c r="E1251" t="s">
        <v>1342</v>
      </c>
      <c r="F1251" t="s">
        <v>1341</v>
      </c>
      <c r="G1251" t="s">
        <v>279</v>
      </c>
      <c r="H1251" t="s">
        <v>278</v>
      </c>
      <c r="I1251">
        <v>434007</v>
      </c>
      <c r="J1251">
        <v>376468</v>
      </c>
      <c r="K1251">
        <v>0.15279999999999999</v>
      </c>
    </row>
    <row r="1252" spans="1:11">
      <c r="A1252" s="76">
        <v>172</v>
      </c>
      <c r="B1252" s="76" t="s">
        <v>307</v>
      </c>
      <c r="C1252" s="76" t="s">
        <v>207</v>
      </c>
      <c r="D1252" s="76" t="s">
        <v>1340</v>
      </c>
      <c r="E1252" s="76" t="s">
        <v>1339</v>
      </c>
      <c r="F1252" s="76" t="s">
        <v>1338</v>
      </c>
      <c r="G1252" s="76" t="s">
        <v>279</v>
      </c>
      <c r="H1252" s="76" t="s">
        <v>278</v>
      </c>
      <c r="I1252" s="76">
        <v>288973</v>
      </c>
      <c r="J1252" s="76">
        <v>258628</v>
      </c>
      <c r="K1252" s="76">
        <v>0.1173</v>
      </c>
    </row>
    <row r="1253" spans="1:11">
      <c r="A1253">
        <v>192</v>
      </c>
      <c r="B1253" t="s">
        <v>307</v>
      </c>
      <c r="C1253" t="s">
        <v>207</v>
      </c>
      <c r="D1253" t="s">
        <v>1337</v>
      </c>
      <c r="E1253" t="s">
        <v>1336</v>
      </c>
      <c r="F1253" t="s">
        <v>1335</v>
      </c>
      <c r="G1253" t="s">
        <v>279</v>
      </c>
      <c r="H1253" t="s">
        <v>278</v>
      </c>
      <c r="I1253">
        <v>193534</v>
      </c>
      <c r="J1253">
        <v>153571</v>
      </c>
      <c r="K1253">
        <v>0.26019999999999999</v>
      </c>
    </row>
    <row r="1254" spans="1:11">
      <c r="A1254" s="76">
        <v>205</v>
      </c>
      <c r="B1254" s="76" t="s">
        <v>307</v>
      </c>
      <c r="C1254" s="76" t="s">
        <v>207</v>
      </c>
      <c r="D1254" s="76" t="s">
        <v>1334</v>
      </c>
      <c r="E1254" s="76" t="s">
        <v>1333</v>
      </c>
      <c r="F1254" s="76" t="s">
        <v>1332</v>
      </c>
      <c r="G1254" s="76" t="s">
        <v>279</v>
      </c>
      <c r="H1254" s="76" t="s">
        <v>278</v>
      </c>
      <c r="I1254" s="76">
        <v>158253</v>
      </c>
      <c r="J1254" s="76">
        <v>151410</v>
      </c>
      <c r="K1254" s="76">
        <v>4.5199999999999997E-2</v>
      </c>
    </row>
    <row r="1255" spans="1:11">
      <c r="A1255">
        <v>237</v>
      </c>
      <c r="B1255" t="s">
        <v>307</v>
      </c>
      <c r="C1255" t="s">
        <v>207</v>
      </c>
      <c r="D1255" t="s">
        <v>1331</v>
      </c>
      <c r="E1255" t="s">
        <v>1330</v>
      </c>
      <c r="F1255" t="s">
        <v>1329</v>
      </c>
      <c r="G1255" t="s">
        <v>279</v>
      </c>
      <c r="H1255" t="s">
        <v>278</v>
      </c>
      <c r="I1255">
        <v>106720</v>
      </c>
      <c r="J1255">
        <v>95342</v>
      </c>
      <c r="K1255">
        <v>0.1193</v>
      </c>
    </row>
    <row r="1256" spans="1:11">
      <c r="A1256" s="76">
        <v>354</v>
      </c>
      <c r="B1256" s="76" t="s">
        <v>307</v>
      </c>
      <c r="C1256" s="76" t="s">
        <v>207</v>
      </c>
      <c r="D1256" s="76" t="s">
        <v>1328</v>
      </c>
      <c r="E1256" s="76" t="s">
        <v>1327</v>
      </c>
      <c r="F1256" s="76" t="s">
        <v>1326</v>
      </c>
      <c r="G1256" s="76" t="s">
        <v>279</v>
      </c>
      <c r="H1256" s="76" t="s">
        <v>278</v>
      </c>
      <c r="I1256" s="76">
        <v>20442</v>
      </c>
      <c r="J1256" s="76">
        <v>22547</v>
      </c>
      <c r="K1256" s="76">
        <v>-9.3399999999999997E-2</v>
      </c>
    </row>
    <row r="1257" spans="1:11">
      <c r="A1257">
        <v>455</v>
      </c>
      <c r="B1257" t="s">
        <v>307</v>
      </c>
      <c r="C1257" t="s">
        <v>207</v>
      </c>
      <c r="D1257" t="s">
        <v>1325</v>
      </c>
      <c r="E1257" t="s">
        <v>1324</v>
      </c>
      <c r="F1257" t="s">
        <v>1323</v>
      </c>
      <c r="G1257" t="s">
        <v>274</v>
      </c>
      <c r="H1257" t="s">
        <v>250</v>
      </c>
      <c r="I1257">
        <v>6309</v>
      </c>
      <c r="J1257">
        <v>4381</v>
      </c>
      <c r="K1257">
        <v>0.44009999999999999</v>
      </c>
    </row>
    <row r="1258" spans="1:11">
      <c r="A1258" s="76">
        <v>459</v>
      </c>
      <c r="B1258" s="76" t="s">
        <v>307</v>
      </c>
      <c r="C1258" s="76" t="s">
        <v>207</v>
      </c>
      <c r="D1258" s="76" t="s">
        <v>1322</v>
      </c>
      <c r="E1258" s="76" t="s">
        <v>1321</v>
      </c>
      <c r="F1258" s="76" t="s">
        <v>1320</v>
      </c>
      <c r="G1258" s="76" t="s">
        <v>274</v>
      </c>
      <c r="H1258" s="76" t="s">
        <v>250</v>
      </c>
      <c r="I1258" s="76">
        <v>5835</v>
      </c>
      <c r="J1258" s="76">
        <v>5448</v>
      </c>
      <c r="K1258" s="76">
        <v>7.0999999999999994E-2</v>
      </c>
    </row>
    <row r="1259" spans="1:11">
      <c r="A1259">
        <v>461</v>
      </c>
      <c r="B1259" t="s">
        <v>307</v>
      </c>
      <c r="C1259" t="s">
        <v>207</v>
      </c>
      <c r="D1259" t="s">
        <v>1319</v>
      </c>
      <c r="E1259" t="s">
        <v>1318</v>
      </c>
      <c r="F1259" t="s">
        <v>1317</v>
      </c>
      <c r="G1259" t="s">
        <v>274</v>
      </c>
      <c r="H1259" t="s">
        <v>250</v>
      </c>
      <c r="I1259">
        <v>5758</v>
      </c>
      <c r="J1259">
        <v>6012</v>
      </c>
      <c r="K1259">
        <v>-4.2200000000000001E-2</v>
      </c>
    </row>
    <row r="1260" spans="1:11">
      <c r="A1260" s="76">
        <v>501</v>
      </c>
      <c r="B1260" s="76" t="s">
        <v>307</v>
      </c>
      <c r="C1260" s="76" t="s">
        <v>207</v>
      </c>
      <c r="D1260" s="76" t="s">
        <v>1316</v>
      </c>
      <c r="E1260" s="76" t="s">
        <v>1315</v>
      </c>
      <c r="F1260" s="76" t="s">
        <v>1314</v>
      </c>
      <c r="G1260" s="76" t="s">
        <v>274</v>
      </c>
      <c r="H1260" s="76" t="s">
        <v>250</v>
      </c>
      <c r="I1260" s="76">
        <v>4293</v>
      </c>
      <c r="J1260" s="76">
        <v>4191</v>
      </c>
      <c r="K1260" s="76">
        <v>2.4299999999999999E-2</v>
      </c>
    </row>
    <row r="1261" spans="1:11">
      <c r="A1261">
        <v>521</v>
      </c>
      <c r="B1261" t="s">
        <v>307</v>
      </c>
      <c r="C1261" t="s">
        <v>207</v>
      </c>
      <c r="D1261" t="s">
        <v>1313</v>
      </c>
      <c r="E1261" t="s">
        <v>1312</v>
      </c>
      <c r="F1261" t="s">
        <v>1311</v>
      </c>
      <c r="G1261" t="s">
        <v>274</v>
      </c>
      <c r="H1261" t="s">
        <v>250</v>
      </c>
      <c r="I1261">
        <v>3656</v>
      </c>
      <c r="J1261">
        <v>4103</v>
      </c>
      <c r="K1261">
        <v>-0.1089</v>
      </c>
    </row>
    <row r="1262" spans="1:11">
      <c r="A1262" s="76">
        <v>599</v>
      </c>
      <c r="B1262" s="76" t="s">
        <v>307</v>
      </c>
      <c r="C1262" s="76" t="s">
        <v>207</v>
      </c>
      <c r="D1262" s="76" t="s">
        <v>1310</v>
      </c>
      <c r="E1262" s="76" t="s">
        <v>1309</v>
      </c>
      <c r="F1262" s="76" t="s">
        <v>1308</v>
      </c>
      <c r="G1262" s="76" t="s">
        <v>163</v>
      </c>
      <c r="H1262" s="76" t="s">
        <v>250</v>
      </c>
      <c r="I1262" s="76">
        <v>1669</v>
      </c>
      <c r="J1262" s="76">
        <v>1998</v>
      </c>
      <c r="K1262" s="76">
        <v>-0.16470000000000001</v>
      </c>
    </row>
    <row r="1263" spans="1:11">
      <c r="A1263">
        <v>602</v>
      </c>
      <c r="B1263" t="s">
        <v>307</v>
      </c>
      <c r="C1263" t="s">
        <v>207</v>
      </c>
      <c r="D1263" t="s">
        <v>1307</v>
      </c>
      <c r="E1263" t="s">
        <v>1306</v>
      </c>
      <c r="F1263" t="s">
        <v>1305</v>
      </c>
      <c r="G1263" t="s">
        <v>163</v>
      </c>
      <c r="H1263" t="s">
        <v>250</v>
      </c>
      <c r="I1263">
        <v>1544</v>
      </c>
      <c r="J1263">
        <v>1777</v>
      </c>
      <c r="K1263">
        <v>-0.13109999999999999</v>
      </c>
    </row>
    <row r="1264" spans="1:11">
      <c r="A1264" s="76">
        <v>785</v>
      </c>
      <c r="B1264" s="76" t="s">
        <v>307</v>
      </c>
      <c r="C1264" s="76" t="s">
        <v>207</v>
      </c>
      <c r="D1264" s="76" t="s">
        <v>1304</v>
      </c>
      <c r="E1264" s="76" t="s">
        <v>1303</v>
      </c>
      <c r="F1264" s="76" t="s">
        <v>1302</v>
      </c>
      <c r="G1264" s="76" t="s">
        <v>163</v>
      </c>
      <c r="H1264" s="76" t="s">
        <v>250</v>
      </c>
      <c r="I1264" s="76">
        <v>181</v>
      </c>
      <c r="J1264" s="76">
        <v>844</v>
      </c>
      <c r="K1264" s="76">
        <v>-0.78549999999999998</v>
      </c>
    </row>
    <row r="1265" spans="1:11">
      <c r="A1265">
        <v>797</v>
      </c>
      <c r="B1265" t="s">
        <v>307</v>
      </c>
      <c r="C1265" t="s">
        <v>207</v>
      </c>
      <c r="D1265" t="s">
        <v>1301</v>
      </c>
      <c r="E1265" t="s">
        <v>1300</v>
      </c>
      <c r="F1265" t="s">
        <v>1299</v>
      </c>
      <c r="G1265" t="s">
        <v>163</v>
      </c>
      <c r="H1265" t="s">
        <v>250</v>
      </c>
      <c r="I1265">
        <v>167</v>
      </c>
      <c r="J1265">
        <v>259</v>
      </c>
      <c r="K1265">
        <v>-0.35520000000000002</v>
      </c>
    </row>
    <row r="1266" spans="1:11">
      <c r="A1266" s="76">
        <v>828</v>
      </c>
      <c r="B1266" s="76" t="s">
        <v>307</v>
      </c>
      <c r="C1266" s="76" t="s">
        <v>207</v>
      </c>
      <c r="D1266" s="76" t="s">
        <v>1298</v>
      </c>
      <c r="E1266" s="76" t="s">
        <v>1297</v>
      </c>
      <c r="F1266" s="76" t="s">
        <v>1296</v>
      </c>
      <c r="G1266" s="76" t="s">
        <v>163</v>
      </c>
      <c r="H1266" s="76" t="s">
        <v>250</v>
      </c>
      <c r="I1266" s="76">
        <v>124</v>
      </c>
      <c r="J1266" s="76">
        <v>319</v>
      </c>
      <c r="K1266" s="76">
        <v>-0.61129999999999995</v>
      </c>
    </row>
    <row r="1267" spans="1:11">
      <c r="A1267">
        <v>897</v>
      </c>
      <c r="B1267" t="s">
        <v>307</v>
      </c>
      <c r="C1267" t="s">
        <v>207</v>
      </c>
      <c r="D1267" t="s">
        <v>1295</v>
      </c>
      <c r="E1267" t="s">
        <v>1294</v>
      </c>
      <c r="F1267" t="s">
        <v>1293</v>
      </c>
      <c r="G1267" t="s">
        <v>163</v>
      </c>
      <c r="H1267" t="s">
        <v>250</v>
      </c>
      <c r="I1267">
        <v>67</v>
      </c>
      <c r="J1267">
        <v>73</v>
      </c>
      <c r="K1267">
        <v>-8.2199999999999995E-2</v>
      </c>
    </row>
    <row r="1268" spans="1:11">
      <c r="A1268" s="76">
        <v>920</v>
      </c>
      <c r="B1268" s="76" t="s">
        <v>307</v>
      </c>
      <c r="C1268" s="76" t="s">
        <v>207</v>
      </c>
      <c r="D1268" s="76" t="s">
        <v>1292</v>
      </c>
      <c r="E1268" s="76" t="s">
        <v>1291</v>
      </c>
      <c r="F1268" s="76" t="s">
        <v>1290</v>
      </c>
      <c r="G1268" s="76" t="s">
        <v>163</v>
      </c>
      <c r="H1268" s="76" t="s">
        <v>250</v>
      </c>
      <c r="I1268" s="76">
        <v>54</v>
      </c>
      <c r="J1268" s="76">
        <v>38</v>
      </c>
      <c r="K1268" s="76">
        <v>0.42109999999999997</v>
      </c>
    </row>
    <row r="1269" spans="1:11">
      <c r="A1269">
        <v>925</v>
      </c>
      <c r="B1269" t="s">
        <v>307</v>
      </c>
      <c r="C1269" t="s">
        <v>207</v>
      </c>
      <c r="D1269" t="s">
        <v>1289</v>
      </c>
      <c r="E1269" t="s">
        <v>1288</v>
      </c>
      <c r="F1269" t="s">
        <v>1287</v>
      </c>
      <c r="G1269" t="s">
        <v>163</v>
      </c>
      <c r="H1269" t="s">
        <v>250</v>
      </c>
      <c r="I1269">
        <v>52</v>
      </c>
      <c r="J1269">
        <v>48</v>
      </c>
      <c r="K1269">
        <v>8.3299999999999999E-2</v>
      </c>
    </row>
    <row r="1270" spans="1:11">
      <c r="A1270" s="76">
        <v>1027</v>
      </c>
      <c r="B1270" s="76" t="s">
        <v>307</v>
      </c>
      <c r="C1270" s="76" t="s">
        <v>207</v>
      </c>
      <c r="D1270" s="76" t="s">
        <v>1286</v>
      </c>
      <c r="E1270" s="76" t="s">
        <v>1285</v>
      </c>
      <c r="F1270" s="76" t="s">
        <v>1284</v>
      </c>
      <c r="G1270" s="76" t="s">
        <v>163</v>
      </c>
      <c r="H1270" s="76" t="s">
        <v>250</v>
      </c>
      <c r="I1270" s="76">
        <v>25</v>
      </c>
      <c r="J1270" s="76">
        <v>22</v>
      </c>
      <c r="K1270" s="76">
        <v>0.13639999999999999</v>
      </c>
    </row>
    <row r="1271" spans="1:11">
      <c r="A1271">
        <v>1082</v>
      </c>
      <c r="B1271" t="s">
        <v>307</v>
      </c>
      <c r="C1271" t="s">
        <v>207</v>
      </c>
      <c r="D1271" t="s">
        <v>1283</v>
      </c>
      <c r="E1271" t="s">
        <v>1282</v>
      </c>
      <c r="F1271" t="s">
        <v>1282</v>
      </c>
      <c r="G1271" t="s">
        <v>163</v>
      </c>
      <c r="H1271" t="s">
        <v>250</v>
      </c>
      <c r="I1271">
        <v>19</v>
      </c>
      <c r="J1271">
        <v>25</v>
      </c>
      <c r="K1271">
        <v>-0.24</v>
      </c>
    </row>
    <row r="1272" spans="1:11">
      <c r="A1272" s="76">
        <v>1126</v>
      </c>
      <c r="B1272" s="76" t="s">
        <v>307</v>
      </c>
      <c r="C1272" s="76" t="s">
        <v>207</v>
      </c>
      <c r="D1272" s="76" t="s">
        <v>1281</v>
      </c>
      <c r="E1272" s="76" t="s">
        <v>1280</v>
      </c>
      <c r="F1272" s="76" t="s">
        <v>1279</v>
      </c>
      <c r="G1272" s="76" t="s">
        <v>163</v>
      </c>
      <c r="H1272" s="76" t="s">
        <v>250</v>
      </c>
      <c r="I1272" s="76">
        <v>15</v>
      </c>
      <c r="J1272" s="76">
        <v>35</v>
      </c>
      <c r="K1272" s="76">
        <v>-0.57140000000000002</v>
      </c>
    </row>
    <row r="1273" spans="1:11">
      <c r="A1273">
        <v>1215</v>
      </c>
      <c r="B1273" t="s">
        <v>307</v>
      </c>
      <c r="C1273" t="s">
        <v>207</v>
      </c>
      <c r="D1273" t="s">
        <v>1278</v>
      </c>
      <c r="E1273" t="s">
        <v>1277</v>
      </c>
      <c r="F1273" t="s">
        <v>1276</v>
      </c>
      <c r="G1273" t="s">
        <v>163</v>
      </c>
      <c r="H1273" t="s">
        <v>250</v>
      </c>
      <c r="I1273">
        <v>9</v>
      </c>
      <c r="J1273">
        <v>200</v>
      </c>
      <c r="K1273">
        <v>-0.95499999999999996</v>
      </c>
    </row>
    <row r="1274" spans="1:11">
      <c r="A1274" s="76">
        <v>1283</v>
      </c>
      <c r="B1274" s="76" t="s">
        <v>307</v>
      </c>
      <c r="C1274" s="76" t="s">
        <v>207</v>
      </c>
      <c r="D1274" s="76" t="s">
        <v>1275</v>
      </c>
      <c r="E1274" s="76" t="s">
        <v>1274</v>
      </c>
      <c r="F1274" s="76" t="s">
        <v>1273</v>
      </c>
      <c r="G1274" s="76" t="s">
        <v>163</v>
      </c>
      <c r="H1274" s="76" t="s">
        <v>250</v>
      </c>
      <c r="I1274" s="76">
        <v>7</v>
      </c>
      <c r="J1274" s="76">
        <v>5</v>
      </c>
      <c r="K1274" s="76">
        <v>0.4</v>
      </c>
    </row>
    <row r="1275" spans="1:11">
      <c r="A1275">
        <v>1446</v>
      </c>
      <c r="B1275" t="s">
        <v>307</v>
      </c>
      <c r="C1275" t="s">
        <v>207</v>
      </c>
      <c r="D1275" t="s">
        <v>1272</v>
      </c>
      <c r="E1275" t="s">
        <v>1271</v>
      </c>
      <c r="F1275" t="s">
        <v>1271</v>
      </c>
      <c r="G1275" t="s">
        <v>163</v>
      </c>
      <c r="H1275" t="s">
        <v>250</v>
      </c>
      <c r="I1275">
        <v>3</v>
      </c>
      <c r="J1275">
        <v>0</v>
      </c>
      <c r="K1275">
        <v>0</v>
      </c>
    </row>
    <row r="1276" spans="1:11">
      <c r="A1276" s="76">
        <v>1452</v>
      </c>
      <c r="B1276" s="76" t="s">
        <v>307</v>
      </c>
      <c r="C1276" s="76" t="s">
        <v>207</v>
      </c>
      <c r="D1276" s="76" t="s">
        <v>1270</v>
      </c>
      <c r="E1276" s="76" t="s">
        <v>1269</v>
      </c>
      <c r="F1276" s="76" t="s">
        <v>1268</v>
      </c>
      <c r="G1276" s="76" t="s">
        <v>163</v>
      </c>
      <c r="H1276" s="76" t="s">
        <v>250</v>
      </c>
      <c r="I1276" s="76">
        <v>3</v>
      </c>
      <c r="J1276" s="76">
        <v>20</v>
      </c>
      <c r="K1276" s="76">
        <v>-0.85</v>
      </c>
    </row>
    <row r="1277" spans="1:11">
      <c r="A1277">
        <v>1454</v>
      </c>
      <c r="B1277" t="s">
        <v>307</v>
      </c>
      <c r="C1277" t="s">
        <v>207</v>
      </c>
      <c r="D1277" t="s">
        <v>1267</v>
      </c>
      <c r="E1277" t="s">
        <v>168</v>
      </c>
      <c r="F1277" t="s">
        <v>1266</v>
      </c>
      <c r="G1277" t="s">
        <v>163</v>
      </c>
      <c r="H1277" t="s">
        <v>250</v>
      </c>
      <c r="I1277">
        <v>3</v>
      </c>
      <c r="J1277">
        <v>0</v>
      </c>
      <c r="K1277">
        <v>0</v>
      </c>
    </row>
    <row r="1278" spans="1:11">
      <c r="A1278" s="76">
        <v>1484</v>
      </c>
      <c r="B1278" s="76" t="s">
        <v>307</v>
      </c>
      <c r="C1278" s="76" t="s">
        <v>207</v>
      </c>
      <c r="D1278" s="76" t="s">
        <v>1265</v>
      </c>
      <c r="E1278" s="76" t="s">
        <v>1264</v>
      </c>
      <c r="F1278" s="76" t="s">
        <v>1263</v>
      </c>
      <c r="G1278" s="76" t="s">
        <v>163</v>
      </c>
      <c r="H1278" s="76" t="s">
        <v>250</v>
      </c>
      <c r="I1278" s="76">
        <v>3</v>
      </c>
      <c r="J1278" s="76">
        <v>2</v>
      </c>
      <c r="K1278" s="76">
        <v>0.5</v>
      </c>
    </row>
    <row r="1279" spans="1:11">
      <c r="A1279">
        <v>1594</v>
      </c>
      <c r="B1279" t="s">
        <v>307</v>
      </c>
      <c r="C1279" t="s">
        <v>207</v>
      </c>
      <c r="D1279" t="s">
        <v>1262</v>
      </c>
      <c r="E1279" t="s">
        <v>1261</v>
      </c>
      <c r="F1279" t="s">
        <v>1260</v>
      </c>
      <c r="G1279" t="s">
        <v>163</v>
      </c>
      <c r="H1279" t="s">
        <v>250</v>
      </c>
      <c r="I1279">
        <v>1</v>
      </c>
      <c r="J1279">
        <v>30</v>
      </c>
      <c r="K1279">
        <v>-0.9667</v>
      </c>
    </row>
    <row r="1280" spans="1:11">
      <c r="A1280" s="76">
        <v>48</v>
      </c>
      <c r="B1280" s="76" t="s">
        <v>603</v>
      </c>
      <c r="C1280" s="76" t="s">
        <v>1239</v>
      </c>
      <c r="D1280" s="76" t="s">
        <v>1259</v>
      </c>
      <c r="E1280" s="76" t="s">
        <v>1241</v>
      </c>
      <c r="F1280" s="76" t="s">
        <v>1258</v>
      </c>
      <c r="G1280" s="76" t="s">
        <v>279</v>
      </c>
      <c r="H1280" s="76" t="s">
        <v>432</v>
      </c>
      <c r="I1280" s="76">
        <v>4590117</v>
      </c>
      <c r="J1280" s="76">
        <v>4033412</v>
      </c>
      <c r="K1280" s="76">
        <v>0.13800000000000001</v>
      </c>
    </row>
    <row r="1281" spans="1:11">
      <c r="A1281">
        <v>153</v>
      </c>
      <c r="B1281" t="s">
        <v>603</v>
      </c>
      <c r="C1281" t="s">
        <v>1239</v>
      </c>
      <c r="D1281" t="s">
        <v>1257</v>
      </c>
      <c r="E1281" t="s">
        <v>1256</v>
      </c>
      <c r="F1281" t="s">
        <v>1255</v>
      </c>
      <c r="G1281" t="s">
        <v>279</v>
      </c>
      <c r="H1281" t="s">
        <v>278</v>
      </c>
      <c r="I1281">
        <v>369924</v>
      </c>
      <c r="J1281">
        <v>294921</v>
      </c>
      <c r="K1281">
        <v>0.25430000000000003</v>
      </c>
    </row>
    <row r="1282" spans="1:11">
      <c r="A1282" s="76">
        <v>240</v>
      </c>
      <c r="B1282" s="76" t="s">
        <v>603</v>
      </c>
      <c r="C1282" s="76" t="s">
        <v>1239</v>
      </c>
      <c r="D1282" s="76" t="s">
        <v>1254</v>
      </c>
      <c r="E1282" s="76" t="s">
        <v>1253</v>
      </c>
      <c r="F1282" s="76" t="s">
        <v>1252</v>
      </c>
      <c r="G1282" s="76" t="s">
        <v>279</v>
      </c>
      <c r="H1282" s="76" t="s">
        <v>278</v>
      </c>
      <c r="I1282" s="76">
        <v>102913</v>
      </c>
      <c r="J1282" s="76">
        <v>91966</v>
      </c>
      <c r="K1282" s="76">
        <v>0.11899999999999999</v>
      </c>
    </row>
    <row r="1283" spans="1:11">
      <c r="A1283">
        <v>308</v>
      </c>
      <c r="B1283" t="s">
        <v>603</v>
      </c>
      <c r="C1283" t="s">
        <v>1239</v>
      </c>
      <c r="D1283" t="s">
        <v>1251</v>
      </c>
      <c r="E1283" t="s">
        <v>1250</v>
      </c>
      <c r="F1283" t="s">
        <v>1249</v>
      </c>
      <c r="G1283" t="s">
        <v>279</v>
      </c>
      <c r="H1283" t="s">
        <v>278</v>
      </c>
      <c r="I1283">
        <v>37005</v>
      </c>
      <c r="J1283">
        <v>29022</v>
      </c>
      <c r="K1283">
        <v>0.27510000000000001</v>
      </c>
    </row>
    <row r="1284" spans="1:11">
      <c r="A1284" s="76">
        <v>341</v>
      </c>
      <c r="B1284" s="76" t="s">
        <v>603</v>
      </c>
      <c r="C1284" s="76" t="s">
        <v>1239</v>
      </c>
      <c r="D1284" s="76" t="s">
        <v>1248</v>
      </c>
      <c r="E1284" s="76" t="s">
        <v>1247</v>
      </c>
      <c r="F1284" s="76" t="s">
        <v>1246</v>
      </c>
      <c r="G1284" s="76" t="s">
        <v>279</v>
      </c>
      <c r="H1284" s="76" t="s">
        <v>278</v>
      </c>
      <c r="I1284" s="76">
        <v>24156</v>
      </c>
      <c r="J1284" s="76">
        <v>21870</v>
      </c>
      <c r="K1284" s="76">
        <v>0.1045</v>
      </c>
    </row>
    <row r="1285" spans="1:11">
      <c r="A1285">
        <v>351</v>
      </c>
      <c r="B1285" t="s">
        <v>603</v>
      </c>
      <c r="C1285" t="s">
        <v>1239</v>
      </c>
      <c r="D1285" t="s">
        <v>1245</v>
      </c>
      <c r="E1285" t="s">
        <v>1244</v>
      </c>
      <c r="F1285" t="s">
        <v>1243</v>
      </c>
      <c r="G1285" t="s">
        <v>279</v>
      </c>
      <c r="H1285" t="s">
        <v>278</v>
      </c>
      <c r="I1285">
        <v>22011</v>
      </c>
      <c r="J1285">
        <v>14612</v>
      </c>
      <c r="K1285">
        <v>0.50639999999999996</v>
      </c>
    </row>
    <row r="1286" spans="1:11">
      <c r="A1286" s="76">
        <v>377</v>
      </c>
      <c r="B1286" s="76" t="s">
        <v>603</v>
      </c>
      <c r="C1286" s="76" t="s">
        <v>1239</v>
      </c>
      <c r="D1286" s="76" t="s">
        <v>1242</v>
      </c>
      <c r="E1286" s="76" t="s">
        <v>1241</v>
      </c>
      <c r="F1286" s="76" t="s">
        <v>1240</v>
      </c>
      <c r="G1286" s="76" t="s">
        <v>279</v>
      </c>
      <c r="H1286" s="76" t="s">
        <v>278</v>
      </c>
      <c r="I1286" s="76">
        <v>16281</v>
      </c>
      <c r="J1286" s="76">
        <v>14106</v>
      </c>
      <c r="K1286" s="76">
        <v>0.1542</v>
      </c>
    </row>
    <row r="1287" spans="1:11">
      <c r="A1287">
        <v>442</v>
      </c>
      <c r="B1287" t="s">
        <v>603</v>
      </c>
      <c r="C1287" t="s">
        <v>1239</v>
      </c>
      <c r="D1287" t="s">
        <v>1238</v>
      </c>
      <c r="E1287" t="s">
        <v>1237</v>
      </c>
      <c r="F1287" t="s">
        <v>1236</v>
      </c>
      <c r="G1287" t="s">
        <v>274</v>
      </c>
      <c r="H1287" t="s">
        <v>250</v>
      </c>
      <c r="I1287">
        <v>7676</v>
      </c>
      <c r="J1287">
        <v>6838</v>
      </c>
      <c r="K1287">
        <v>0.1226</v>
      </c>
    </row>
    <row r="1288" spans="1:11">
      <c r="A1288" s="76">
        <v>70</v>
      </c>
      <c r="B1288" s="76" t="s">
        <v>191</v>
      </c>
      <c r="C1288" s="76" t="s">
        <v>209</v>
      </c>
      <c r="D1288" s="76" t="s">
        <v>1235</v>
      </c>
      <c r="E1288" s="76" t="s">
        <v>1234</v>
      </c>
      <c r="F1288" s="76" t="s">
        <v>1233</v>
      </c>
      <c r="G1288" s="76" t="s">
        <v>279</v>
      </c>
      <c r="H1288" s="76" t="s">
        <v>428</v>
      </c>
      <c r="I1288" s="76">
        <v>1969775</v>
      </c>
      <c r="J1288" s="76">
        <v>2117409</v>
      </c>
      <c r="K1288" s="76">
        <v>-6.9699999999999998E-2</v>
      </c>
    </row>
    <row r="1289" spans="1:11">
      <c r="A1289">
        <v>365</v>
      </c>
      <c r="B1289" t="s">
        <v>191</v>
      </c>
      <c r="C1289" t="s">
        <v>209</v>
      </c>
      <c r="D1289" t="s">
        <v>1232</v>
      </c>
      <c r="E1289" t="s">
        <v>1231</v>
      </c>
      <c r="F1289" t="s">
        <v>1230</v>
      </c>
      <c r="G1289" t="s">
        <v>279</v>
      </c>
      <c r="H1289" t="s">
        <v>278</v>
      </c>
      <c r="I1289">
        <v>18293</v>
      </c>
      <c r="J1289">
        <v>17694</v>
      </c>
      <c r="K1289">
        <v>3.39E-2</v>
      </c>
    </row>
    <row r="1290" spans="1:11">
      <c r="A1290" s="76">
        <v>374</v>
      </c>
      <c r="B1290" s="76" t="s">
        <v>191</v>
      </c>
      <c r="C1290" s="76" t="s">
        <v>209</v>
      </c>
      <c r="D1290" s="76" t="s">
        <v>1229</v>
      </c>
      <c r="E1290" s="76" t="s">
        <v>1228</v>
      </c>
      <c r="F1290" s="76" t="s">
        <v>1227</v>
      </c>
      <c r="G1290" s="76" t="s">
        <v>279</v>
      </c>
      <c r="H1290" s="76" t="s">
        <v>278</v>
      </c>
      <c r="I1290" s="76">
        <v>16907</v>
      </c>
      <c r="J1290" s="76">
        <v>16809</v>
      </c>
      <c r="K1290" s="76">
        <v>5.7999999999999996E-3</v>
      </c>
    </row>
    <row r="1291" spans="1:11">
      <c r="A1291">
        <v>839</v>
      </c>
      <c r="B1291" t="s">
        <v>191</v>
      </c>
      <c r="C1291" t="s">
        <v>209</v>
      </c>
      <c r="D1291" t="s">
        <v>1226</v>
      </c>
      <c r="E1291" t="s">
        <v>1225</v>
      </c>
      <c r="F1291" t="s">
        <v>1224</v>
      </c>
      <c r="G1291" t="s">
        <v>163</v>
      </c>
      <c r="H1291" t="s">
        <v>250</v>
      </c>
      <c r="I1291">
        <v>114</v>
      </c>
      <c r="J1291">
        <v>449</v>
      </c>
      <c r="K1291">
        <v>-0.74609999999999999</v>
      </c>
    </row>
    <row r="1292" spans="1:11">
      <c r="A1292" s="76">
        <v>875</v>
      </c>
      <c r="B1292" s="76" t="s">
        <v>191</v>
      </c>
      <c r="C1292" s="76" t="s">
        <v>209</v>
      </c>
      <c r="D1292" s="76" t="s">
        <v>1223</v>
      </c>
      <c r="E1292" s="76" t="s">
        <v>583</v>
      </c>
      <c r="F1292" s="76" t="s">
        <v>1222</v>
      </c>
      <c r="G1292" s="76" t="s">
        <v>163</v>
      </c>
      <c r="H1292" s="76" t="s">
        <v>250</v>
      </c>
      <c r="I1292" s="76">
        <v>78</v>
      </c>
      <c r="J1292" s="76">
        <v>88</v>
      </c>
      <c r="K1292" s="76">
        <v>-0.11360000000000001</v>
      </c>
    </row>
    <row r="1293" spans="1:11">
      <c r="A1293">
        <v>1287</v>
      </c>
      <c r="B1293" t="s">
        <v>191</v>
      </c>
      <c r="C1293" t="s">
        <v>209</v>
      </c>
      <c r="D1293" t="s">
        <v>1221</v>
      </c>
      <c r="E1293" t="s">
        <v>1220</v>
      </c>
      <c r="F1293" t="s">
        <v>1219</v>
      </c>
      <c r="G1293" t="s">
        <v>163</v>
      </c>
      <c r="H1293" t="s">
        <v>250</v>
      </c>
      <c r="I1293">
        <v>7</v>
      </c>
      <c r="J1293">
        <v>89</v>
      </c>
      <c r="K1293">
        <v>-0.92130000000000001</v>
      </c>
    </row>
    <row r="1294" spans="1:11">
      <c r="A1294" s="76">
        <v>62</v>
      </c>
      <c r="B1294" s="76" t="s">
        <v>603</v>
      </c>
      <c r="C1294" s="76" t="s">
        <v>210</v>
      </c>
      <c r="D1294" s="76" t="s">
        <v>1218</v>
      </c>
      <c r="E1294" s="76" t="s">
        <v>333</v>
      </c>
      <c r="F1294" s="76" t="s">
        <v>1217</v>
      </c>
      <c r="G1294" s="76" t="s">
        <v>279</v>
      </c>
      <c r="H1294" s="76" t="s">
        <v>432</v>
      </c>
      <c r="I1294" s="76">
        <v>2375868</v>
      </c>
      <c r="J1294" s="76">
        <v>2192893</v>
      </c>
      <c r="K1294" s="76">
        <v>8.3400000000000002E-2</v>
      </c>
    </row>
    <row r="1295" spans="1:11">
      <c r="A1295">
        <v>86</v>
      </c>
      <c r="B1295" t="s">
        <v>603</v>
      </c>
      <c r="C1295" t="s">
        <v>210</v>
      </c>
      <c r="D1295" t="s">
        <v>1216</v>
      </c>
      <c r="E1295" t="s">
        <v>1215</v>
      </c>
      <c r="F1295" t="s">
        <v>1214</v>
      </c>
      <c r="G1295" t="s">
        <v>279</v>
      </c>
      <c r="H1295" t="s">
        <v>428</v>
      </c>
      <c r="I1295">
        <v>1285200</v>
      </c>
      <c r="J1295">
        <v>1254307</v>
      </c>
      <c r="K1295">
        <v>2.46E-2</v>
      </c>
    </row>
    <row r="1296" spans="1:11">
      <c r="A1296" s="76">
        <v>87</v>
      </c>
      <c r="B1296" s="76" t="s">
        <v>603</v>
      </c>
      <c r="C1296" s="76" t="s">
        <v>210</v>
      </c>
      <c r="D1296" s="76" t="s">
        <v>1213</v>
      </c>
      <c r="E1296" s="76" t="s">
        <v>1212</v>
      </c>
      <c r="F1296" s="76" t="s">
        <v>1211</v>
      </c>
      <c r="G1296" s="76" t="s">
        <v>279</v>
      </c>
      <c r="H1296" s="76" t="s">
        <v>428</v>
      </c>
      <c r="I1296" s="76">
        <v>1276678</v>
      </c>
      <c r="J1296" s="76">
        <v>1133012</v>
      </c>
      <c r="K1296" s="76">
        <v>0.1268</v>
      </c>
    </row>
    <row r="1297" spans="1:11">
      <c r="A1297">
        <v>117</v>
      </c>
      <c r="B1297" t="s">
        <v>603</v>
      </c>
      <c r="C1297" t="s">
        <v>210</v>
      </c>
      <c r="D1297" t="s">
        <v>1210</v>
      </c>
      <c r="E1297" t="s">
        <v>1154</v>
      </c>
      <c r="F1297" t="s">
        <v>1209</v>
      </c>
      <c r="G1297" t="s">
        <v>279</v>
      </c>
      <c r="H1297" t="s">
        <v>428</v>
      </c>
      <c r="I1297">
        <v>642028</v>
      </c>
      <c r="J1297">
        <v>566660</v>
      </c>
      <c r="K1297">
        <v>0.13300000000000001</v>
      </c>
    </row>
    <row r="1298" spans="1:11">
      <c r="A1298" s="76">
        <v>233</v>
      </c>
      <c r="B1298" s="76" t="s">
        <v>603</v>
      </c>
      <c r="C1298" s="76" t="s">
        <v>210</v>
      </c>
      <c r="D1298" s="76" t="s">
        <v>1208</v>
      </c>
      <c r="E1298" s="76" t="s">
        <v>1207</v>
      </c>
      <c r="F1298" s="76" t="s">
        <v>1206</v>
      </c>
      <c r="G1298" s="76" t="s">
        <v>279</v>
      </c>
      <c r="H1298" s="76" t="s">
        <v>278</v>
      </c>
      <c r="I1298" s="76">
        <v>110608</v>
      </c>
      <c r="J1298" s="76">
        <v>36308</v>
      </c>
      <c r="K1298" s="76">
        <v>2.0464000000000002</v>
      </c>
    </row>
    <row r="1299" spans="1:11">
      <c r="A1299">
        <v>295</v>
      </c>
      <c r="B1299" t="s">
        <v>603</v>
      </c>
      <c r="C1299" t="s">
        <v>210</v>
      </c>
      <c r="D1299" t="s">
        <v>1205</v>
      </c>
      <c r="E1299" t="s">
        <v>1204</v>
      </c>
      <c r="F1299" t="s">
        <v>1203</v>
      </c>
      <c r="G1299" t="s">
        <v>279</v>
      </c>
      <c r="H1299" t="s">
        <v>278</v>
      </c>
      <c r="I1299">
        <v>42876</v>
      </c>
      <c r="J1299">
        <v>44333</v>
      </c>
      <c r="K1299">
        <v>-3.2899999999999999E-2</v>
      </c>
    </row>
    <row r="1300" spans="1:11">
      <c r="A1300" s="76">
        <v>630</v>
      </c>
      <c r="B1300" s="76" t="s">
        <v>603</v>
      </c>
      <c r="C1300" s="76" t="s">
        <v>210</v>
      </c>
      <c r="D1300" s="76" t="s">
        <v>1202</v>
      </c>
      <c r="E1300" s="76" t="s">
        <v>1196</v>
      </c>
      <c r="F1300" s="76" t="s">
        <v>1201</v>
      </c>
      <c r="G1300" s="76" t="s">
        <v>163</v>
      </c>
      <c r="H1300" s="76" t="s">
        <v>250</v>
      </c>
      <c r="I1300" s="76">
        <v>1176</v>
      </c>
      <c r="J1300" s="76">
        <v>264</v>
      </c>
      <c r="K1300" s="76">
        <v>3.4544999999999999</v>
      </c>
    </row>
    <row r="1301" spans="1:11">
      <c r="A1301">
        <v>646</v>
      </c>
      <c r="B1301" t="s">
        <v>603</v>
      </c>
      <c r="C1301" t="s">
        <v>210</v>
      </c>
      <c r="D1301" t="s">
        <v>1200</v>
      </c>
      <c r="E1301" t="s">
        <v>1199</v>
      </c>
      <c r="F1301" t="s">
        <v>1198</v>
      </c>
      <c r="G1301" t="s">
        <v>163</v>
      </c>
      <c r="H1301" t="s">
        <v>250</v>
      </c>
      <c r="I1301">
        <v>939</v>
      </c>
      <c r="J1301">
        <v>1047</v>
      </c>
      <c r="K1301">
        <v>-0.1032</v>
      </c>
    </row>
    <row r="1302" spans="1:11">
      <c r="A1302" s="76">
        <v>673</v>
      </c>
      <c r="B1302" s="76" t="s">
        <v>603</v>
      </c>
      <c r="C1302" s="76" t="s">
        <v>210</v>
      </c>
      <c r="D1302" s="76" t="s">
        <v>1197</v>
      </c>
      <c r="E1302" s="76" t="s">
        <v>1196</v>
      </c>
      <c r="F1302" s="76" t="s">
        <v>1195</v>
      </c>
      <c r="G1302" s="76" t="s">
        <v>163</v>
      </c>
      <c r="H1302" s="76" t="s">
        <v>250</v>
      </c>
      <c r="I1302" s="76">
        <v>709</v>
      </c>
      <c r="J1302" s="76">
        <v>461</v>
      </c>
      <c r="K1302" s="76">
        <v>0.53800000000000003</v>
      </c>
    </row>
    <row r="1303" spans="1:11">
      <c r="A1303">
        <v>718</v>
      </c>
      <c r="B1303" t="s">
        <v>603</v>
      </c>
      <c r="C1303" t="s">
        <v>210</v>
      </c>
      <c r="D1303" t="s">
        <v>1194</v>
      </c>
      <c r="E1303" t="s">
        <v>333</v>
      </c>
      <c r="F1303" t="s">
        <v>1193</v>
      </c>
      <c r="G1303" t="s">
        <v>163</v>
      </c>
      <c r="H1303" t="s">
        <v>250</v>
      </c>
      <c r="I1303">
        <v>401</v>
      </c>
      <c r="J1303">
        <v>554</v>
      </c>
      <c r="K1303">
        <v>-0.2762</v>
      </c>
    </row>
    <row r="1304" spans="1:11">
      <c r="A1304" s="76">
        <v>818</v>
      </c>
      <c r="B1304" s="76" t="s">
        <v>603</v>
      </c>
      <c r="C1304" s="76" t="s">
        <v>210</v>
      </c>
      <c r="D1304" s="76" t="s">
        <v>1192</v>
      </c>
      <c r="E1304" s="76" t="s">
        <v>1191</v>
      </c>
      <c r="F1304" s="76" t="s">
        <v>1190</v>
      </c>
      <c r="G1304" s="76" t="s">
        <v>163</v>
      </c>
      <c r="H1304" s="76" t="s">
        <v>250</v>
      </c>
      <c r="I1304" s="76">
        <v>140</v>
      </c>
      <c r="J1304" s="76">
        <v>230</v>
      </c>
      <c r="K1304" s="76">
        <v>-0.39129999999999998</v>
      </c>
    </row>
    <row r="1305" spans="1:11">
      <c r="A1305">
        <v>831</v>
      </c>
      <c r="B1305" t="s">
        <v>603</v>
      </c>
      <c r="C1305" t="s">
        <v>210</v>
      </c>
      <c r="D1305" t="s">
        <v>1189</v>
      </c>
      <c r="E1305" t="s">
        <v>1188</v>
      </c>
      <c r="F1305" t="s">
        <v>1187</v>
      </c>
      <c r="G1305" t="s">
        <v>163</v>
      </c>
      <c r="H1305" t="s">
        <v>250</v>
      </c>
      <c r="I1305">
        <v>122</v>
      </c>
      <c r="J1305">
        <v>264</v>
      </c>
      <c r="K1305">
        <v>-0.53790000000000004</v>
      </c>
    </row>
    <row r="1306" spans="1:11">
      <c r="A1306" s="76">
        <v>855</v>
      </c>
      <c r="B1306" s="76" t="s">
        <v>603</v>
      </c>
      <c r="C1306" s="76" t="s">
        <v>210</v>
      </c>
      <c r="D1306" s="76" t="s">
        <v>1186</v>
      </c>
      <c r="E1306" s="76" t="s">
        <v>1185</v>
      </c>
      <c r="F1306" s="76" t="s">
        <v>1184</v>
      </c>
      <c r="G1306" s="76" t="s">
        <v>163</v>
      </c>
      <c r="H1306" s="76" t="s">
        <v>250</v>
      </c>
      <c r="I1306" s="76">
        <v>95</v>
      </c>
      <c r="J1306" s="76">
        <v>107</v>
      </c>
      <c r="K1306" s="76">
        <v>-0.11210000000000001</v>
      </c>
    </row>
    <row r="1307" spans="1:11">
      <c r="A1307">
        <v>915</v>
      </c>
      <c r="B1307" t="s">
        <v>603</v>
      </c>
      <c r="C1307" t="s">
        <v>210</v>
      </c>
      <c r="D1307" t="s">
        <v>1183</v>
      </c>
      <c r="E1307" t="s">
        <v>1182</v>
      </c>
      <c r="F1307" t="s">
        <v>1181</v>
      </c>
      <c r="G1307" t="s">
        <v>163</v>
      </c>
      <c r="H1307" t="s">
        <v>250</v>
      </c>
      <c r="I1307">
        <v>56</v>
      </c>
      <c r="J1307">
        <v>91</v>
      </c>
      <c r="K1307">
        <v>-0.3846</v>
      </c>
    </row>
    <row r="1308" spans="1:11">
      <c r="A1308" s="76">
        <v>922</v>
      </c>
      <c r="B1308" s="76" t="s">
        <v>603</v>
      </c>
      <c r="C1308" s="76" t="s">
        <v>210</v>
      </c>
      <c r="D1308" s="76" t="s">
        <v>1180</v>
      </c>
      <c r="E1308" s="76" t="s">
        <v>1179</v>
      </c>
      <c r="F1308" s="76" t="s">
        <v>1178</v>
      </c>
      <c r="G1308" s="76" t="s">
        <v>163</v>
      </c>
      <c r="H1308" s="76" t="s">
        <v>250</v>
      </c>
      <c r="I1308" s="76">
        <v>53</v>
      </c>
      <c r="J1308" s="76">
        <v>112</v>
      </c>
      <c r="K1308" s="76">
        <v>-0.52680000000000005</v>
      </c>
    </row>
    <row r="1309" spans="1:11">
      <c r="A1309">
        <v>941</v>
      </c>
      <c r="B1309" t="s">
        <v>603</v>
      </c>
      <c r="C1309" t="s">
        <v>210</v>
      </c>
      <c r="D1309" t="s">
        <v>1177</v>
      </c>
      <c r="E1309" t="s">
        <v>1160</v>
      </c>
      <c r="F1309" t="s">
        <v>1176</v>
      </c>
      <c r="G1309" t="s">
        <v>163</v>
      </c>
      <c r="H1309" t="s">
        <v>250</v>
      </c>
      <c r="I1309">
        <v>45</v>
      </c>
      <c r="J1309">
        <v>116</v>
      </c>
      <c r="K1309">
        <v>-0.61209999999999998</v>
      </c>
    </row>
    <row r="1310" spans="1:11">
      <c r="A1310" s="76">
        <v>1090</v>
      </c>
      <c r="B1310" s="76" t="s">
        <v>603</v>
      </c>
      <c r="C1310" s="76" t="s">
        <v>210</v>
      </c>
      <c r="D1310" s="76" t="s">
        <v>1175</v>
      </c>
      <c r="E1310" s="76" t="s">
        <v>829</v>
      </c>
      <c r="F1310" s="76" t="s">
        <v>1174</v>
      </c>
      <c r="G1310" s="76" t="s">
        <v>163</v>
      </c>
      <c r="H1310" s="76" t="s">
        <v>250</v>
      </c>
      <c r="I1310" s="76">
        <v>18</v>
      </c>
      <c r="J1310" s="76">
        <v>99</v>
      </c>
      <c r="K1310" s="76">
        <v>-0.81820000000000004</v>
      </c>
    </row>
    <row r="1311" spans="1:11">
      <c r="A1311">
        <v>1255</v>
      </c>
      <c r="B1311" t="s">
        <v>603</v>
      </c>
      <c r="C1311" t="s">
        <v>210</v>
      </c>
      <c r="D1311" t="s">
        <v>1173</v>
      </c>
      <c r="E1311" t="s">
        <v>1172</v>
      </c>
      <c r="F1311" t="s">
        <v>1171</v>
      </c>
      <c r="G1311" t="s">
        <v>163</v>
      </c>
      <c r="H1311" t="s">
        <v>250</v>
      </c>
      <c r="I1311">
        <v>8</v>
      </c>
      <c r="J1311">
        <v>4</v>
      </c>
      <c r="K1311">
        <v>1</v>
      </c>
    </row>
    <row r="1312" spans="1:11">
      <c r="A1312" s="76">
        <v>1297</v>
      </c>
      <c r="B1312" s="76" t="s">
        <v>603</v>
      </c>
      <c r="C1312" s="76" t="s">
        <v>210</v>
      </c>
      <c r="D1312" s="76" t="s">
        <v>1170</v>
      </c>
      <c r="E1312" s="76" t="s">
        <v>1169</v>
      </c>
      <c r="F1312" s="76" t="s">
        <v>1168</v>
      </c>
      <c r="G1312" s="76" t="s">
        <v>163</v>
      </c>
      <c r="H1312" s="76" t="s">
        <v>250</v>
      </c>
      <c r="I1312" s="76">
        <v>6</v>
      </c>
      <c r="J1312" s="76">
        <v>4</v>
      </c>
      <c r="K1312" s="76">
        <v>0.5</v>
      </c>
    </row>
    <row r="1313" spans="1:11">
      <c r="A1313">
        <v>1307</v>
      </c>
      <c r="B1313" t="s">
        <v>603</v>
      </c>
      <c r="C1313" t="s">
        <v>210</v>
      </c>
      <c r="D1313" t="s">
        <v>1167</v>
      </c>
      <c r="E1313" t="s">
        <v>1166</v>
      </c>
      <c r="F1313" t="s">
        <v>1165</v>
      </c>
      <c r="G1313" t="s">
        <v>163</v>
      </c>
      <c r="H1313" t="s">
        <v>250</v>
      </c>
      <c r="I1313">
        <v>6</v>
      </c>
      <c r="J1313">
        <v>10</v>
      </c>
      <c r="K1313">
        <v>-0.4</v>
      </c>
    </row>
    <row r="1314" spans="1:11">
      <c r="A1314" s="76">
        <v>1366</v>
      </c>
      <c r="B1314" s="76" t="s">
        <v>603</v>
      </c>
      <c r="C1314" s="76" t="s">
        <v>210</v>
      </c>
      <c r="D1314" s="76" t="s">
        <v>1164</v>
      </c>
      <c r="E1314" s="76" t="s">
        <v>1163</v>
      </c>
      <c r="F1314" s="76" t="s">
        <v>1162</v>
      </c>
      <c r="G1314" s="76" t="s">
        <v>163</v>
      </c>
      <c r="H1314" s="76" t="s">
        <v>250</v>
      </c>
      <c r="I1314" s="76">
        <v>5</v>
      </c>
      <c r="J1314" s="76">
        <v>52</v>
      </c>
      <c r="K1314" s="76">
        <v>-0.90380000000000005</v>
      </c>
    </row>
    <row r="1315" spans="1:11">
      <c r="A1315">
        <v>1397</v>
      </c>
      <c r="B1315" t="s">
        <v>603</v>
      </c>
      <c r="C1315" t="s">
        <v>210</v>
      </c>
      <c r="D1315" t="s">
        <v>1161</v>
      </c>
      <c r="E1315" t="s">
        <v>1160</v>
      </c>
      <c r="F1315" t="s">
        <v>1159</v>
      </c>
      <c r="G1315" t="s">
        <v>163</v>
      </c>
      <c r="H1315" t="s">
        <v>250</v>
      </c>
      <c r="I1315">
        <v>4</v>
      </c>
      <c r="J1315">
        <v>67</v>
      </c>
      <c r="K1315">
        <v>-0.94030000000000002</v>
      </c>
    </row>
    <row r="1316" spans="1:11">
      <c r="A1316" s="76">
        <v>1461</v>
      </c>
      <c r="B1316" s="76" t="s">
        <v>603</v>
      </c>
      <c r="C1316" s="76" t="s">
        <v>210</v>
      </c>
      <c r="D1316" s="76" t="s">
        <v>1158</v>
      </c>
      <c r="E1316" s="76" t="s">
        <v>1157</v>
      </c>
      <c r="F1316" s="76" t="s">
        <v>1156</v>
      </c>
      <c r="G1316" s="76" t="s">
        <v>163</v>
      </c>
      <c r="H1316" s="76" t="s">
        <v>250</v>
      </c>
      <c r="I1316" s="76">
        <v>3</v>
      </c>
      <c r="J1316" s="76">
        <v>0</v>
      </c>
      <c r="K1316" s="76">
        <v>0</v>
      </c>
    </row>
    <row r="1317" spans="1:11">
      <c r="A1317">
        <v>1508</v>
      </c>
      <c r="B1317" t="s">
        <v>603</v>
      </c>
      <c r="C1317" t="s">
        <v>210</v>
      </c>
      <c r="D1317" t="s">
        <v>1155</v>
      </c>
      <c r="E1317" t="s">
        <v>1154</v>
      </c>
      <c r="F1317" t="s">
        <v>1153</v>
      </c>
      <c r="G1317" t="s">
        <v>163</v>
      </c>
      <c r="H1317" t="s">
        <v>250</v>
      </c>
      <c r="I1317">
        <v>2</v>
      </c>
      <c r="J1317">
        <v>6</v>
      </c>
      <c r="K1317">
        <v>-0.66669999999999996</v>
      </c>
    </row>
    <row r="1318" spans="1:11">
      <c r="A1318" s="76">
        <v>1511</v>
      </c>
      <c r="B1318" s="76" t="s">
        <v>603</v>
      </c>
      <c r="C1318" s="76" t="s">
        <v>210</v>
      </c>
      <c r="D1318" s="76" t="s">
        <v>1152</v>
      </c>
      <c r="E1318" s="76" t="s">
        <v>1151</v>
      </c>
      <c r="F1318" s="76" t="s">
        <v>1150</v>
      </c>
      <c r="G1318" s="76" t="s">
        <v>163</v>
      </c>
      <c r="H1318" s="76" t="s">
        <v>250</v>
      </c>
      <c r="I1318" s="76">
        <v>2</v>
      </c>
      <c r="J1318" s="76">
        <v>6</v>
      </c>
      <c r="K1318" s="76">
        <v>-0.66669999999999996</v>
      </c>
    </row>
    <row r="1319" spans="1:11">
      <c r="A1319">
        <v>1556</v>
      </c>
      <c r="B1319" t="s">
        <v>603</v>
      </c>
      <c r="C1319" t="s">
        <v>210</v>
      </c>
      <c r="D1319" t="s">
        <v>1149</v>
      </c>
      <c r="E1319" t="s">
        <v>1148</v>
      </c>
      <c r="F1319" t="s">
        <v>1147</v>
      </c>
      <c r="G1319" t="s">
        <v>163</v>
      </c>
      <c r="H1319" t="s">
        <v>250</v>
      </c>
      <c r="I1319">
        <v>2</v>
      </c>
      <c r="J1319">
        <v>15</v>
      </c>
      <c r="K1319">
        <v>-0.86670000000000003</v>
      </c>
    </row>
    <row r="1320" spans="1:11">
      <c r="A1320" s="76">
        <v>1571</v>
      </c>
      <c r="B1320" s="76" t="s">
        <v>603</v>
      </c>
      <c r="C1320" s="76" t="s">
        <v>210</v>
      </c>
      <c r="D1320" s="76" t="s">
        <v>1146</v>
      </c>
      <c r="E1320" s="76" t="s">
        <v>1145</v>
      </c>
      <c r="F1320" s="76" t="s">
        <v>1144</v>
      </c>
      <c r="G1320" s="76" t="s">
        <v>163</v>
      </c>
      <c r="H1320" s="76" t="s">
        <v>250</v>
      </c>
      <c r="I1320" s="76">
        <v>1</v>
      </c>
      <c r="J1320" s="76">
        <v>0</v>
      </c>
      <c r="K1320" s="76">
        <v>0</v>
      </c>
    </row>
    <row r="1321" spans="1:11">
      <c r="A1321">
        <v>1618</v>
      </c>
      <c r="B1321" t="s">
        <v>603</v>
      </c>
      <c r="C1321" t="s">
        <v>210</v>
      </c>
      <c r="D1321" t="s">
        <v>1143</v>
      </c>
      <c r="E1321" t="s">
        <v>1142</v>
      </c>
      <c r="F1321" t="s">
        <v>1142</v>
      </c>
      <c r="G1321" t="s">
        <v>163</v>
      </c>
      <c r="H1321" t="s">
        <v>250</v>
      </c>
      <c r="I1321">
        <v>1</v>
      </c>
      <c r="J1321">
        <v>0</v>
      </c>
      <c r="K1321">
        <v>0</v>
      </c>
    </row>
    <row r="1322" spans="1:11">
      <c r="A1322" s="76">
        <v>123</v>
      </c>
      <c r="B1322" s="76" t="s">
        <v>343</v>
      </c>
      <c r="C1322" s="76" t="s">
        <v>212</v>
      </c>
      <c r="D1322" s="76" t="s">
        <v>1141</v>
      </c>
      <c r="E1322" s="76" t="s">
        <v>1140</v>
      </c>
      <c r="F1322" s="76" t="s">
        <v>1139</v>
      </c>
      <c r="G1322" s="76" t="s">
        <v>279</v>
      </c>
      <c r="H1322" s="76" t="s">
        <v>428</v>
      </c>
      <c r="I1322" s="76">
        <v>576354</v>
      </c>
      <c r="J1322" s="76">
        <v>529895</v>
      </c>
      <c r="K1322" s="76">
        <v>8.77E-2</v>
      </c>
    </row>
    <row r="1323" spans="1:11">
      <c r="A1323">
        <v>159</v>
      </c>
      <c r="B1323" t="s">
        <v>343</v>
      </c>
      <c r="C1323" t="s">
        <v>212</v>
      </c>
      <c r="D1323" t="s">
        <v>1138</v>
      </c>
      <c r="E1323" t="s">
        <v>1126</v>
      </c>
      <c r="F1323" t="s">
        <v>1137</v>
      </c>
      <c r="G1323" t="s">
        <v>279</v>
      </c>
      <c r="H1323" t="s">
        <v>278</v>
      </c>
      <c r="I1323">
        <v>342794</v>
      </c>
      <c r="J1323">
        <v>303471</v>
      </c>
      <c r="K1323">
        <v>0.12959999999999999</v>
      </c>
    </row>
    <row r="1324" spans="1:11">
      <c r="A1324" s="76">
        <v>318</v>
      </c>
      <c r="B1324" s="76" t="s">
        <v>343</v>
      </c>
      <c r="C1324" s="76" t="s">
        <v>212</v>
      </c>
      <c r="D1324" s="76" t="s">
        <v>1136</v>
      </c>
      <c r="E1324" s="76" t="s">
        <v>1135</v>
      </c>
      <c r="F1324" s="76" t="s">
        <v>1134</v>
      </c>
      <c r="G1324" s="76" t="s">
        <v>279</v>
      </c>
      <c r="H1324" s="76" t="s">
        <v>278</v>
      </c>
      <c r="I1324" s="76">
        <v>29564</v>
      </c>
      <c r="J1324" s="76">
        <v>28404</v>
      </c>
      <c r="K1324" s="76">
        <v>4.0800000000000003E-2</v>
      </c>
    </row>
    <row r="1325" spans="1:11">
      <c r="A1325">
        <v>387</v>
      </c>
      <c r="B1325" t="s">
        <v>343</v>
      </c>
      <c r="C1325" t="s">
        <v>212</v>
      </c>
      <c r="D1325" t="s">
        <v>1133</v>
      </c>
      <c r="E1325" t="s">
        <v>1132</v>
      </c>
      <c r="F1325" t="s">
        <v>1131</v>
      </c>
      <c r="G1325" t="s">
        <v>279</v>
      </c>
      <c r="H1325" t="s">
        <v>278</v>
      </c>
      <c r="I1325">
        <v>14602</v>
      </c>
      <c r="J1325">
        <v>30124</v>
      </c>
      <c r="K1325">
        <v>-0.51529999999999998</v>
      </c>
    </row>
    <row r="1326" spans="1:11">
      <c r="A1326" s="76">
        <v>406</v>
      </c>
      <c r="B1326" s="76" t="s">
        <v>343</v>
      </c>
      <c r="C1326" s="76" t="s">
        <v>212</v>
      </c>
      <c r="D1326" s="76" t="s">
        <v>1130</v>
      </c>
      <c r="E1326" s="76" t="s">
        <v>1129</v>
      </c>
      <c r="F1326" s="76" t="s">
        <v>1128</v>
      </c>
      <c r="G1326" s="76" t="s">
        <v>279</v>
      </c>
      <c r="H1326" s="76" t="s">
        <v>278</v>
      </c>
      <c r="I1326" s="76">
        <v>11681</v>
      </c>
      <c r="J1326" s="76">
        <v>12064</v>
      </c>
      <c r="K1326" s="76">
        <v>-3.1699999999999999E-2</v>
      </c>
    </row>
    <row r="1327" spans="1:11">
      <c r="A1327">
        <v>819</v>
      </c>
      <c r="B1327" t="s">
        <v>343</v>
      </c>
      <c r="C1327" t="s">
        <v>212</v>
      </c>
      <c r="D1327" t="s">
        <v>1127</v>
      </c>
      <c r="E1327" t="s">
        <v>1126</v>
      </c>
      <c r="F1327" t="s">
        <v>1125</v>
      </c>
      <c r="G1327" t="s">
        <v>163</v>
      </c>
      <c r="H1327" t="s">
        <v>250</v>
      </c>
      <c r="I1327">
        <v>140</v>
      </c>
      <c r="J1327">
        <v>473</v>
      </c>
      <c r="K1327">
        <v>-0.70399999999999996</v>
      </c>
    </row>
    <row r="1328" spans="1:11">
      <c r="A1328" s="76">
        <v>1128</v>
      </c>
      <c r="B1328" s="76" t="s">
        <v>343</v>
      </c>
      <c r="C1328" s="76" t="s">
        <v>212</v>
      </c>
      <c r="D1328" s="76" t="s">
        <v>1124</v>
      </c>
      <c r="E1328" s="76" t="s">
        <v>1123</v>
      </c>
      <c r="F1328" s="76" t="s">
        <v>1122</v>
      </c>
      <c r="G1328" s="76" t="s">
        <v>163</v>
      </c>
      <c r="H1328" s="76" t="s">
        <v>250</v>
      </c>
      <c r="I1328" s="76">
        <v>15</v>
      </c>
      <c r="J1328" s="76">
        <v>36</v>
      </c>
      <c r="K1328" s="76">
        <v>-0.58330000000000004</v>
      </c>
    </row>
    <row r="1329" spans="1:11">
      <c r="A1329">
        <v>1144</v>
      </c>
      <c r="B1329" t="s">
        <v>343</v>
      </c>
      <c r="C1329" t="s">
        <v>212</v>
      </c>
      <c r="D1329" t="s">
        <v>1121</v>
      </c>
      <c r="E1329" t="s">
        <v>1120</v>
      </c>
      <c r="F1329" t="s">
        <v>1119</v>
      </c>
      <c r="G1329" t="s">
        <v>163</v>
      </c>
      <c r="H1329" t="s">
        <v>250</v>
      </c>
      <c r="I1329">
        <v>14</v>
      </c>
      <c r="J1329">
        <v>25</v>
      </c>
      <c r="K1329">
        <v>-0.44</v>
      </c>
    </row>
    <row r="1330" spans="1:11">
      <c r="A1330" s="76">
        <v>1156</v>
      </c>
      <c r="B1330" s="76" t="s">
        <v>343</v>
      </c>
      <c r="C1330" s="76" t="s">
        <v>212</v>
      </c>
      <c r="D1330" s="76" t="s">
        <v>1118</v>
      </c>
      <c r="E1330" s="76" t="s">
        <v>1117</v>
      </c>
      <c r="F1330" s="76" t="s">
        <v>1116</v>
      </c>
      <c r="G1330" s="76" t="s">
        <v>163</v>
      </c>
      <c r="H1330" s="76" t="s">
        <v>250</v>
      </c>
      <c r="I1330" s="76">
        <v>12</v>
      </c>
      <c r="J1330" s="76">
        <v>0</v>
      </c>
      <c r="K1330" s="76">
        <v>0</v>
      </c>
    </row>
    <row r="1331" spans="1:11">
      <c r="A1331">
        <v>1163</v>
      </c>
      <c r="B1331" t="s">
        <v>343</v>
      </c>
      <c r="C1331" t="s">
        <v>212</v>
      </c>
      <c r="D1331" t="s">
        <v>1115</v>
      </c>
      <c r="E1331" t="s">
        <v>1114</v>
      </c>
      <c r="F1331" t="s">
        <v>1113</v>
      </c>
      <c r="G1331" t="s">
        <v>163</v>
      </c>
      <c r="H1331" t="s">
        <v>250</v>
      </c>
      <c r="I1331">
        <v>12</v>
      </c>
      <c r="J1331">
        <v>27</v>
      </c>
      <c r="K1331">
        <v>-0.55559999999999998</v>
      </c>
    </row>
    <row r="1332" spans="1:11">
      <c r="A1332" s="76">
        <v>1192</v>
      </c>
      <c r="B1332" s="76" t="s">
        <v>343</v>
      </c>
      <c r="C1332" s="76" t="s">
        <v>212</v>
      </c>
      <c r="D1332" s="76" t="s">
        <v>1112</v>
      </c>
      <c r="E1332" s="76" t="s">
        <v>1111</v>
      </c>
      <c r="F1332" s="76" t="s">
        <v>1110</v>
      </c>
      <c r="G1332" s="76" t="s">
        <v>163</v>
      </c>
      <c r="H1332" s="76" t="s">
        <v>250</v>
      </c>
      <c r="I1332" s="76">
        <v>10</v>
      </c>
      <c r="J1332" s="76">
        <v>49</v>
      </c>
      <c r="K1332" s="76">
        <v>-0.79590000000000005</v>
      </c>
    </row>
    <row r="1333" spans="1:11">
      <c r="A1333">
        <v>1483</v>
      </c>
      <c r="B1333" t="s">
        <v>343</v>
      </c>
      <c r="C1333" t="s">
        <v>212</v>
      </c>
      <c r="D1333" t="s">
        <v>1109</v>
      </c>
      <c r="E1333" t="s">
        <v>1108</v>
      </c>
      <c r="F1333" t="s">
        <v>1107</v>
      </c>
      <c r="G1333" t="s">
        <v>163</v>
      </c>
      <c r="H1333" t="s">
        <v>250</v>
      </c>
      <c r="I1333">
        <v>3</v>
      </c>
      <c r="J1333">
        <v>15</v>
      </c>
      <c r="K1333">
        <v>-0.8</v>
      </c>
    </row>
    <row r="1334" spans="1:11">
      <c r="A1334" s="76">
        <v>1558</v>
      </c>
      <c r="B1334" s="76" t="s">
        <v>343</v>
      </c>
      <c r="C1334" s="76" t="s">
        <v>212</v>
      </c>
      <c r="D1334" s="76" t="s">
        <v>1106</v>
      </c>
      <c r="E1334" s="76" t="s">
        <v>1105</v>
      </c>
      <c r="F1334" s="76" t="s">
        <v>1104</v>
      </c>
      <c r="G1334" s="76" t="s">
        <v>163</v>
      </c>
      <c r="H1334" s="76" t="s">
        <v>250</v>
      </c>
      <c r="I1334" s="76">
        <v>2</v>
      </c>
      <c r="J1334" s="76">
        <v>0</v>
      </c>
      <c r="K1334" s="76">
        <v>0</v>
      </c>
    </row>
    <row r="1335" spans="1:11">
      <c r="A1335">
        <v>31</v>
      </c>
      <c r="B1335" t="s">
        <v>603</v>
      </c>
      <c r="C1335" t="s">
        <v>214</v>
      </c>
      <c r="D1335" t="s">
        <v>1103</v>
      </c>
      <c r="E1335" t="s">
        <v>1085</v>
      </c>
      <c r="F1335" t="s">
        <v>1102</v>
      </c>
      <c r="G1335" t="s">
        <v>279</v>
      </c>
      <c r="H1335" t="s">
        <v>432</v>
      </c>
      <c r="I1335">
        <v>8935654</v>
      </c>
      <c r="J1335">
        <v>8017347</v>
      </c>
      <c r="K1335">
        <v>0.1145</v>
      </c>
    </row>
    <row r="1336" spans="1:11">
      <c r="A1336" s="76">
        <v>63</v>
      </c>
      <c r="B1336" s="76" t="s">
        <v>603</v>
      </c>
      <c r="C1336" s="76" t="s">
        <v>214</v>
      </c>
      <c r="D1336" s="76" t="s">
        <v>1101</v>
      </c>
      <c r="E1336" s="76" t="s">
        <v>1100</v>
      </c>
      <c r="F1336" s="76" t="s">
        <v>1099</v>
      </c>
      <c r="G1336" s="76" t="s">
        <v>279</v>
      </c>
      <c r="H1336" s="76" t="s">
        <v>428</v>
      </c>
      <c r="I1336" s="76">
        <v>2318442</v>
      </c>
      <c r="J1336" s="76">
        <v>2213083</v>
      </c>
      <c r="K1336" s="76">
        <v>4.7600000000000003E-2</v>
      </c>
    </row>
    <row r="1337" spans="1:11">
      <c r="A1337">
        <v>90</v>
      </c>
      <c r="B1337" t="s">
        <v>603</v>
      </c>
      <c r="C1337" t="s">
        <v>214</v>
      </c>
      <c r="D1337" t="s">
        <v>1098</v>
      </c>
      <c r="E1337" t="s">
        <v>1097</v>
      </c>
      <c r="F1337" t="s">
        <v>1096</v>
      </c>
      <c r="G1337" t="s">
        <v>279</v>
      </c>
      <c r="H1337" t="s">
        <v>428</v>
      </c>
      <c r="I1337">
        <v>1240311</v>
      </c>
      <c r="J1337">
        <v>1069565</v>
      </c>
      <c r="K1337">
        <v>0.15959999999999999</v>
      </c>
    </row>
    <row r="1338" spans="1:11">
      <c r="A1338" s="76">
        <v>126</v>
      </c>
      <c r="B1338" s="76" t="s">
        <v>603</v>
      </c>
      <c r="C1338" s="76" t="s">
        <v>214</v>
      </c>
      <c r="D1338" s="76" t="s">
        <v>1095</v>
      </c>
      <c r="E1338" s="76" t="s">
        <v>1094</v>
      </c>
      <c r="F1338" s="76" t="s">
        <v>1093</v>
      </c>
      <c r="G1338" s="76" t="s">
        <v>279</v>
      </c>
      <c r="H1338" s="76" t="s">
        <v>428</v>
      </c>
      <c r="I1338" s="76">
        <v>553142</v>
      </c>
      <c r="J1338" s="76">
        <v>504833</v>
      </c>
      <c r="K1338" s="76">
        <v>9.5699999999999993E-2</v>
      </c>
    </row>
    <row r="1339" spans="1:11">
      <c r="A1339">
        <v>186</v>
      </c>
      <c r="B1339" t="s">
        <v>603</v>
      </c>
      <c r="C1339" t="s">
        <v>214</v>
      </c>
      <c r="D1339" t="s">
        <v>1092</v>
      </c>
      <c r="E1339" t="s">
        <v>1091</v>
      </c>
      <c r="F1339" t="s">
        <v>571</v>
      </c>
      <c r="G1339" t="s">
        <v>279</v>
      </c>
      <c r="H1339" t="s">
        <v>278</v>
      </c>
      <c r="I1339">
        <v>220827</v>
      </c>
      <c r="J1339">
        <v>200086</v>
      </c>
      <c r="K1339">
        <v>0.1037</v>
      </c>
    </row>
    <row r="1340" spans="1:11">
      <c r="A1340" s="76">
        <v>460</v>
      </c>
      <c r="B1340" s="76" t="s">
        <v>603</v>
      </c>
      <c r="C1340" s="76" t="s">
        <v>214</v>
      </c>
      <c r="D1340" s="76" t="s">
        <v>1090</v>
      </c>
      <c r="E1340" s="76" t="s">
        <v>302</v>
      </c>
      <c r="F1340" s="76" t="s">
        <v>1089</v>
      </c>
      <c r="G1340" s="76" t="s">
        <v>274</v>
      </c>
      <c r="H1340" s="76" t="s">
        <v>250</v>
      </c>
      <c r="I1340" s="76">
        <v>5791</v>
      </c>
      <c r="J1340" s="76">
        <v>5706</v>
      </c>
      <c r="K1340" s="76">
        <v>1.49E-2</v>
      </c>
    </row>
    <row r="1341" spans="1:11">
      <c r="A1341">
        <v>583</v>
      </c>
      <c r="B1341" t="s">
        <v>603</v>
      </c>
      <c r="C1341" t="s">
        <v>214</v>
      </c>
      <c r="D1341" t="s">
        <v>1088</v>
      </c>
      <c r="E1341" t="s">
        <v>1087</v>
      </c>
      <c r="F1341" t="s">
        <v>1087</v>
      </c>
      <c r="G1341" t="s">
        <v>163</v>
      </c>
      <c r="H1341" t="s">
        <v>250</v>
      </c>
      <c r="I1341">
        <v>1938</v>
      </c>
      <c r="J1341">
        <v>3868</v>
      </c>
      <c r="K1341">
        <v>-0.499</v>
      </c>
    </row>
    <row r="1342" spans="1:11">
      <c r="A1342" s="76">
        <v>764</v>
      </c>
      <c r="B1342" s="76" t="s">
        <v>603</v>
      </c>
      <c r="C1342" s="76" t="s">
        <v>214</v>
      </c>
      <c r="D1342" s="76" t="s">
        <v>1086</v>
      </c>
      <c r="E1342" s="76" t="s">
        <v>1085</v>
      </c>
      <c r="F1342" s="76" t="s">
        <v>1084</v>
      </c>
      <c r="G1342" s="76" t="s">
        <v>163</v>
      </c>
      <c r="H1342" s="76" t="s">
        <v>250</v>
      </c>
      <c r="I1342" s="76">
        <v>235</v>
      </c>
      <c r="J1342" s="76">
        <v>250</v>
      </c>
      <c r="K1342" s="76">
        <v>-0.06</v>
      </c>
    </row>
    <row r="1343" spans="1:11">
      <c r="A1343">
        <v>1044</v>
      </c>
      <c r="B1343" t="s">
        <v>603</v>
      </c>
      <c r="C1343" t="s">
        <v>214</v>
      </c>
      <c r="D1343" t="s">
        <v>1083</v>
      </c>
      <c r="E1343" t="s">
        <v>1082</v>
      </c>
      <c r="F1343" t="s">
        <v>1081</v>
      </c>
      <c r="G1343" t="s">
        <v>163</v>
      </c>
      <c r="H1343" t="s">
        <v>250</v>
      </c>
      <c r="I1343">
        <v>23</v>
      </c>
      <c r="J1343">
        <v>16</v>
      </c>
      <c r="K1343">
        <v>0.4375</v>
      </c>
    </row>
    <row r="1344" spans="1:11">
      <c r="A1344" s="76">
        <v>1091</v>
      </c>
      <c r="B1344" s="76" t="s">
        <v>603</v>
      </c>
      <c r="C1344" s="76" t="s">
        <v>214</v>
      </c>
      <c r="D1344" s="76" t="s">
        <v>1080</v>
      </c>
      <c r="E1344" s="76" t="s">
        <v>1079</v>
      </c>
      <c r="F1344" s="76" t="s">
        <v>1078</v>
      </c>
      <c r="G1344" s="76" t="s">
        <v>163</v>
      </c>
      <c r="H1344" s="76" t="s">
        <v>250</v>
      </c>
      <c r="I1344" s="76">
        <v>18</v>
      </c>
      <c r="J1344" s="76">
        <v>0</v>
      </c>
      <c r="K1344" s="76">
        <v>0</v>
      </c>
    </row>
    <row r="1345" spans="1:11">
      <c r="A1345">
        <v>1132</v>
      </c>
      <c r="B1345" t="s">
        <v>603</v>
      </c>
      <c r="C1345" t="s">
        <v>214</v>
      </c>
      <c r="D1345" t="s">
        <v>1077</v>
      </c>
      <c r="E1345" t="s">
        <v>1076</v>
      </c>
      <c r="F1345" t="s">
        <v>1075</v>
      </c>
      <c r="G1345" t="s">
        <v>163</v>
      </c>
      <c r="H1345" t="s">
        <v>250</v>
      </c>
      <c r="I1345">
        <v>14</v>
      </c>
      <c r="J1345">
        <v>13</v>
      </c>
      <c r="K1345">
        <v>7.6899999999999996E-2</v>
      </c>
    </row>
    <row r="1346" spans="1:11">
      <c r="A1346" s="76">
        <v>1134</v>
      </c>
      <c r="B1346" s="76" t="s">
        <v>603</v>
      </c>
      <c r="C1346" s="76" t="s">
        <v>214</v>
      </c>
      <c r="D1346" s="76" t="s">
        <v>1074</v>
      </c>
      <c r="E1346" s="76" t="s">
        <v>637</v>
      </c>
      <c r="F1346" s="76" t="s">
        <v>1073</v>
      </c>
      <c r="G1346" s="76" t="s">
        <v>163</v>
      </c>
      <c r="H1346" s="76" t="s">
        <v>250</v>
      </c>
      <c r="I1346" s="76">
        <v>14</v>
      </c>
      <c r="J1346" s="76">
        <v>19</v>
      </c>
      <c r="K1346" s="76">
        <v>-0.26319999999999999</v>
      </c>
    </row>
    <row r="1347" spans="1:11">
      <c r="A1347">
        <v>1176</v>
      </c>
      <c r="B1347" t="s">
        <v>603</v>
      </c>
      <c r="C1347" t="s">
        <v>214</v>
      </c>
      <c r="D1347" t="s">
        <v>1072</v>
      </c>
      <c r="E1347" t="s">
        <v>1071</v>
      </c>
      <c r="F1347" t="s">
        <v>1070</v>
      </c>
      <c r="G1347" t="s">
        <v>163</v>
      </c>
      <c r="H1347" t="s">
        <v>250</v>
      </c>
      <c r="I1347">
        <v>11</v>
      </c>
      <c r="J1347">
        <v>8</v>
      </c>
      <c r="K1347">
        <v>0.375</v>
      </c>
    </row>
    <row r="1348" spans="1:11">
      <c r="A1348" s="76">
        <v>1186</v>
      </c>
      <c r="B1348" s="76" t="s">
        <v>603</v>
      </c>
      <c r="C1348" s="76" t="s">
        <v>214</v>
      </c>
      <c r="D1348" s="76" t="s">
        <v>1069</v>
      </c>
      <c r="E1348" s="76" t="s">
        <v>613</v>
      </c>
      <c r="F1348" s="76" t="s">
        <v>1068</v>
      </c>
      <c r="G1348" s="76" t="s">
        <v>163</v>
      </c>
      <c r="H1348" s="76" t="s">
        <v>250</v>
      </c>
      <c r="I1348" s="76">
        <v>10</v>
      </c>
      <c r="J1348" s="76">
        <v>6</v>
      </c>
      <c r="K1348" s="76">
        <v>0.66669999999999996</v>
      </c>
    </row>
    <row r="1349" spans="1:11">
      <c r="A1349">
        <v>1204</v>
      </c>
      <c r="B1349" t="s">
        <v>603</v>
      </c>
      <c r="C1349" t="s">
        <v>214</v>
      </c>
      <c r="D1349" t="s">
        <v>1067</v>
      </c>
      <c r="E1349" t="s">
        <v>1066</v>
      </c>
      <c r="F1349" t="s">
        <v>1065</v>
      </c>
      <c r="G1349" t="s">
        <v>163</v>
      </c>
      <c r="H1349" t="s">
        <v>250</v>
      </c>
      <c r="I1349">
        <v>10</v>
      </c>
      <c r="J1349">
        <v>0</v>
      </c>
      <c r="K1349">
        <v>0</v>
      </c>
    </row>
    <row r="1350" spans="1:11">
      <c r="A1350" s="76">
        <v>1223</v>
      </c>
      <c r="B1350" s="76" t="s">
        <v>603</v>
      </c>
      <c r="C1350" s="76" t="s">
        <v>214</v>
      </c>
      <c r="D1350" s="76" t="s">
        <v>1064</v>
      </c>
      <c r="E1350" s="76" t="s">
        <v>1063</v>
      </c>
      <c r="F1350" s="76" t="s">
        <v>1062</v>
      </c>
      <c r="G1350" s="76" t="s">
        <v>163</v>
      </c>
      <c r="H1350" s="76" t="s">
        <v>250</v>
      </c>
      <c r="I1350" s="76">
        <v>9</v>
      </c>
      <c r="J1350" s="76">
        <v>7</v>
      </c>
      <c r="K1350" s="76">
        <v>0.28570000000000001</v>
      </c>
    </row>
    <row r="1351" spans="1:11">
      <c r="A1351">
        <v>1321</v>
      </c>
      <c r="B1351" t="s">
        <v>603</v>
      </c>
      <c r="C1351" t="s">
        <v>214</v>
      </c>
      <c r="D1351" t="s">
        <v>1061</v>
      </c>
      <c r="E1351" t="s">
        <v>1060</v>
      </c>
      <c r="F1351" t="s">
        <v>1059</v>
      </c>
      <c r="G1351" t="s">
        <v>163</v>
      </c>
      <c r="H1351" t="s">
        <v>250</v>
      </c>
      <c r="I1351">
        <v>6</v>
      </c>
      <c r="J1351">
        <v>50</v>
      </c>
      <c r="K1351">
        <v>-0.88</v>
      </c>
    </row>
    <row r="1352" spans="1:11">
      <c r="A1352" s="76">
        <v>1425</v>
      </c>
      <c r="B1352" s="76" t="s">
        <v>603</v>
      </c>
      <c r="C1352" s="76" t="s">
        <v>214</v>
      </c>
      <c r="D1352" s="76" t="s">
        <v>1058</v>
      </c>
      <c r="E1352" s="76" t="s">
        <v>1057</v>
      </c>
      <c r="F1352" s="76" t="s">
        <v>1056</v>
      </c>
      <c r="G1352" s="76" t="s">
        <v>163</v>
      </c>
      <c r="H1352" s="76" t="s">
        <v>250</v>
      </c>
      <c r="I1352" s="76">
        <v>4</v>
      </c>
      <c r="J1352" s="76">
        <v>45</v>
      </c>
      <c r="K1352" s="76">
        <v>-0.91110000000000002</v>
      </c>
    </row>
    <row r="1353" spans="1:11">
      <c r="A1353">
        <v>1426</v>
      </c>
      <c r="B1353" t="s">
        <v>603</v>
      </c>
      <c r="C1353" t="s">
        <v>214</v>
      </c>
      <c r="D1353" t="s">
        <v>1055</v>
      </c>
      <c r="E1353" t="s">
        <v>1054</v>
      </c>
      <c r="F1353" t="s">
        <v>1053</v>
      </c>
      <c r="G1353" t="s">
        <v>163</v>
      </c>
      <c r="H1353" t="s">
        <v>250</v>
      </c>
      <c r="I1353">
        <v>4</v>
      </c>
      <c r="J1353">
        <v>34</v>
      </c>
      <c r="K1353">
        <v>-0.88239999999999996</v>
      </c>
    </row>
    <row r="1354" spans="1:11">
      <c r="A1354" s="76">
        <v>1432</v>
      </c>
      <c r="B1354" s="76" t="s">
        <v>603</v>
      </c>
      <c r="C1354" s="76" t="s">
        <v>214</v>
      </c>
      <c r="D1354" s="76" t="s">
        <v>1052</v>
      </c>
      <c r="E1354" s="76" t="s">
        <v>1051</v>
      </c>
      <c r="F1354" s="76" t="s">
        <v>1050</v>
      </c>
      <c r="G1354" s="76" t="s">
        <v>163</v>
      </c>
      <c r="H1354" s="76" t="s">
        <v>250</v>
      </c>
      <c r="I1354" s="76">
        <v>3</v>
      </c>
      <c r="J1354" s="76">
        <v>0</v>
      </c>
      <c r="K1354" s="76">
        <v>0</v>
      </c>
    </row>
    <row r="1355" spans="1:11">
      <c r="A1355">
        <v>1434</v>
      </c>
      <c r="B1355" t="s">
        <v>603</v>
      </c>
      <c r="C1355" t="s">
        <v>214</v>
      </c>
      <c r="D1355" t="s">
        <v>1049</v>
      </c>
      <c r="E1355" t="s">
        <v>1048</v>
      </c>
      <c r="F1355" t="s">
        <v>1047</v>
      </c>
      <c r="G1355" t="s">
        <v>163</v>
      </c>
      <c r="H1355" t="s">
        <v>250</v>
      </c>
      <c r="I1355">
        <v>3</v>
      </c>
      <c r="J1355">
        <v>0</v>
      </c>
      <c r="K1355">
        <v>0</v>
      </c>
    </row>
    <row r="1356" spans="1:11">
      <c r="A1356" s="76">
        <v>1491</v>
      </c>
      <c r="B1356" s="76" t="s">
        <v>603</v>
      </c>
      <c r="C1356" s="76" t="s">
        <v>214</v>
      </c>
      <c r="D1356" s="76" t="s">
        <v>1046</v>
      </c>
      <c r="E1356" s="76" t="s">
        <v>1045</v>
      </c>
      <c r="F1356" s="76" t="s">
        <v>1044</v>
      </c>
      <c r="G1356" s="76" t="s">
        <v>163</v>
      </c>
      <c r="H1356" s="76" t="s">
        <v>250</v>
      </c>
      <c r="I1356" s="76">
        <v>2</v>
      </c>
      <c r="J1356" s="76">
        <v>2</v>
      </c>
      <c r="K1356" s="76">
        <v>0</v>
      </c>
    </row>
    <row r="1357" spans="1:11">
      <c r="A1357">
        <v>1515</v>
      </c>
      <c r="B1357" t="s">
        <v>603</v>
      </c>
      <c r="C1357" t="s">
        <v>214</v>
      </c>
      <c r="D1357" t="s">
        <v>1043</v>
      </c>
      <c r="E1357" t="s">
        <v>1042</v>
      </c>
      <c r="F1357" t="s">
        <v>1041</v>
      </c>
      <c r="G1357" t="s">
        <v>163</v>
      </c>
      <c r="H1357" t="s">
        <v>250</v>
      </c>
      <c r="I1357">
        <v>2</v>
      </c>
      <c r="J1357">
        <v>0</v>
      </c>
      <c r="K1357">
        <v>0</v>
      </c>
    </row>
    <row r="1358" spans="1:11">
      <c r="A1358" s="76">
        <v>1524</v>
      </c>
      <c r="B1358" s="76" t="s">
        <v>603</v>
      </c>
      <c r="C1358" s="76" t="s">
        <v>214</v>
      </c>
      <c r="D1358" s="76" t="s">
        <v>1040</v>
      </c>
      <c r="E1358" s="76" t="s">
        <v>1039</v>
      </c>
      <c r="F1358" s="76" t="s">
        <v>1038</v>
      </c>
      <c r="G1358" s="76" t="s">
        <v>163</v>
      </c>
      <c r="H1358" s="76" t="s">
        <v>250</v>
      </c>
      <c r="I1358" s="76">
        <v>2</v>
      </c>
      <c r="J1358" s="76">
        <v>106</v>
      </c>
      <c r="K1358" s="76">
        <v>-0.98109999999999997</v>
      </c>
    </row>
    <row r="1359" spans="1:11">
      <c r="A1359">
        <v>4</v>
      </c>
      <c r="B1359" t="s">
        <v>747</v>
      </c>
      <c r="C1359" t="s">
        <v>216</v>
      </c>
      <c r="D1359" t="s">
        <v>1037</v>
      </c>
      <c r="E1359" t="s">
        <v>787</v>
      </c>
      <c r="F1359" t="s">
        <v>1036</v>
      </c>
      <c r="G1359" t="s">
        <v>279</v>
      </c>
      <c r="H1359" t="s">
        <v>576</v>
      </c>
      <c r="I1359">
        <v>35778573</v>
      </c>
      <c r="J1359">
        <v>32821799</v>
      </c>
      <c r="K1359">
        <v>9.01E-2</v>
      </c>
    </row>
    <row r="1360" spans="1:11">
      <c r="A1360" s="76">
        <v>14</v>
      </c>
      <c r="B1360" s="76" t="s">
        <v>747</v>
      </c>
      <c r="C1360" s="76" t="s">
        <v>216</v>
      </c>
      <c r="D1360" s="76" t="s">
        <v>1035</v>
      </c>
      <c r="E1360" s="76" t="s">
        <v>820</v>
      </c>
      <c r="F1360" s="76" t="s">
        <v>1034</v>
      </c>
      <c r="G1360" s="76" t="s">
        <v>279</v>
      </c>
      <c r="H1360" s="76" t="s">
        <v>576</v>
      </c>
      <c r="I1360" s="76">
        <v>21905309</v>
      </c>
      <c r="J1360" s="76">
        <v>21157398</v>
      </c>
      <c r="K1360" s="76">
        <v>3.5299999999999998E-2</v>
      </c>
    </row>
    <row r="1361" spans="1:11">
      <c r="A1361">
        <v>32</v>
      </c>
      <c r="B1361" t="s">
        <v>747</v>
      </c>
      <c r="C1361" t="s">
        <v>216</v>
      </c>
      <c r="D1361" t="s">
        <v>1033</v>
      </c>
      <c r="E1361" t="s">
        <v>905</v>
      </c>
      <c r="F1361" t="s">
        <v>1032</v>
      </c>
      <c r="G1361" t="s">
        <v>279</v>
      </c>
      <c r="H1361" t="s">
        <v>432</v>
      </c>
      <c r="I1361">
        <v>8507410</v>
      </c>
      <c r="J1361">
        <v>7714479</v>
      </c>
      <c r="K1361">
        <v>0.1028</v>
      </c>
    </row>
    <row r="1362" spans="1:11">
      <c r="A1362" s="76">
        <v>33</v>
      </c>
      <c r="B1362" s="76" t="s">
        <v>747</v>
      </c>
      <c r="C1362" s="76" t="s">
        <v>216</v>
      </c>
      <c r="D1362" s="76" t="s">
        <v>1031</v>
      </c>
      <c r="E1362" s="76" t="s">
        <v>817</v>
      </c>
      <c r="F1362" s="76" t="s">
        <v>1030</v>
      </c>
      <c r="G1362" s="76" t="s">
        <v>279</v>
      </c>
      <c r="H1362" s="76" t="s">
        <v>432</v>
      </c>
      <c r="I1362" s="76">
        <v>8080506</v>
      </c>
      <c r="J1362" s="76">
        <v>8011221</v>
      </c>
      <c r="K1362" s="76">
        <v>8.6E-3</v>
      </c>
    </row>
    <row r="1363" spans="1:11">
      <c r="A1363">
        <v>36</v>
      </c>
      <c r="B1363" t="s">
        <v>747</v>
      </c>
      <c r="C1363" t="s">
        <v>216</v>
      </c>
      <c r="D1363" t="s">
        <v>1029</v>
      </c>
      <c r="E1363" t="s">
        <v>820</v>
      </c>
      <c r="F1363" t="s">
        <v>1028</v>
      </c>
      <c r="G1363" t="s">
        <v>279</v>
      </c>
      <c r="H1363" t="s">
        <v>432</v>
      </c>
      <c r="I1363">
        <v>7069614</v>
      </c>
      <c r="J1363">
        <v>7053886</v>
      </c>
      <c r="K1363">
        <v>2.2000000000000001E-3</v>
      </c>
    </row>
    <row r="1364" spans="1:11">
      <c r="A1364" s="76">
        <v>44</v>
      </c>
      <c r="B1364" s="76" t="s">
        <v>747</v>
      </c>
      <c r="C1364" s="76" t="s">
        <v>216</v>
      </c>
      <c r="D1364" s="76" t="s">
        <v>1027</v>
      </c>
      <c r="E1364" s="76" t="s">
        <v>962</v>
      </c>
      <c r="F1364" s="76" t="s">
        <v>1026</v>
      </c>
      <c r="G1364" s="76" t="s">
        <v>279</v>
      </c>
      <c r="H1364" s="76" t="s">
        <v>432</v>
      </c>
      <c r="I1364" s="76">
        <v>5022980</v>
      </c>
      <c r="J1364" s="76">
        <v>4844427</v>
      </c>
      <c r="K1364" s="76">
        <v>3.6900000000000002E-2</v>
      </c>
    </row>
    <row r="1365" spans="1:11">
      <c r="A1365">
        <v>77</v>
      </c>
      <c r="B1365" t="s">
        <v>747</v>
      </c>
      <c r="C1365" t="s">
        <v>216</v>
      </c>
      <c r="D1365" t="s">
        <v>1025</v>
      </c>
      <c r="E1365" t="s">
        <v>1024</v>
      </c>
      <c r="F1365" t="s">
        <v>1023</v>
      </c>
      <c r="G1365" t="s">
        <v>279</v>
      </c>
      <c r="H1365" t="s">
        <v>428</v>
      </c>
      <c r="I1365">
        <v>1745770</v>
      </c>
      <c r="J1365">
        <v>1605486</v>
      </c>
      <c r="K1365">
        <v>8.7400000000000005E-2</v>
      </c>
    </row>
    <row r="1366" spans="1:11">
      <c r="A1366" s="76">
        <v>115</v>
      </c>
      <c r="B1366" s="76" t="s">
        <v>747</v>
      </c>
      <c r="C1366" s="76" t="s">
        <v>216</v>
      </c>
      <c r="D1366" s="76" t="s">
        <v>1022</v>
      </c>
      <c r="E1366" s="76" t="s">
        <v>944</v>
      </c>
      <c r="F1366" s="76" t="s">
        <v>1021</v>
      </c>
      <c r="G1366" s="76" t="s">
        <v>279</v>
      </c>
      <c r="H1366" s="76" t="s">
        <v>428</v>
      </c>
      <c r="I1366" s="76">
        <v>672382</v>
      </c>
      <c r="J1366" s="76">
        <v>618794</v>
      </c>
      <c r="K1366" s="76">
        <v>8.6599999999999996E-2</v>
      </c>
    </row>
    <row r="1367" spans="1:11">
      <c r="A1367">
        <v>131</v>
      </c>
      <c r="B1367" t="s">
        <v>747</v>
      </c>
      <c r="C1367" t="s">
        <v>216</v>
      </c>
      <c r="D1367" t="s">
        <v>1020</v>
      </c>
      <c r="E1367" t="s">
        <v>1019</v>
      </c>
      <c r="F1367" t="s">
        <v>1018</v>
      </c>
      <c r="G1367" t="s">
        <v>279</v>
      </c>
      <c r="H1367" t="s">
        <v>428</v>
      </c>
      <c r="I1367">
        <v>520181</v>
      </c>
      <c r="J1367">
        <v>484010</v>
      </c>
      <c r="K1367">
        <v>7.4700000000000003E-2</v>
      </c>
    </row>
    <row r="1368" spans="1:11">
      <c r="A1368" s="76">
        <v>143</v>
      </c>
      <c r="B1368" s="76" t="s">
        <v>747</v>
      </c>
      <c r="C1368" s="76" t="s">
        <v>216</v>
      </c>
      <c r="D1368" s="76" t="s">
        <v>1017</v>
      </c>
      <c r="E1368" s="76" t="s">
        <v>1016</v>
      </c>
      <c r="F1368" s="76" t="s">
        <v>1015</v>
      </c>
      <c r="G1368" s="76" t="s">
        <v>279</v>
      </c>
      <c r="H1368" s="76" t="s">
        <v>278</v>
      </c>
      <c r="I1368" s="76">
        <v>422434</v>
      </c>
      <c r="J1368" s="76">
        <v>347440</v>
      </c>
      <c r="K1368" s="76">
        <v>0.21579999999999999</v>
      </c>
    </row>
    <row r="1369" spans="1:11">
      <c r="A1369">
        <v>157</v>
      </c>
      <c r="B1369" t="s">
        <v>747</v>
      </c>
      <c r="C1369" t="s">
        <v>216</v>
      </c>
      <c r="D1369" t="s">
        <v>1014</v>
      </c>
      <c r="E1369" t="s">
        <v>1013</v>
      </c>
      <c r="F1369" t="s">
        <v>1012</v>
      </c>
      <c r="G1369" t="s">
        <v>279</v>
      </c>
      <c r="H1369" t="s">
        <v>278</v>
      </c>
      <c r="I1369">
        <v>353124</v>
      </c>
      <c r="J1369">
        <v>355705</v>
      </c>
      <c r="K1369">
        <v>-7.3000000000000001E-3</v>
      </c>
    </row>
    <row r="1370" spans="1:11">
      <c r="A1370" s="76">
        <v>163</v>
      </c>
      <c r="B1370" s="76" t="s">
        <v>747</v>
      </c>
      <c r="C1370" s="76" t="s">
        <v>216</v>
      </c>
      <c r="D1370" s="76" t="s">
        <v>1011</v>
      </c>
      <c r="E1370" s="76" t="s">
        <v>1010</v>
      </c>
      <c r="F1370" s="76" t="s">
        <v>1009</v>
      </c>
      <c r="G1370" s="76" t="s">
        <v>279</v>
      </c>
      <c r="H1370" s="76" t="s">
        <v>278</v>
      </c>
      <c r="I1370" s="76">
        <v>335381</v>
      </c>
      <c r="J1370" s="76">
        <v>302236</v>
      </c>
      <c r="K1370" s="76">
        <v>0.10970000000000001</v>
      </c>
    </row>
    <row r="1371" spans="1:11">
      <c r="A1371">
        <v>166</v>
      </c>
      <c r="B1371" t="s">
        <v>747</v>
      </c>
      <c r="C1371" t="s">
        <v>216</v>
      </c>
      <c r="D1371" t="s">
        <v>1008</v>
      </c>
      <c r="E1371" t="s">
        <v>1007</v>
      </c>
      <c r="F1371" t="s">
        <v>1006</v>
      </c>
      <c r="G1371" t="s">
        <v>279</v>
      </c>
      <c r="H1371" t="s">
        <v>278</v>
      </c>
      <c r="I1371">
        <v>328109</v>
      </c>
      <c r="J1371">
        <v>332499</v>
      </c>
      <c r="K1371">
        <v>-1.32E-2</v>
      </c>
    </row>
    <row r="1372" spans="1:11">
      <c r="A1372" s="76">
        <v>196</v>
      </c>
      <c r="B1372" s="76" t="s">
        <v>747</v>
      </c>
      <c r="C1372" s="76" t="s">
        <v>216</v>
      </c>
      <c r="D1372" s="76" t="s">
        <v>1005</v>
      </c>
      <c r="E1372" s="76" t="s">
        <v>1004</v>
      </c>
      <c r="F1372" s="76" t="s">
        <v>1003</v>
      </c>
      <c r="G1372" s="76" t="s">
        <v>279</v>
      </c>
      <c r="H1372" s="76" t="s">
        <v>278</v>
      </c>
      <c r="I1372" s="76">
        <v>176630</v>
      </c>
      <c r="J1372" s="76">
        <v>154328</v>
      </c>
      <c r="K1372" s="76">
        <v>0.14449999999999999</v>
      </c>
    </row>
    <row r="1373" spans="1:11">
      <c r="A1373">
        <v>222</v>
      </c>
      <c r="B1373" t="s">
        <v>747</v>
      </c>
      <c r="C1373" t="s">
        <v>216</v>
      </c>
      <c r="D1373" t="s">
        <v>1002</v>
      </c>
      <c r="E1373" t="s">
        <v>1001</v>
      </c>
      <c r="F1373" t="s">
        <v>1000</v>
      </c>
      <c r="G1373" t="s">
        <v>279</v>
      </c>
      <c r="H1373" t="s">
        <v>278</v>
      </c>
      <c r="I1373">
        <v>129407</v>
      </c>
      <c r="J1373">
        <v>115711</v>
      </c>
      <c r="K1373">
        <v>0.11840000000000001</v>
      </c>
    </row>
    <row r="1374" spans="1:11">
      <c r="A1374" s="76">
        <v>250</v>
      </c>
      <c r="B1374" s="76" t="s">
        <v>747</v>
      </c>
      <c r="C1374" s="76" t="s">
        <v>216</v>
      </c>
      <c r="D1374" s="76" t="s">
        <v>999</v>
      </c>
      <c r="E1374" s="76" t="s">
        <v>998</v>
      </c>
      <c r="F1374" s="76" t="s">
        <v>997</v>
      </c>
      <c r="G1374" s="76" t="s">
        <v>279</v>
      </c>
      <c r="H1374" s="76" t="s">
        <v>278</v>
      </c>
      <c r="I1374" s="76">
        <v>91043</v>
      </c>
      <c r="J1374" s="76">
        <v>95858</v>
      </c>
      <c r="K1374" s="76">
        <v>-5.0200000000000002E-2</v>
      </c>
    </row>
    <row r="1375" spans="1:11">
      <c r="A1375">
        <v>256</v>
      </c>
      <c r="B1375" t="s">
        <v>747</v>
      </c>
      <c r="C1375" t="s">
        <v>216</v>
      </c>
      <c r="D1375" t="s">
        <v>996</v>
      </c>
      <c r="E1375" t="s">
        <v>995</v>
      </c>
      <c r="F1375" t="s">
        <v>994</v>
      </c>
      <c r="G1375" t="s">
        <v>279</v>
      </c>
      <c r="H1375" t="s">
        <v>278</v>
      </c>
      <c r="I1375">
        <v>83832</v>
      </c>
      <c r="J1375">
        <v>79309</v>
      </c>
      <c r="K1375">
        <v>5.7000000000000002E-2</v>
      </c>
    </row>
    <row r="1376" spans="1:11">
      <c r="A1376" s="76">
        <v>257</v>
      </c>
      <c r="B1376" s="76" t="s">
        <v>747</v>
      </c>
      <c r="C1376" s="76" t="s">
        <v>216</v>
      </c>
      <c r="D1376" s="76" t="s">
        <v>993</v>
      </c>
      <c r="E1376" s="76" t="s">
        <v>929</v>
      </c>
      <c r="F1376" s="76" t="s">
        <v>992</v>
      </c>
      <c r="G1376" s="76" t="s">
        <v>279</v>
      </c>
      <c r="H1376" s="76" t="s">
        <v>278</v>
      </c>
      <c r="I1376" s="76">
        <v>81813</v>
      </c>
      <c r="J1376" s="76">
        <v>77229</v>
      </c>
      <c r="K1376" s="76">
        <v>5.9400000000000001E-2</v>
      </c>
    </row>
    <row r="1377" spans="1:11">
      <c r="A1377">
        <v>266</v>
      </c>
      <c r="B1377" t="s">
        <v>747</v>
      </c>
      <c r="C1377" t="s">
        <v>216</v>
      </c>
      <c r="D1377" t="s">
        <v>991</v>
      </c>
      <c r="E1377" t="s">
        <v>990</v>
      </c>
      <c r="F1377" t="s">
        <v>989</v>
      </c>
      <c r="G1377" t="s">
        <v>279</v>
      </c>
      <c r="H1377" t="s">
        <v>278</v>
      </c>
      <c r="I1377">
        <v>66390</v>
      </c>
      <c r="J1377">
        <v>55301</v>
      </c>
      <c r="K1377">
        <v>0.20050000000000001</v>
      </c>
    </row>
    <row r="1378" spans="1:11">
      <c r="A1378" s="76">
        <v>269</v>
      </c>
      <c r="B1378" s="76" t="s">
        <v>747</v>
      </c>
      <c r="C1378" s="76" t="s">
        <v>216</v>
      </c>
      <c r="D1378" s="76" t="s">
        <v>988</v>
      </c>
      <c r="E1378" s="76" t="s">
        <v>767</v>
      </c>
      <c r="F1378" s="76" t="s">
        <v>987</v>
      </c>
      <c r="G1378" s="76" t="s">
        <v>279</v>
      </c>
      <c r="H1378" s="76" t="s">
        <v>278</v>
      </c>
      <c r="I1378" s="76">
        <v>62907</v>
      </c>
      <c r="J1378" s="76">
        <v>57344</v>
      </c>
      <c r="K1378" s="76">
        <v>9.7000000000000003E-2</v>
      </c>
    </row>
    <row r="1379" spans="1:11">
      <c r="A1379">
        <v>272</v>
      </c>
      <c r="B1379" t="s">
        <v>747</v>
      </c>
      <c r="C1379" t="s">
        <v>216</v>
      </c>
      <c r="D1379" t="s">
        <v>986</v>
      </c>
      <c r="E1379" t="s">
        <v>985</v>
      </c>
      <c r="F1379" t="s">
        <v>984</v>
      </c>
      <c r="G1379" t="s">
        <v>279</v>
      </c>
      <c r="H1379" t="s">
        <v>278</v>
      </c>
      <c r="I1379">
        <v>59807</v>
      </c>
      <c r="J1379">
        <v>48532</v>
      </c>
      <c r="K1379">
        <v>0.23230000000000001</v>
      </c>
    </row>
    <row r="1380" spans="1:11">
      <c r="A1380" s="76">
        <v>302</v>
      </c>
      <c r="B1380" s="76" t="s">
        <v>747</v>
      </c>
      <c r="C1380" s="76" t="s">
        <v>216</v>
      </c>
      <c r="D1380" s="76" t="s">
        <v>983</v>
      </c>
      <c r="E1380" s="76" t="s">
        <v>982</v>
      </c>
      <c r="F1380" s="76" t="s">
        <v>981</v>
      </c>
      <c r="G1380" s="76" t="s">
        <v>279</v>
      </c>
      <c r="H1380" s="76" t="s">
        <v>278</v>
      </c>
      <c r="I1380" s="76">
        <v>40418</v>
      </c>
      <c r="J1380" s="76">
        <v>38026</v>
      </c>
      <c r="K1380" s="76">
        <v>6.2899999999999998E-2</v>
      </c>
    </row>
    <row r="1381" spans="1:11">
      <c r="A1381">
        <v>321</v>
      </c>
      <c r="B1381" t="s">
        <v>747</v>
      </c>
      <c r="C1381" t="s">
        <v>216</v>
      </c>
      <c r="D1381" t="s">
        <v>980</v>
      </c>
      <c r="E1381" t="s">
        <v>979</v>
      </c>
      <c r="F1381" t="s">
        <v>978</v>
      </c>
      <c r="G1381" t="s">
        <v>279</v>
      </c>
      <c r="H1381" t="s">
        <v>278</v>
      </c>
      <c r="I1381">
        <v>29068</v>
      </c>
      <c r="J1381">
        <v>27694</v>
      </c>
      <c r="K1381">
        <v>4.9599999999999998E-2</v>
      </c>
    </row>
    <row r="1382" spans="1:11">
      <c r="A1382" s="76">
        <v>329</v>
      </c>
      <c r="B1382" s="76" t="s">
        <v>747</v>
      </c>
      <c r="C1382" s="76" t="s">
        <v>216</v>
      </c>
      <c r="D1382" s="76" t="s">
        <v>977</v>
      </c>
      <c r="E1382" s="76" t="s">
        <v>976</v>
      </c>
      <c r="F1382" s="76" t="s">
        <v>975</v>
      </c>
      <c r="G1382" s="76" t="s">
        <v>279</v>
      </c>
      <c r="H1382" s="76" t="s">
        <v>278</v>
      </c>
      <c r="I1382" s="76">
        <v>27160</v>
      </c>
      <c r="J1382" s="76">
        <v>24588</v>
      </c>
      <c r="K1382" s="76">
        <v>0.1046</v>
      </c>
    </row>
    <row r="1383" spans="1:11">
      <c r="A1383">
        <v>349</v>
      </c>
      <c r="B1383" t="s">
        <v>747</v>
      </c>
      <c r="C1383" t="s">
        <v>216</v>
      </c>
      <c r="D1383" t="s">
        <v>974</v>
      </c>
      <c r="E1383" t="s">
        <v>973</v>
      </c>
      <c r="F1383" t="s">
        <v>972</v>
      </c>
      <c r="G1383" t="s">
        <v>279</v>
      </c>
      <c r="H1383" t="s">
        <v>278</v>
      </c>
      <c r="I1383">
        <v>22439</v>
      </c>
      <c r="J1383">
        <v>2712</v>
      </c>
      <c r="K1383">
        <v>7.274</v>
      </c>
    </row>
    <row r="1384" spans="1:11">
      <c r="A1384" s="76">
        <v>314</v>
      </c>
      <c r="B1384" s="76" t="s">
        <v>747</v>
      </c>
      <c r="C1384" s="76" t="s">
        <v>216</v>
      </c>
      <c r="D1384" s="76" t="s">
        <v>971</v>
      </c>
      <c r="E1384" s="76" t="s">
        <v>970</v>
      </c>
      <c r="F1384" s="76" t="s">
        <v>969</v>
      </c>
      <c r="G1384" s="76" t="s">
        <v>163</v>
      </c>
      <c r="H1384" s="76" t="s">
        <v>250</v>
      </c>
      <c r="I1384" s="76">
        <v>30892</v>
      </c>
      <c r="J1384" s="76">
        <v>32438</v>
      </c>
      <c r="K1384" s="76">
        <v>-4.7699999999999999E-2</v>
      </c>
    </row>
    <row r="1385" spans="1:11">
      <c r="A1385">
        <v>462</v>
      </c>
      <c r="B1385" t="s">
        <v>747</v>
      </c>
      <c r="C1385" t="s">
        <v>216</v>
      </c>
      <c r="D1385" t="s">
        <v>968</v>
      </c>
      <c r="E1385" t="s">
        <v>967</v>
      </c>
      <c r="F1385" t="s">
        <v>966</v>
      </c>
      <c r="G1385" t="s">
        <v>274</v>
      </c>
      <c r="H1385" t="s">
        <v>250</v>
      </c>
      <c r="I1385">
        <v>5734</v>
      </c>
      <c r="J1385">
        <v>2761</v>
      </c>
      <c r="K1385">
        <v>1.0768</v>
      </c>
    </row>
    <row r="1386" spans="1:11">
      <c r="A1386" s="76">
        <v>620</v>
      </c>
      <c r="B1386" s="76" t="s">
        <v>747</v>
      </c>
      <c r="C1386" s="76" t="s">
        <v>216</v>
      </c>
      <c r="D1386" s="76" t="s">
        <v>965</v>
      </c>
      <c r="E1386" s="76" t="s">
        <v>787</v>
      </c>
      <c r="F1386" s="76" t="s">
        <v>964</v>
      </c>
      <c r="G1386" s="76" t="s">
        <v>163</v>
      </c>
      <c r="H1386" s="76" t="s">
        <v>250</v>
      </c>
      <c r="I1386" s="76">
        <v>1290</v>
      </c>
      <c r="J1386" s="76">
        <v>1690</v>
      </c>
      <c r="K1386" s="76">
        <v>-0.23669999999999999</v>
      </c>
    </row>
    <row r="1387" spans="1:11">
      <c r="A1387">
        <v>648</v>
      </c>
      <c r="B1387" t="s">
        <v>747</v>
      </c>
      <c r="C1387" t="s">
        <v>216</v>
      </c>
      <c r="D1387" t="s">
        <v>963</v>
      </c>
      <c r="E1387" t="s">
        <v>962</v>
      </c>
      <c r="F1387" t="s">
        <v>961</v>
      </c>
      <c r="G1387" t="s">
        <v>163</v>
      </c>
      <c r="H1387" t="s">
        <v>250</v>
      </c>
      <c r="I1387">
        <v>936</v>
      </c>
      <c r="J1387">
        <v>247</v>
      </c>
      <c r="K1387">
        <v>2.7894999999999999</v>
      </c>
    </row>
    <row r="1388" spans="1:11">
      <c r="A1388" s="76">
        <v>664</v>
      </c>
      <c r="B1388" s="76" t="s">
        <v>747</v>
      </c>
      <c r="C1388" s="76" t="s">
        <v>216</v>
      </c>
      <c r="D1388" s="76" t="s">
        <v>960</v>
      </c>
      <c r="E1388" s="76" t="s">
        <v>787</v>
      </c>
      <c r="F1388" s="76" t="s">
        <v>959</v>
      </c>
      <c r="G1388" s="76" t="s">
        <v>163</v>
      </c>
      <c r="H1388" s="76" t="s">
        <v>250</v>
      </c>
      <c r="I1388" s="76">
        <v>802</v>
      </c>
      <c r="J1388" s="76">
        <v>4348</v>
      </c>
      <c r="K1388" s="76">
        <v>-0.8155</v>
      </c>
    </row>
    <row r="1389" spans="1:11">
      <c r="A1389">
        <v>684</v>
      </c>
      <c r="B1389" t="s">
        <v>747</v>
      </c>
      <c r="C1389" t="s">
        <v>216</v>
      </c>
      <c r="D1389" t="s">
        <v>958</v>
      </c>
      <c r="E1389" t="s">
        <v>820</v>
      </c>
      <c r="F1389" t="s">
        <v>957</v>
      </c>
      <c r="G1389" t="s">
        <v>163</v>
      </c>
      <c r="H1389" t="s">
        <v>250</v>
      </c>
      <c r="I1389">
        <v>628</v>
      </c>
      <c r="J1389">
        <v>245</v>
      </c>
      <c r="K1389">
        <v>1.5632999999999999</v>
      </c>
    </row>
    <row r="1390" spans="1:11">
      <c r="A1390" s="76">
        <v>710</v>
      </c>
      <c r="B1390" s="76" t="s">
        <v>747</v>
      </c>
      <c r="C1390" s="76" t="s">
        <v>216</v>
      </c>
      <c r="D1390" s="76" t="s">
        <v>956</v>
      </c>
      <c r="E1390" s="76" t="s">
        <v>787</v>
      </c>
      <c r="F1390" s="76" t="s">
        <v>955</v>
      </c>
      <c r="G1390" s="76" t="s">
        <v>163</v>
      </c>
      <c r="H1390" s="76" t="s">
        <v>250</v>
      </c>
      <c r="I1390" s="76">
        <v>431</v>
      </c>
      <c r="J1390" s="76">
        <v>267</v>
      </c>
      <c r="K1390" s="76">
        <v>0.61419999999999997</v>
      </c>
    </row>
    <row r="1391" spans="1:11">
      <c r="A1391">
        <v>719</v>
      </c>
      <c r="B1391" t="s">
        <v>747</v>
      </c>
      <c r="C1391" t="s">
        <v>216</v>
      </c>
      <c r="D1391" t="s">
        <v>954</v>
      </c>
      <c r="E1391" t="s">
        <v>953</v>
      </c>
      <c r="F1391" t="s">
        <v>952</v>
      </c>
      <c r="G1391" t="s">
        <v>163</v>
      </c>
      <c r="H1391" t="s">
        <v>250</v>
      </c>
      <c r="I1391">
        <v>400</v>
      </c>
      <c r="J1391">
        <v>0</v>
      </c>
      <c r="K1391">
        <v>0</v>
      </c>
    </row>
    <row r="1392" spans="1:11">
      <c r="A1392" s="76">
        <v>730</v>
      </c>
      <c r="B1392" s="76" t="s">
        <v>747</v>
      </c>
      <c r="C1392" s="76" t="s">
        <v>216</v>
      </c>
      <c r="D1392" s="76" t="s">
        <v>951</v>
      </c>
      <c r="E1392" s="76" t="s">
        <v>820</v>
      </c>
      <c r="F1392" s="76" t="s">
        <v>950</v>
      </c>
      <c r="G1392" s="76" t="s">
        <v>163</v>
      </c>
      <c r="H1392" s="76" t="s">
        <v>250</v>
      </c>
      <c r="I1392" s="76">
        <v>346</v>
      </c>
      <c r="J1392" s="76">
        <v>893</v>
      </c>
      <c r="K1392" s="76">
        <v>-0.61250000000000004</v>
      </c>
    </row>
    <row r="1393" spans="1:11">
      <c r="A1393">
        <v>776</v>
      </c>
      <c r="B1393" t="s">
        <v>747</v>
      </c>
      <c r="C1393" t="s">
        <v>216</v>
      </c>
      <c r="D1393" t="s">
        <v>949</v>
      </c>
      <c r="E1393" t="s">
        <v>817</v>
      </c>
      <c r="F1393" t="s">
        <v>948</v>
      </c>
      <c r="G1393" t="s">
        <v>163</v>
      </c>
      <c r="H1393" t="s">
        <v>250</v>
      </c>
      <c r="I1393">
        <v>212</v>
      </c>
      <c r="J1393">
        <v>898</v>
      </c>
      <c r="K1393">
        <v>-0.76390000000000002</v>
      </c>
    </row>
    <row r="1394" spans="1:11">
      <c r="A1394" s="76">
        <v>789</v>
      </c>
      <c r="B1394" s="76" t="s">
        <v>747</v>
      </c>
      <c r="C1394" s="76" t="s">
        <v>216</v>
      </c>
      <c r="D1394" s="76" t="s">
        <v>947</v>
      </c>
      <c r="E1394" s="76" t="s">
        <v>820</v>
      </c>
      <c r="F1394" s="76" t="s">
        <v>946</v>
      </c>
      <c r="G1394" s="76" t="s">
        <v>163</v>
      </c>
      <c r="H1394" s="76" t="s">
        <v>250</v>
      </c>
      <c r="I1394" s="76">
        <v>171</v>
      </c>
      <c r="J1394" s="76">
        <v>469</v>
      </c>
      <c r="K1394" s="76">
        <v>-0.63539999999999996</v>
      </c>
    </row>
    <row r="1395" spans="1:11">
      <c r="A1395">
        <v>798</v>
      </c>
      <c r="B1395" t="s">
        <v>747</v>
      </c>
      <c r="C1395" t="s">
        <v>216</v>
      </c>
      <c r="D1395" t="s">
        <v>945</v>
      </c>
      <c r="E1395" t="s">
        <v>944</v>
      </c>
      <c r="F1395" t="s">
        <v>943</v>
      </c>
      <c r="G1395" t="s">
        <v>163</v>
      </c>
      <c r="H1395" t="s">
        <v>250</v>
      </c>
      <c r="I1395">
        <v>165</v>
      </c>
      <c r="J1395">
        <v>215</v>
      </c>
      <c r="K1395">
        <v>-0.2326</v>
      </c>
    </row>
    <row r="1396" spans="1:11">
      <c r="A1396" s="76">
        <v>799</v>
      </c>
      <c r="B1396" s="76" t="s">
        <v>747</v>
      </c>
      <c r="C1396" s="76" t="s">
        <v>216</v>
      </c>
      <c r="D1396" s="76" t="s">
        <v>942</v>
      </c>
      <c r="E1396" s="76" t="s">
        <v>941</v>
      </c>
      <c r="F1396" s="76" t="s">
        <v>940</v>
      </c>
      <c r="G1396" s="76" t="s">
        <v>163</v>
      </c>
      <c r="H1396" s="76" t="s">
        <v>250</v>
      </c>
      <c r="I1396" s="76">
        <v>164</v>
      </c>
      <c r="J1396" s="76">
        <v>0</v>
      </c>
      <c r="K1396" s="76">
        <v>0</v>
      </c>
    </row>
    <row r="1397" spans="1:11">
      <c r="A1397">
        <v>866</v>
      </c>
      <c r="B1397" t="s">
        <v>747</v>
      </c>
      <c r="C1397" t="s">
        <v>216</v>
      </c>
      <c r="D1397" t="s">
        <v>939</v>
      </c>
      <c r="E1397" t="s">
        <v>938</v>
      </c>
      <c r="F1397" t="s">
        <v>937</v>
      </c>
      <c r="G1397" t="s">
        <v>163</v>
      </c>
      <c r="H1397" t="s">
        <v>250</v>
      </c>
      <c r="I1397">
        <v>85</v>
      </c>
      <c r="J1397">
        <v>183</v>
      </c>
      <c r="K1397">
        <v>-0.53549999999999998</v>
      </c>
    </row>
    <row r="1398" spans="1:11">
      <c r="A1398" s="76">
        <v>871</v>
      </c>
      <c r="B1398" s="76" t="s">
        <v>747</v>
      </c>
      <c r="C1398" s="76" t="s">
        <v>216</v>
      </c>
      <c r="D1398" s="76" t="s">
        <v>936</v>
      </c>
      <c r="E1398" s="76" t="s">
        <v>463</v>
      </c>
      <c r="F1398" s="76" t="s">
        <v>462</v>
      </c>
      <c r="G1398" s="76" t="s">
        <v>163</v>
      </c>
      <c r="H1398" s="76" t="s">
        <v>250</v>
      </c>
      <c r="I1398" s="76">
        <v>81</v>
      </c>
      <c r="J1398" s="76">
        <v>124</v>
      </c>
      <c r="K1398" s="76">
        <v>-0.3468</v>
      </c>
    </row>
    <row r="1399" spans="1:11">
      <c r="A1399">
        <v>899</v>
      </c>
      <c r="B1399" t="s">
        <v>747</v>
      </c>
      <c r="C1399" t="s">
        <v>216</v>
      </c>
      <c r="D1399" t="s">
        <v>935</v>
      </c>
      <c r="E1399" t="s">
        <v>905</v>
      </c>
      <c r="F1399" t="s">
        <v>934</v>
      </c>
      <c r="G1399" t="s">
        <v>163</v>
      </c>
      <c r="H1399" t="s">
        <v>250</v>
      </c>
      <c r="I1399">
        <v>66</v>
      </c>
      <c r="J1399">
        <v>45</v>
      </c>
      <c r="K1399">
        <v>0.4667</v>
      </c>
    </row>
    <row r="1400" spans="1:11">
      <c r="A1400" s="76">
        <v>917</v>
      </c>
      <c r="B1400" s="76" t="s">
        <v>747</v>
      </c>
      <c r="C1400" s="76" t="s">
        <v>216</v>
      </c>
      <c r="D1400" s="76" t="s">
        <v>933</v>
      </c>
      <c r="E1400" s="76" t="s">
        <v>932</v>
      </c>
      <c r="F1400" s="76" t="s">
        <v>931</v>
      </c>
      <c r="G1400" s="76" t="s">
        <v>163</v>
      </c>
      <c r="H1400" s="76" t="s">
        <v>250</v>
      </c>
      <c r="I1400" s="76">
        <v>56</v>
      </c>
      <c r="J1400" s="76">
        <v>118</v>
      </c>
      <c r="K1400" s="76">
        <v>-0.52539999999999998</v>
      </c>
    </row>
    <row r="1401" spans="1:11">
      <c r="A1401">
        <v>921</v>
      </c>
      <c r="B1401" t="s">
        <v>747</v>
      </c>
      <c r="C1401" t="s">
        <v>216</v>
      </c>
      <c r="D1401" t="s">
        <v>930</v>
      </c>
      <c r="E1401" t="s">
        <v>929</v>
      </c>
      <c r="F1401" t="s">
        <v>928</v>
      </c>
      <c r="G1401" t="s">
        <v>163</v>
      </c>
      <c r="H1401" t="s">
        <v>250</v>
      </c>
      <c r="I1401">
        <v>53</v>
      </c>
      <c r="J1401">
        <v>664</v>
      </c>
      <c r="K1401">
        <v>-0.92020000000000002</v>
      </c>
    </row>
    <row r="1402" spans="1:11">
      <c r="A1402" s="76">
        <v>953</v>
      </c>
      <c r="B1402" s="76" t="s">
        <v>747</v>
      </c>
      <c r="C1402" s="76" t="s">
        <v>216</v>
      </c>
      <c r="D1402" s="76" t="s">
        <v>927</v>
      </c>
      <c r="E1402" s="76" t="s">
        <v>926</v>
      </c>
      <c r="F1402" s="76" t="s">
        <v>925</v>
      </c>
      <c r="G1402" s="76" t="s">
        <v>163</v>
      </c>
      <c r="H1402" s="76" t="s">
        <v>250</v>
      </c>
      <c r="I1402" s="76">
        <v>40</v>
      </c>
      <c r="J1402" s="76">
        <v>0</v>
      </c>
      <c r="K1402" s="76">
        <v>0</v>
      </c>
    </row>
    <row r="1403" spans="1:11">
      <c r="A1403">
        <v>960</v>
      </c>
      <c r="B1403" t="s">
        <v>747</v>
      </c>
      <c r="C1403" t="s">
        <v>216</v>
      </c>
      <c r="D1403" t="s">
        <v>924</v>
      </c>
      <c r="E1403" t="s">
        <v>923</v>
      </c>
      <c r="F1403" t="s">
        <v>922</v>
      </c>
      <c r="G1403" t="s">
        <v>163</v>
      </c>
      <c r="H1403" t="s">
        <v>250</v>
      </c>
      <c r="I1403">
        <v>39</v>
      </c>
      <c r="J1403">
        <v>0</v>
      </c>
      <c r="K1403">
        <v>0</v>
      </c>
    </row>
    <row r="1404" spans="1:11">
      <c r="A1404" s="76">
        <v>968</v>
      </c>
      <c r="B1404" s="76" t="s">
        <v>747</v>
      </c>
      <c r="C1404" s="76" t="s">
        <v>216</v>
      </c>
      <c r="D1404" s="76" t="s">
        <v>921</v>
      </c>
      <c r="E1404" s="76" t="s">
        <v>920</v>
      </c>
      <c r="F1404" s="76" t="s">
        <v>919</v>
      </c>
      <c r="G1404" s="76" t="s">
        <v>163</v>
      </c>
      <c r="H1404" s="76" t="s">
        <v>250</v>
      </c>
      <c r="I1404" s="76">
        <v>36</v>
      </c>
      <c r="J1404" s="76">
        <v>123</v>
      </c>
      <c r="K1404" s="76">
        <v>-0.70730000000000004</v>
      </c>
    </row>
    <row r="1405" spans="1:11">
      <c r="A1405">
        <v>992</v>
      </c>
      <c r="B1405" t="s">
        <v>747</v>
      </c>
      <c r="C1405" t="s">
        <v>216</v>
      </c>
      <c r="D1405" t="s">
        <v>918</v>
      </c>
      <c r="E1405" t="s">
        <v>917</v>
      </c>
      <c r="F1405" t="s">
        <v>916</v>
      </c>
      <c r="G1405" t="s">
        <v>163</v>
      </c>
      <c r="H1405" t="s">
        <v>250</v>
      </c>
      <c r="I1405">
        <v>31</v>
      </c>
      <c r="J1405">
        <v>34</v>
      </c>
      <c r="K1405">
        <v>-8.8200000000000001E-2</v>
      </c>
    </row>
    <row r="1406" spans="1:11">
      <c r="A1406" s="76">
        <v>993</v>
      </c>
      <c r="B1406" s="76" t="s">
        <v>747</v>
      </c>
      <c r="C1406" s="76" t="s">
        <v>216</v>
      </c>
      <c r="D1406" s="76" t="s">
        <v>915</v>
      </c>
      <c r="E1406" s="76" t="s">
        <v>914</v>
      </c>
      <c r="F1406" s="76" t="s">
        <v>913</v>
      </c>
      <c r="G1406" s="76" t="s">
        <v>163</v>
      </c>
      <c r="H1406" s="76" t="s">
        <v>250</v>
      </c>
      <c r="I1406" s="76">
        <v>31</v>
      </c>
      <c r="J1406" s="76">
        <v>86</v>
      </c>
      <c r="K1406" s="76">
        <v>-0.63949999999999996</v>
      </c>
    </row>
    <row r="1407" spans="1:11">
      <c r="A1407">
        <v>1002</v>
      </c>
      <c r="B1407" t="s">
        <v>747</v>
      </c>
      <c r="C1407" t="s">
        <v>216</v>
      </c>
      <c r="D1407" t="s">
        <v>912</v>
      </c>
      <c r="E1407" t="s">
        <v>911</v>
      </c>
      <c r="F1407" t="s">
        <v>910</v>
      </c>
      <c r="G1407" t="s">
        <v>163</v>
      </c>
      <c r="H1407" t="s">
        <v>250</v>
      </c>
      <c r="I1407">
        <v>29</v>
      </c>
      <c r="J1407">
        <v>79</v>
      </c>
      <c r="K1407">
        <v>-0.63290000000000002</v>
      </c>
    </row>
    <row r="1408" spans="1:11">
      <c r="A1408" s="76">
        <v>1005</v>
      </c>
      <c r="B1408" s="76" t="s">
        <v>747</v>
      </c>
      <c r="C1408" s="76" t="s">
        <v>216</v>
      </c>
      <c r="D1408" s="76" t="s">
        <v>909</v>
      </c>
      <c r="E1408" s="76" t="s">
        <v>908</v>
      </c>
      <c r="F1408" s="76" t="s">
        <v>907</v>
      </c>
      <c r="G1408" s="76" t="s">
        <v>163</v>
      </c>
      <c r="H1408" s="76" t="s">
        <v>250</v>
      </c>
      <c r="I1408" s="76">
        <v>28</v>
      </c>
      <c r="J1408" s="76">
        <v>22</v>
      </c>
      <c r="K1408" s="76">
        <v>0.2727</v>
      </c>
    </row>
    <row r="1409" spans="1:11">
      <c r="A1409">
        <v>1006</v>
      </c>
      <c r="B1409" t="s">
        <v>747</v>
      </c>
      <c r="C1409" t="s">
        <v>216</v>
      </c>
      <c r="D1409" t="s">
        <v>906</v>
      </c>
      <c r="E1409" t="s">
        <v>905</v>
      </c>
      <c r="F1409" t="s">
        <v>904</v>
      </c>
      <c r="G1409" t="s">
        <v>163</v>
      </c>
      <c r="H1409" t="s">
        <v>250</v>
      </c>
      <c r="I1409">
        <v>28</v>
      </c>
      <c r="J1409">
        <v>188</v>
      </c>
      <c r="K1409">
        <v>-0.85109999999999997</v>
      </c>
    </row>
    <row r="1410" spans="1:11">
      <c r="A1410" s="76">
        <v>1021</v>
      </c>
      <c r="B1410" s="76" t="s">
        <v>747</v>
      </c>
      <c r="C1410" s="76" t="s">
        <v>216</v>
      </c>
      <c r="D1410" s="76" t="s">
        <v>903</v>
      </c>
      <c r="E1410" s="76" t="s">
        <v>902</v>
      </c>
      <c r="F1410" s="76" t="s">
        <v>901</v>
      </c>
      <c r="G1410" s="76" t="s">
        <v>163</v>
      </c>
      <c r="H1410" s="76" t="s">
        <v>250</v>
      </c>
      <c r="I1410" s="76">
        <v>26</v>
      </c>
      <c r="J1410" s="76">
        <v>63</v>
      </c>
      <c r="K1410" s="76">
        <v>-0.58730000000000004</v>
      </c>
    </row>
    <row r="1411" spans="1:11">
      <c r="A1411">
        <v>1035</v>
      </c>
      <c r="B1411" t="s">
        <v>747</v>
      </c>
      <c r="C1411" t="s">
        <v>216</v>
      </c>
      <c r="D1411" t="s">
        <v>900</v>
      </c>
      <c r="E1411" t="s">
        <v>899</v>
      </c>
      <c r="F1411" t="s">
        <v>898</v>
      </c>
      <c r="G1411" t="s">
        <v>163</v>
      </c>
      <c r="H1411" t="s">
        <v>250</v>
      </c>
      <c r="I1411">
        <v>24</v>
      </c>
      <c r="J1411">
        <v>0</v>
      </c>
      <c r="K1411">
        <v>0</v>
      </c>
    </row>
    <row r="1412" spans="1:11">
      <c r="A1412" s="76">
        <v>1055</v>
      </c>
      <c r="B1412" s="76" t="s">
        <v>747</v>
      </c>
      <c r="C1412" s="76" t="s">
        <v>216</v>
      </c>
      <c r="D1412" s="76" t="s">
        <v>897</v>
      </c>
      <c r="E1412" s="76" t="s">
        <v>896</v>
      </c>
      <c r="F1412" s="76" t="s">
        <v>895</v>
      </c>
      <c r="G1412" s="76" t="s">
        <v>163</v>
      </c>
      <c r="H1412" s="76" t="s">
        <v>250</v>
      </c>
      <c r="I1412" s="76">
        <v>22</v>
      </c>
      <c r="J1412" s="76">
        <v>50</v>
      </c>
      <c r="K1412" s="76">
        <v>-0.56000000000000005</v>
      </c>
    </row>
    <row r="1413" spans="1:11">
      <c r="A1413">
        <v>1073</v>
      </c>
      <c r="B1413" t="s">
        <v>747</v>
      </c>
      <c r="C1413" t="s">
        <v>216</v>
      </c>
      <c r="D1413" t="s">
        <v>894</v>
      </c>
      <c r="E1413" t="s">
        <v>893</v>
      </c>
      <c r="F1413" t="s">
        <v>892</v>
      </c>
      <c r="G1413" t="s">
        <v>163</v>
      </c>
      <c r="H1413" t="s">
        <v>250</v>
      </c>
      <c r="I1413">
        <v>20</v>
      </c>
      <c r="J1413">
        <v>62</v>
      </c>
      <c r="K1413">
        <v>-0.6774</v>
      </c>
    </row>
    <row r="1414" spans="1:11">
      <c r="A1414" s="76">
        <v>1095</v>
      </c>
      <c r="B1414" s="76" t="s">
        <v>747</v>
      </c>
      <c r="C1414" s="76" t="s">
        <v>216</v>
      </c>
      <c r="D1414" s="76" t="s">
        <v>891</v>
      </c>
      <c r="E1414" s="76" t="s">
        <v>890</v>
      </c>
      <c r="F1414" s="76" t="s">
        <v>889</v>
      </c>
      <c r="G1414" s="76" t="s">
        <v>163</v>
      </c>
      <c r="H1414" s="76" t="s">
        <v>250</v>
      </c>
      <c r="I1414" s="76">
        <v>18</v>
      </c>
      <c r="J1414" s="76">
        <v>32</v>
      </c>
      <c r="K1414" s="76">
        <v>-0.4375</v>
      </c>
    </row>
    <row r="1415" spans="1:11">
      <c r="A1415">
        <v>1103</v>
      </c>
      <c r="B1415" t="s">
        <v>747</v>
      </c>
      <c r="C1415" t="s">
        <v>216</v>
      </c>
      <c r="D1415" t="s">
        <v>888</v>
      </c>
      <c r="E1415" t="s">
        <v>887</v>
      </c>
      <c r="F1415" t="s">
        <v>886</v>
      </c>
      <c r="G1415" t="s">
        <v>163</v>
      </c>
      <c r="H1415" t="s">
        <v>250</v>
      </c>
      <c r="I1415">
        <v>17</v>
      </c>
      <c r="J1415">
        <v>18</v>
      </c>
      <c r="K1415">
        <v>-5.5599999999999997E-2</v>
      </c>
    </row>
    <row r="1416" spans="1:11">
      <c r="A1416" s="76">
        <v>1106</v>
      </c>
      <c r="B1416" s="76" t="s">
        <v>747</v>
      </c>
      <c r="C1416" s="76" t="s">
        <v>216</v>
      </c>
      <c r="D1416" s="76" t="s">
        <v>885</v>
      </c>
      <c r="E1416" s="76" t="s">
        <v>884</v>
      </c>
      <c r="F1416" s="76" t="s">
        <v>883</v>
      </c>
      <c r="G1416" s="76" t="s">
        <v>163</v>
      </c>
      <c r="H1416" s="76" t="s">
        <v>250</v>
      </c>
      <c r="I1416" s="76">
        <v>16</v>
      </c>
      <c r="J1416" s="76">
        <v>20</v>
      </c>
      <c r="K1416" s="76">
        <v>-0.2</v>
      </c>
    </row>
    <row r="1417" spans="1:11">
      <c r="A1417">
        <v>1109</v>
      </c>
      <c r="B1417" t="s">
        <v>747</v>
      </c>
      <c r="C1417" t="s">
        <v>216</v>
      </c>
      <c r="D1417" t="s">
        <v>882</v>
      </c>
      <c r="E1417" t="s">
        <v>881</v>
      </c>
      <c r="F1417" t="s">
        <v>880</v>
      </c>
      <c r="G1417" t="s">
        <v>163</v>
      </c>
      <c r="H1417" t="s">
        <v>250</v>
      </c>
      <c r="I1417">
        <v>16</v>
      </c>
      <c r="J1417">
        <v>14</v>
      </c>
      <c r="K1417">
        <v>0.1429</v>
      </c>
    </row>
    <row r="1418" spans="1:11">
      <c r="A1418" s="76">
        <v>1110</v>
      </c>
      <c r="B1418" s="76" t="s">
        <v>747</v>
      </c>
      <c r="C1418" s="76" t="s">
        <v>216</v>
      </c>
      <c r="D1418" s="76" t="s">
        <v>879</v>
      </c>
      <c r="E1418" s="76" t="s">
        <v>878</v>
      </c>
      <c r="F1418" s="76" t="s">
        <v>877</v>
      </c>
      <c r="G1418" s="76" t="s">
        <v>163</v>
      </c>
      <c r="H1418" s="76" t="s">
        <v>250</v>
      </c>
      <c r="I1418" s="76">
        <v>16</v>
      </c>
      <c r="J1418" s="76">
        <v>15</v>
      </c>
      <c r="K1418" s="76">
        <v>6.6699999999999995E-2</v>
      </c>
    </row>
    <row r="1419" spans="1:11">
      <c r="A1419">
        <v>1123</v>
      </c>
      <c r="B1419" t="s">
        <v>747</v>
      </c>
      <c r="C1419" t="s">
        <v>216</v>
      </c>
      <c r="D1419" t="s">
        <v>876</v>
      </c>
      <c r="E1419" t="s">
        <v>875</v>
      </c>
      <c r="F1419" t="s">
        <v>874</v>
      </c>
      <c r="G1419" t="s">
        <v>163</v>
      </c>
      <c r="H1419" t="s">
        <v>250</v>
      </c>
      <c r="I1419">
        <v>15</v>
      </c>
      <c r="J1419">
        <v>0</v>
      </c>
      <c r="K1419">
        <v>0</v>
      </c>
    </row>
    <row r="1420" spans="1:11">
      <c r="A1420" s="76">
        <v>1164</v>
      </c>
      <c r="B1420" s="76" t="s">
        <v>747</v>
      </c>
      <c r="C1420" s="76" t="s">
        <v>216</v>
      </c>
      <c r="D1420" s="76" t="s">
        <v>873</v>
      </c>
      <c r="E1420" s="76" t="s">
        <v>872</v>
      </c>
      <c r="F1420" s="76" t="s">
        <v>871</v>
      </c>
      <c r="G1420" s="76" t="s">
        <v>163</v>
      </c>
      <c r="H1420" s="76" t="s">
        <v>250</v>
      </c>
      <c r="I1420" s="76">
        <v>12</v>
      </c>
      <c r="J1420" s="76">
        <v>2</v>
      </c>
      <c r="K1420" s="76">
        <v>5</v>
      </c>
    </row>
    <row r="1421" spans="1:11">
      <c r="A1421">
        <v>1182</v>
      </c>
      <c r="B1421" t="s">
        <v>747</v>
      </c>
      <c r="C1421" t="s">
        <v>216</v>
      </c>
      <c r="D1421" t="s">
        <v>870</v>
      </c>
      <c r="E1421" t="s">
        <v>869</v>
      </c>
      <c r="F1421" t="s">
        <v>868</v>
      </c>
      <c r="G1421" t="s">
        <v>163</v>
      </c>
      <c r="H1421" t="s">
        <v>250</v>
      </c>
      <c r="I1421">
        <v>10</v>
      </c>
      <c r="J1421">
        <v>0</v>
      </c>
      <c r="K1421">
        <v>0</v>
      </c>
    </row>
    <row r="1422" spans="1:11">
      <c r="A1422" s="76">
        <v>1183</v>
      </c>
      <c r="B1422" s="76" t="s">
        <v>747</v>
      </c>
      <c r="C1422" s="76" t="s">
        <v>216</v>
      </c>
      <c r="D1422" s="76" t="s">
        <v>867</v>
      </c>
      <c r="E1422" s="76" t="s">
        <v>866</v>
      </c>
      <c r="F1422" s="76" t="s">
        <v>866</v>
      </c>
      <c r="G1422" s="76" t="s">
        <v>163</v>
      </c>
      <c r="H1422" s="76" t="s">
        <v>250</v>
      </c>
      <c r="I1422" s="76">
        <v>10</v>
      </c>
      <c r="J1422" s="76">
        <v>0</v>
      </c>
      <c r="K1422" s="76">
        <v>0</v>
      </c>
    </row>
    <row r="1423" spans="1:11">
      <c r="A1423">
        <v>1193</v>
      </c>
      <c r="B1423" t="s">
        <v>747</v>
      </c>
      <c r="C1423" t="s">
        <v>216</v>
      </c>
      <c r="D1423" t="s">
        <v>865</v>
      </c>
      <c r="E1423" t="s">
        <v>864</v>
      </c>
      <c r="F1423" t="s">
        <v>863</v>
      </c>
      <c r="G1423" t="s">
        <v>163</v>
      </c>
      <c r="H1423" t="s">
        <v>250</v>
      </c>
      <c r="I1423">
        <v>10</v>
      </c>
      <c r="J1423">
        <v>77</v>
      </c>
      <c r="K1423">
        <v>-0.87009999999999998</v>
      </c>
    </row>
    <row r="1424" spans="1:11">
      <c r="A1424" s="76">
        <v>1198</v>
      </c>
      <c r="B1424" s="76" t="s">
        <v>747</v>
      </c>
      <c r="C1424" s="76" t="s">
        <v>216</v>
      </c>
      <c r="D1424" s="76" t="s">
        <v>862</v>
      </c>
      <c r="E1424" s="76" t="s">
        <v>861</v>
      </c>
      <c r="F1424" s="76" t="s">
        <v>860</v>
      </c>
      <c r="G1424" s="76" t="s">
        <v>163</v>
      </c>
      <c r="H1424" s="76" t="s">
        <v>250</v>
      </c>
      <c r="I1424" s="76">
        <v>10</v>
      </c>
      <c r="J1424" s="76">
        <v>15</v>
      </c>
      <c r="K1424" s="76">
        <v>-0.33329999999999999</v>
      </c>
    </row>
    <row r="1425" spans="1:11">
      <c r="A1425">
        <v>1202</v>
      </c>
      <c r="B1425" t="s">
        <v>747</v>
      </c>
      <c r="C1425" t="s">
        <v>216</v>
      </c>
      <c r="D1425" t="s">
        <v>859</v>
      </c>
      <c r="E1425" t="s">
        <v>858</v>
      </c>
      <c r="F1425" t="s">
        <v>857</v>
      </c>
      <c r="G1425" t="s">
        <v>163</v>
      </c>
      <c r="H1425" t="s">
        <v>250</v>
      </c>
      <c r="I1425">
        <v>10</v>
      </c>
      <c r="J1425">
        <v>38</v>
      </c>
      <c r="K1425">
        <v>-0.73680000000000001</v>
      </c>
    </row>
    <row r="1426" spans="1:11">
      <c r="A1426" s="76">
        <v>1203</v>
      </c>
      <c r="B1426" s="76" t="s">
        <v>747</v>
      </c>
      <c r="C1426" s="76" t="s">
        <v>216</v>
      </c>
      <c r="D1426" s="76" t="s">
        <v>856</v>
      </c>
      <c r="E1426" s="76" t="s">
        <v>855</v>
      </c>
      <c r="F1426" s="76" t="s">
        <v>854</v>
      </c>
      <c r="G1426" s="76" t="s">
        <v>163</v>
      </c>
      <c r="H1426" s="76" t="s">
        <v>250</v>
      </c>
      <c r="I1426" s="76">
        <v>10</v>
      </c>
      <c r="J1426" s="76">
        <v>0</v>
      </c>
      <c r="K1426" s="76">
        <v>0</v>
      </c>
    </row>
    <row r="1427" spans="1:11">
      <c r="A1427">
        <v>1211</v>
      </c>
      <c r="B1427" t="s">
        <v>747</v>
      </c>
      <c r="C1427" t="s">
        <v>216</v>
      </c>
      <c r="D1427" t="s">
        <v>853</v>
      </c>
      <c r="E1427" t="s">
        <v>820</v>
      </c>
      <c r="F1427" t="s">
        <v>852</v>
      </c>
      <c r="G1427" t="s">
        <v>163</v>
      </c>
      <c r="H1427" t="s">
        <v>250</v>
      </c>
      <c r="I1427">
        <v>9</v>
      </c>
      <c r="J1427">
        <v>21</v>
      </c>
      <c r="K1427">
        <v>-0.57140000000000002</v>
      </c>
    </row>
    <row r="1428" spans="1:11">
      <c r="A1428" s="76">
        <v>1220</v>
      </c>
      <c r="B1428" s="76" t="s">
        <v>747</v>
      </c>
      <c r="C1428" s="76" t="s">
        <v>216</v>
      </c>
      <c r="D1428" s="76" t="s">
        <v>851</v>
      </c>
      <c r="E1428" s="76" t="s">
        <v>850</v>
      </c>
      <c r="F1428" s="76" t="s">
        <v>849</v>
      </c>
      <c r="G1428" s="76" t="s">
        <v>163</v>
      </c>
      <c r="H1428" s="76" t="s">
        <v>250</v>
      </c>
      <c r="I1428" s="76">
        <v>9</v>
      </c>
      <c r="J1428" s="76">
        <v>10</v>
      </c>
      <c r="K1428" s="76">
        <v>-0.1</v>
      </c>
    </row>
    <row r="1429" spans="1:11">
      <c r="A1429">
        <v>1229</v>
      </c>
      <c r="B1429" t="s">
        <v>747</v>
      </c>
      <c r="C1429" t="s">
        <v>216</v>
      </c>
      <c r="D1429" t="s">
        <v>848</v>
      </c>
      <c r="E1429" t="s">
        <v>847</v>
      </c>
      <c r="F1429" t="s">
        <v>846</v>
      </c>
      <c r="G1429" t="s">
        <v>163</v>
      </c>
      <c r="H1429" t="s">
        <v>250</v>
      </c>
      <c r="I1429">
        <v>9</v>
      </c>
      <c r="J1429">
        <v>58</v>
      </c>
      <c r="K1429">
        <v>-0.8448</v>
      </c>
    </row>
    <row r="1430" spans="1:11">
      <c r="A1430" s="76">
        <v>1258</v>
      </c>
      <c r="B1430" s="76" t="s">
        <v>747</v>
      </c>
      <c r="C1430" s="76" t="s">
        <v>216</v>
      </c>
      <c r="D1430" s="76" t="s">
        <v>845</v>
      </c>
      <c r="E1430" s="76" t="s">
        <v>844</v>
      </c>
      <c r="F1430" s="76" t="s">
        <v>843</v>
      </c>
      <c r="G1430" s="76" t="s">
        <v>163</v>
      </c>
      <c r="H1430" s="76" t="s">
        <v>250</v>
      </c>
      <c r="I1430" s="76">
        <v>8</v>
      </c>
      <c r="J1430" s="76">
        <v>6</v>
      </c>
      <c r="K1430" s="76">
        <v>0.33329999999999999</v>
      </c>
    </row>
    <row r="1431" spans="1:11">
      <c r="A1431">
        <v>1262</v>
      </c>
      <c r="B1431" t="s">
        <v>747</v>
      </c>
      <c r="C1431" t="s">
        <v>216</v>
      </c>
      <c r="D1431" t="s">
        <v>842</v>
      </c>
      <c r="E1431" t="s">
        <v>841</v>
      </c>
      <c r="F1431" t="s">
        <v>840</v>
      </c>
      <c r="G1431" t="s">
        <v>163</v>
      </c>
      <c r="H1431" t="s">
        <v>250</v>
      </c>
      <c r="I1431">
        <v>8</v>
      </c>
      <c r="J1431">
        <v>19</v>
      </c>
      <c r="K1431">
        <v>-0.57889999999999997</v>
      </c>
    </row>
    <row r="1432" spans="1:11">
      <c r="A1432" s="76">
        <v>1269</v>
      </c>
      <c r="B1432" s="76" t="s">
        <v>747</v>
      </c>
      <c r="C1432" s="76" t="s">
        <v>216</v>
      </c>
      <c r="D1432" s="76" t="s">
        <v>839</v>
      </c>
      <c r="E1432" s="76" t="s">
        <v>838</v>
      </c>
      <c r="F1432" s="76" t="s">
        <v>837</v>
      </c>
      <c r="G1432" s="76" t="s">
        <v>163</v>
      </c>
      <c r="H1432" s="76" t="s">
        <v>250</v>
      </c>
      <c r="I1432" s="76">
        <v>7</v>
      </c>
      <c r="J1432" s="76">
        <v>3</v>
      </c>
      <c r="K1432" s="76">
        <v>1.3332999999999999</v>
      </c>
    </row>
    <row r="1433" spans="1:11">
      <c r="A1433">
        <v>1298</v>
      </c>
      <c r="B1433" t="s">
        <v>747</v>
      </c>
      <c r="C1433" t="s">
        <v>216</v>
      </c>
      <c r="D1433" t="s">
        <v>836</v>
      </c>
      <c r="E1433" t="s">
        <v>835</v>
      </c>
      <c r="F1433" t="s">
        <v>834</v>
      </c>
      <c r="G1433" t="s">
        <v>163</v>
      </c>
      <c r="H1433" t="s">
        <v>250</v>
      </c>
      <c r="I1433">
        <v>6</v>
      </c>
      <c r="J1433">
        <v>8</v>
      </c>
      <c r="K1433">
        <v>-0.25</v>
      </c>
    </row>
    <row r="1434" spans="1:11">
      <c r="A1434" s="76">
        <v>1300</v>
      </c>
      <c r="B1434" s="76" t="s">
        <v>747</v>
      </c>
      <c r="C1434" s="76" t="s">
        <v>216</v>
      </c>
      <c r="D1434" s="76" t="s">
        <v>833</v>
      </c>
      <c r="E1434" s="76" t="s">
        <v>832</v>
      </c>
      <c r="F1434" s="76" t="s">
        <v>831</v>
      </c>
      <c r="G1434" s="76" t="s">
        <v>163</v>
      </c>
      <c r="H1434" s="76" t="s">
        <v>250</v>
      </c>
      <c r="I1434" s="76">
        <v>6</v>
      </c>
      <c r="J1434" s="76">
        <v>0</v>
      </c>
      <c r="K1434" s="76">
        <v>0</v>
      </c>
    </row>
    <row r="1435" spans="1:11">
      <c r="A1435">
        <v>1308</v>
      </c>
      <c r="B1435" t="s">
        <v>747</v>
      </c>
      <c r="C1435" t="s">
        <v>216</v>
      </c>
      <c r="D1435" t="s">
        <v>830</v>
      </c>
      <c r="E1435" t="s">
        <v>829</v>
      </c>
      <c r="F1435" t="s">
        <v>828</v>
      </c>
      <c r="G1435" t="s">
        <v>163</v>
      </c>
      <c r="H1435" t="s">
        <v>250</v>
      </c>
      <c r="I1435">
        <v>6</v>
      </c>
      <c r="J1435">
        <v>40</v>
      </c>
      <c r="K1435">
        <v>-0.85</v>
      </c>
    </row>
    <row r="1436" spans="1:11">
      <c r="A1436" s="76">
        <v>1330</v>
      </c>
      <c r="B1436" s="76" t="s">
        <v>747</v>
      </c>
      <c r="C1436" s="76" t="s">
        <v>216</v>
      </c>
      <c r="D1436" s="76" t="s">
        <v>827</v>
      </c>
      <c r="E1436" s="76" t="s">
        <v>826</v>
      </c>
      <c r="F1436" s="76" t="s">
        <v>825</v>
      </c>
      <c r="G1436" s="76" t="s">
        <v>163</v>
      </c>
      <c r="H1436" s="76" t="s">
        <v>250</v>
      </c>
      <c r="I1436" s="76">
        <v>5</v>
      </c>
      <c r="J1436" s="76">
        <v>1</v>
      </c>
      <c r="K1436" s="76">
        <v>4</v>
      </c>
    </row>
    <row r="1437" spans="1:11">
      <c r="A1437">
        <v>1340</v>
      </c>
      <c r="B1437" t="s">
        <v>747</v>
      </c>
      <c r="C1437" t="s">
        <v>216</v>
      </c>
      <c r="D1437" t="s">
        <v>824</v>
      </c>
      <c r="E1437" t="s">
        <v>823</v>
      </c>
      <c r="F1437" t="s">
        <v>822</v>
      </c>
      <c r="G1437" t="s">
        <v>163</v>
      </c>
      <c r="H1437" t="s">
        <v>250</v>
      </c>
      <c r="I1437">
        <v>5</v>
      </c>
      <c r="J1437">
        <v>2</v>
      </c>
      <c r="K1437">
        <v>1.5</v>
      </c>
    </row>
    <row r="1438" spans="1:11">
      <c r="A1438" s="76">
        <v>1351</v>
      </c>
      <c r="B1438" s="76" t="s">
        <v>747</v>
      </c>
      <c r="C1438" s="76" t="s">
        <v>216</v>
      </c>
      <c r="D1438" s="76" t="s">
        <v>821</v>
      </c>
      <c r="E1438" s="76" t="s">
        <v>820</v>
      </c>
      <c r="F1438" s="76" t="s">
        <v>819</v>
      </c>
      <c r="G1438" s="76" t="s">
        <v>163</v>
      </c>
      <c r="H1438" s="76" t="s">
        <v>250</v>
      </c>
      <c r="I1438" s="76">
        <v>5</v>
      </c>
      <c r="J1438" s="76">
        <v>15</v>
      </c>
      <c r="K1438" s="76">
        <v>-0.66669999999999996</v>
      </c>
    </row>
    <row r="1439" spans="1:11">
      <c r="A1439">
        <v>1364</v>
      </c>
      <c r="B1439" t="s">
        <v>747</v>
      </c>
      <c r="C1439" t="s">
        <v>216</v>
      </c>
      <c r="D1439" t="s">
        <v>818</v>
      </c>
      <c r="E1439" t="s">
        <v>817</v>
      </c>
      <c r="F1439" t="s">
        <v>816</v>
      </c>
      <c r="G1439" t="s">
        <v>163</v>
      </c>
      <c r="H1439" t="s">
        <v>250</v>
      </c>
      <c r="I1439">
        <v>5</v>
      </c>
      <c r="J1439">
        <v>53</v>
      </c>
      <c r="K1439">
        <v>-0.90569999999999995</v>
      </c>
    </row>
    <row r="1440" spans="1:11">
      <c r="A1440" s="76">
        <v>1382</v>
      </c>
      <c r="B1440" s="76" t="s">
        <v>747</v>
      </c>
      <c r="C1440" s="76" t="s">
        <v>216</v>
      </c>
      <c r="D1440" s="76" t="s">
        <v>815</v>
      </c>
      <c r="E1440" s="76" t="s">
        <v>814</v>
      </c>
      <c r="F1440" s="76" t="s">
        <v>813</v>
      </c>
      <c r="G1440" s="76" t="s">
        <v>163</v>
      </c>
      <c r="H1440" s="76" t="s">
        <v>250</v>
      </c>
      <c r="I1440" s="76">
        <v>4</v>
      </c>
      <c r="J1440" s="76">
        <v>11</v>
      </c>
      <c r="K1440" s="76">
        <v>-0.63639999999999997</v>
      </c>
    </row>
    <row r="1441" spans="1:11">
      <c r="A1441">
        <v>1402</v>
      </c>
      <c r="B1441" t="s">
        <v>747</v>
      </c>
      <c r="C1441" t="s">
        <v>216</v>
      </c>
      <c r="D1441" t="s">
        <v>812</v>
      </c>
      <c r="E1441" t="s">
        <v>811</v>
      </c>
      <c r="F1441" t="s">
        <v>810</v>
      </c>
      <c r="G1441" t="s">
        <v>163</v>
      </c>
      <c r="H1441" t="s">
        <v>250</v>
      </c>
      <c r="I1441">
        <v>4</v>
      </c>
      <c r="J1441">
        <v>19</v>
      </c>
      <c r="K1441">
        <v>-0.78949999999999998</v>
      </c>
    </row>
    <row r="1442" spans="1:11">
      <c r="A1442" s="76">
        <v>1405</v>
      </c>
      <c r="B1442" s="76" t="s">
        <v>747</v>
      </c>
      <c r="C1442" s="76" t="s">
        <v>216</v>
      </c>
      <c r="D1442" s="76" t="s">
        <v>809</v>
      </c>
      <c r="E1442" s="76" t="s">
        <v>808</v>
      </c>
      <c r="F1442" s="76" t="s">
        <v>807</v>
      </c>
      <c r="G1442" s="76" t="s">
        <v>163</v>
      </c>
      <c r="H1442" s="76" t="s">
        <v>250</v>
      </c>
      <c r="I1442" s="76">
        <v>4</v>
      </c>
      <c r="J1442" s="76">
        <v>27</v>
      </c>
      <c r="K1442" s="76">
        <v>-0.85189999999999999</v>
      </c>
    </row>
    <row r="1443" spans="1:11">
      <c r="A1443">
        <v>1406</v>
      </c>
      <c r="B1443" t="s">
        <v>747</v>
      </c>
      <c r="C1443" t="s">
        <v>216</v>
      </c>
      <c r="D1443" t="s">
        <v>806</v>
      </c>
      <c r="E1443" t="s">
        <v>805</v>
      </c>
      <c r="F1443" t="s">
        <v>804</v>
      </c>
      <c r="G1443" t="s">
        <v>163</v>
      </c>
      <c r="H1443" t="s">
        <v>250</v>
      </c>
      <c r="I1443">
        <v>4</v>
      </c>
      <c r="J1443">
        <v>22</v>
      </c>
      <c r="K1443">
        <v>-0.81820000000000004</v>
      </c>
    </row>
    <row r="1444" spans="1:11">
      <c r="A1444" s="76">
        <v>1410</v>
      </c>
      <c r="B1444" s="76" t="s">
        <v>747</v>
      </c>
      <c r="C1444" s="76" t="s">
        <v>216</v>
      </c>
      <c r="D1444" s="76" t="s">
        <v>803</v>
      </c>
      <c r="E1444" s="76" t="s">
        <v>802</v>
      </c>
      <c r="F1444" s="76" t="s">
        <v>801</v>
      </c>
      <c r="G1444" s="76" t="s">
        <v>163</v>
      </c>
      <c r="H1444" s="76" t="s">
        <v>250</v>
      </c>
      <c r="I1444" s="76">
        <v>4</v>
      </c>
      <c r="J1444" s="76">
        <v>2</v>
      </c>
      <c r="K1444" s="76">
        <v>1</v>
      </c>
    </row>
    <row r="1445" spans="1:11">
      <c r="A1445">
        <v>1414</v>
      </c>
      <c r="B1445" t="s">
        <v>747</v>
      </c>
      <c r="C1445" t="s">
        <v>216</v>
      </c>
      <c r="D1445" t="s">
        <v>800</v>
      </c>
      <c r="E1445" t="s">
        <v>799</v>
      </c>
      <c r="F1445" t="s">
        <v>798</v>
      </c>
      <c r="G1445" t="s">
        <v>163</v>
      </c>
      <c r="H1445" t="s">
        <v>250</v>
      </c>
      <c r="I1445">
        <v>4</v>
      </c>
      <c r="J1445">
        <v>0</v>
      </c>
      <c r="K1445">
        <v>0</v>
      </c>
    </row>
    <row r="1446" spans="1:11">
      <c r="A1446" s="76">
        <v>1416</v>
      </c>
      <c r="B1446" s="76" t="s">
        <v>747</v>
      </c>
      <c r="C1446" s="76" t="s">
        <v>216</v>
      </c>
      <c r="D1446" s="76" t="s">
        <v>797</v>
      </c>
      <c r="E1446" s="76" t="s">
        <v>796</v>
      </c>
      <c r="F1446" s="76" t="s">
        <v>795</v>
      </c>
      <c r="G1446" s="76" t="s">
        <v>163</v>
      </c>
      <c r="H1446" s="76" t="s">
        <v>250</v>
      </c>
      <c r="I1446" s="76">
        <v>4</v>
      </c>
      <c r="J1446" s="76">
        <v>0</v>
      </c>
      <c r="K1446" s="76">
        <v>0</v>
      </c>
    </row>
    <row r="1447" spans="1:11">
      <c r="A1447">
        <v>1424</v>
      </c>
      <c r="B1447" t="s">
        <v>747</v>
      </c>
      <c r="C1447" t="s">
        <v>216</v>
      </c>
      <c r="D1447" t="s">
        <v>794</v>
      </c>
      <c r="E1447" t="s">
        <v>793</v>
      </c>
      <c r="F1447" t="s">
        <v>792</v>
      </c>
      <c r="G1447" t="s">
        <v>163</v>
      </c>
      <c r="H1447" t="s">
        <v>250</v>
      </c>
      <c r="I1447">
        <v>4</v>
      </c>
      <c r="J1447">
        <v>0</v>
      </c>
      <c r="K1447">
        <v>0</v>
      </c>
    </row>
    <row r="1448" spans="1:11">
      <c r="A1448" s="76">
        <v>1447</v>
      </c>
      <c r="B1448" s="76" t="s">
        <v>747</v>
      </c>
      <c r="C1448" s="76" t="s">
        <v>216</v>
      </c>
      <c r="D1448" s="76" t="s">
        <v>791</v>
      </c>
      <c r="E1448" s="76" t="s">
        <v>790</v>
      </c>
      <c r="F1448" s="76" t="s">
        <v>789</v>
      </c>
      <c r="G1448" s="76" t="s">
        <v>163</v>
      </c>
      <c r="H1448" s="76" t="s">
        <v>250</v>
      </c>
      <c r="I1448" s="76">
        <v>3</v>
      </c>
      <c r="J1448" s="76">
        <v>0</v>
      </c>
      <c r="K1448" s="76">
        <v>0</v>
      </c>
    </row>
    <row r="1449" spans="1:11">
      <c r="A1449">
        <v>1450</v>
      </c>
      <c r="B1449" t="s">
        <v>747</v>
      </c>
      <c r="C1449" t="s">
        <v>216</v>
      </c>
      <c r="D1449" t="s">
        <v>788</v>
      </c>
      <c r="E1449" t="s">
        <v>787</v>
      </c>
      <c r="F1449" t="s">
        <v>786</v>
      </c>
      <c r="G1449" t="s">
        <v>163</v>
      </c>
      <c r="H1449" t="s">
        <v>250</v>
      </c>
      <c r="I1449">
        <v>3</v>
      </c>
      <c r="J1449">
        <v>23</v>
      </c>
      <c r="K1449">
        <v>-0.86960000000000004</v>
      </c>
    </row>
    <row r="1450" spans="1:11">
      <c r="A1450" s="76">
        <v>1466</v>
      </c>
      <c r="B1450" s="76" t="s">
        <v>747</v>
      </c>
      <c r="C1450" s="76" t="s">
        <v>216</v>
      </c>
      <c r="D1450" s="76" t="s">
        <v>785</v>
      </c>
      <c r="E1450" s="76" t="s">
        <v>784</v>
      </c>
      <c r="F1450" s="76" t="s">
        <v>783</v>
      </c>
      <c r="G1450" s="76" t="s">
        <v>163</v>
      </c>
      <c r="H1450" s="76" t="s">
        <v>250</v>
      </c>
      <c r="I1450" s="76">
        <v>3</v>
      </c>
      <c r="J1450" s="76">
        <v>28</v>
      </c>
      <c r="K1450" s="76">
        <v>-0.89290000000000003</v>
      </c>
    </row>
    <row r="1451" spans="1:11">
      <c r="A1451">
        <v>1468</v>
      </c>
      <c r="B1451" t="s">
        <v>747</v>
      </c>
      <c r="C1451" t="s">
        <v>216</v>
      </c>
      <c r="D1451" t="s">
        <v>782</v>
      </c>
      <c r="E1451" t="s">
        <v>776</v>
      </c>
      <c r="F1451" t="s">
        <v>781</v>
      </c>
      <c r="G1451" t="s">
        <v>163</v>
      </c>
      <c r="H1451" t="s">
        <v>250</v>
      </c>
      <c r="I1451">
        <v>3</v>
      </c>
      <c r="J1451">
        <v>3</v>
      </c>
      <c r="K1451">
        <v>0</v>
      </c>
    </row>
    <row r="1452" spans="1:11">
      <c r="A1452" s="76">
        <v>1470</v>
      </c>
      <c r="B1452" s="76" t="s">
        <v>747</v>
      </c>
      <c r="C1452" s="76" t="s">
        <v>216</v>
      </c>
      <c r="D1452" s="76" t="s">
        <v>780</v>
      </c>
      <c r="E1452" s="76" t="s">
        <v>779</v>
      </c>
      <c r="F1452" s="76" t="s">
        <v>778</v>
      </c>
      <c r="G1452" s="76" t="s">
        <v>163</v>
      </c>
      <c r="H1452" s="76" t="s">
        <v>250</v>
      </c>
      <c r="I1452" s="76">
        <v>3</v>
      </c>
      <c r="J1452" s="76">
        <v>0</v>
      </c>
      <c r="K1452" s="76">
        <v>0</v>
      </c>
    </row>
    <row r="1453" spans="1:11">
      <c r="A1453">
        <v>1477</v>
      </c>
      <c r="B1453" t="s">
        <v>747</v>
      </c>
      <c r="C1453" t="s">
        <v>216</v>
      </c>
      <c r="D1453" t="s">
        <v>777</v>
      </c>
      <c r="E1453" t="s">
        <v>776</v>
      </c>
      <c r="F1453" t="s">
        <v>775</v>
      </c>
      <c r="G1453" t="s">
        <v>163</v>
      </c>
      <c r="H1453" t="s">
        <v>250</v>
      </c>
      <c r="I1453">
        <v>3</v>
      </c>
      <c r="J1453">
        <v>0</v>
      </c>
      <c r="K1453">
        <v>0</v>
      </c>
    </row>
    <row r="1454" spans="1:11">
      <c r="A1454" s="76">
        <v>1499</v>
      </c>
      <c r="B1454" s="76" t="s">
        <v>747</v>
      </c>
      <c r="C1454" s="76" t="s">
        <v>216</v>
      </c>
      <c r="D1454" s="76" t="s">
        <v>774</v>
      </c>
      <c r="E1454" s="76" t="s">
        <v>773</v>
      </c>
      <c r="F1454" s="76" t="s">
        <v>772</v>
      </c>
      <c r="G1454" s="76" t="s">
        <v>163</v>
      </c>
      <c r="H1454" s="76" t="s">
        <v>250</v>
      </c>
      <c r="I1454" s="76">
        <v>2</v>
      </c>
      <c r="J1454" s="76">
        <v>8</v>
      </c>
      <c r="K1454" s="76">
        <v>-0.75</v>
      </c>
    </row>
    <row r="1455" spans="1:11">
      <c r="A1455">
        <v>1502</v>
      </c>
      <c r="B1455" t="s">
        <v>747</v>
      </c>
      <c r="C1455" t="s">
        <v>216</v>
      </c>
      <c r="D1455" t="s">
        <v>771</v>
      </c>
      <c r="E1455" t="s">
        <v>770</v>
      </c>
      <c r="F1455" t="s">
        <v>769</v>
      </c>
      <c r="G1455" t="s">
        <v>163</v>
      </c>
      <c r="H1455" t="s">
        <v>250</v>
      </c>
      <c r="I1455">
        <v>2</v>
      </c>
      <c r="J1455">
        <v>3</v>
      </c>
      <c r="K1455">
        <v>-0.33329999999999999</v>
      </c>
    </row>
    <row r="1456" spans="1:11">
      <c r="A1456" s="76">
        <v>1507</v>
      </c>
      <c r="B1456" s="76" t="s">
        <v>747</v>
      </c>
      <c r="C1456" s="76" t="s">
        <v>216</v>
      </c>
      <c r="D1456" s="76" t="s">
        <v>768</v>
      </c>
      <c r="E1456" s="76" t="s">
        <v>767</v>
      </c>
      <c r="F1456" s="76" t="s">
        <v>766</v>
      </c>
      <c r="G1456" s="76" t="s">
        <v>163</v>
      </c>
      <c r="H1456" s="76" t="s">
        <v>250</v>
      </c>
      <c r="I1456" s="76">
        <v>2</v>
      </c>
      <c r="J1456" s="76">
        <v>0</v>
      </c>
      <c r="K1456" s="76">
        <v>0</v>
      </c>
    </row>
    <row r="1457" spans="1:11">
      <c r="A1457">
        <v>1525</v>
      </c>
      <c r="B1457" t="s">
        <v>747</v>
      </c>
      <c r="C1457" t="s">
        <v>216</v>
      </c>
      <c r="D1457" t="s">
        <v>765</v>
      </c>
      <c r="E1457" t="s">
        <v>764</v>
      </c>
      <c r="F1457" t="s">
        <v>763</v>
      </c>
      <c r="G1457" t="s">
        <v>163</v>
      </c>
      <c r="H1457" t="s">
        <v>250</v>
      </c>
      <c r="I1457">
        <v>2</v>
      </c>
      <c r="J1457">
        <v>15</v>
      </c>
      <c r="K1457">
        <v>-0.86670000000000003</v>
      </c>
    </row>
    <row r="1458" spans="1:11">
      <c r="A1458" s="76">
        <v>1527</v>
      </c>
      <c r="B1458" s="76" t="s">
        <v>747</v>
      </c>
      <c r="C1458" s="76" t="s">
        <v>216</v>
      </c>
      <c r="D1458" s="76" t="s">
        <v>762</v>
      </c>
      <c r="E1458" s="76" t="s">
        <v>761</v>
      </c>
      <c r="F1458" s="76" t="s">
        <v>760</v>
      </c>
      <c r="G1458" s="76" t="s">
        <v>163</v>
      </c>
      <c r="H1458" s="76" t="s">
        <v>250</v>
      </c>
      <c r="I1458" s="76">
        <v>2</v>
      </c>
      <c r="J1458" s="76">
        <v>11</v>
      </c>
      <c r="K1458" s="76">
        <v>-0.81820000000000004</v>
      </c>
    </row>
    <row r="1459" spans="1:11">
      <c r="A1459">
        <v>1530</v>
      </c>
      <c r="B1459" t="s">
        <v>747</v>
      </c>
      <c r="C1459" t="s">
        <v>216</v>
      </c>
      <c r="D1459" t="s">
        <v>759</v>
      </c>
      <c r="E1459" t="s">
        <v>758</v>
      </c>
      <c r="F1459" t="s">
        <v>757</v>
      </c>
      <c r="G1459" t="s">
        <v>163</v>
      </c>
      <c r="H1459" t="s">
        <v>250</v>
      </c>
      <c r="I1459">
        <v>2</v>
      </c>
      <c r="J1459">
        <v>104</v>
      </c>
      <c r="K1459">
        <v>-0.98080000000000001</v>
      </c>
    </row>
    <row r="1460" spans="1:11">
      <c r="A1460" s="76">
        <v>1551</v>
      </c>
      <c r="B1460" s="76" t="s">
        <v>747</v>
      </c>
      <c r="C1460" s="76" t="s">
        <v>216</v>
      </c>
      <c r="D1460" s="76" t="s">
        <v>756</v>
      </c>
      <c r="E1460" s="76" t="s">
        <v>755</v>
      </c>
      <c r="F1460" s="76" t="s">
        <v>754</v>
      </c>
      <c r="G1460" s="76" t="s">
        <v>163</v>
      </c>
      <c r="H1460" s="76" t="s">
        <v>250</v>
      </c>
      <c r="I1460" s="76">
        <v>2</v>
      </c>
      <c r="J1460" s="76">
        <v>6</v>
      </c>
      <c r="K1460" s="76">
        <v>-0.66669999999999996</v>
      </c>
    </row>
    <row r="1461" spans="1:11">
      <c r="A1461">
        <v>1555</v>
      </c>
      <c r="B1461" t="s">
        <v>747</v>
      </c>
      <c r="C1461" t="s">
        <v>216</v>
      </c>
      <c r="D1461" t="s">
        <v>753</v>
      </c>
      <c r="E1461" t="s">
        <v>752</v>
      </c>
      <c r="F1461" t="s">
        <v>751</v>
      </c>
      <c r="G1461" t="s">
        <v>163</v>
      </c>
      <c r="H1461" t="s">
        <v>250</v>
      </c>
      <c r="I1461">
        <v>2</v>
      </c>
      <c r="J1461">
        <v>3</v>
      </c>
      <c r="K1461">
        <v>-0.33329999999999999</v>
      </c>
    </row>
    <row r="1462" spans="1:11">
      <c r="A1462" s="76">
        <v>1589</v>
      </c>
      <c r="B1462" s="76" t="s">
        <v>747</v>
      </c>
      <c r="C1462" s="76" t="s">
        <v>216</v>
      </c>
      <c r="D1462" s="76" t="s">
        <v>750</v>
      </c>
      <c r="E1462" s="76" t="s">
        <v>749</v>
      </c>
      <c r="F1462" s="76" t="s">
        <v>748</v>
      </c>
      <c r="G1462" s="76" t="s">
        <v>163</v>
      </c>
      <c r="H1462" s="76" t="s">
        <v>250</v>
      </c>
      <c r="I1462" s="76">
        <v>1</v>
      </c>
      <c r="J1462" s="76">
        <v>6</v>
      </c>
      <c r="K1462" s="76">
        <v>-0.83330000000000004</v>
      </c>
    </row>
    <row r="1463" spans="1:11">
      <c r="A1463">
        <v>1611</v>
      </c>
      <c r="B1463" t="s">
        <v>747</v>
      </c>
      <c r="C1463" t="s">
        <v>216</v>
      </c>
      <c r="D1463" t="s">
        <v>746</v>
      </c>
      <c r="E1463" t="s">
        <v>745</v>
      </c>
      <c r="F1463" t="s">
        <v>744</v>
      </c>
      <c r="G1463" t="s">
        <v>163</v>
      </c>
      <c r="H1463" t="s">
        <v>250</v>
      </c>
      <c r="I1463">
        <v>1</v>
      </c>
      <c r="J1463">
        <v>0</v>
      </c>
      <c r="K1463">
        <v>0</v>
      </c>
    </row>
    <row r="1464" spans="1:11">
      <c r="A1464" s="76">
        <v>23</v>
      </c>
      <c r="B1464" s="76" t="s">
        <v>197</v>
      </c>
      <c r="C1464" s="76" t="s">
        <v>217</v>
      </c>
      <c r="D1464" s="76" t="s">
        <v>743</v>
      </c>
      <c r="E1464" s="76" t="s">
        <v>742</v>
      </c>
      <c r="F1464" s="76" t="s">
        <v>741</v>
      </c>
      <c r="G1464" s="76" t="s">
        <v>279</v>
      </c>
      <c r="H1464" s="76" t="s">
        <v>576</v>
      </c>
      <c r="I1464" s="76">
        <v>12840841</v>
      </c>
      <c r="J1464" s="76">
        <v>12226730</v>
      </c>
      <c r="K1464" s="76">
        <v>5.0200000000000002E-2</v>
      </c>
    </row>
    <row r="1465" spans="1:11">
      <c r="A1465">
        <v>234</v>
      </c>
      <c r="B1465" t="s">
        <v>197</v>
      </c>
      <c r="C1465" t="s">
        <v>217</v>
      </c>
      <c r="D1465" t="s">
        <v>740</v>
      </c>
      <c r="E1465" t="s">
        <v>739</v>
      </c>
      <c r="F1465" t="s">
        <v>738</v>
      </c>
      <c r="G1465" t="s">
        <v>279</v>
      </c>
      <c r="H1465" t="s">
        <v>278</v>
      </c>
      <c r="I1465">
        <v>110279</v>
      </c>
      <c r="J1465">
        <v>80106</v>
      </c>
      <c r="K1465">
        <v>0.37669999999999998</v>
      </c>
    </row>
    <row r="1466" spans="1:11">
      <c r="A1466" s="76">
        <v>241</v>
      </c>
      <c r="B1466" s="76" t="s">
        <v>197</v>
      </c>
      <c r="C1466" s="76" t="s">
        <v>217</v>
      </c>
      <c r="D1466" s="76" t="s">
        <v>737</v>
      </c>
      <c r="E1466" s="76" t="s">
        <v>736</v>
      </c>
      <c r="F1466" s="76" t="s">
        <v>735</v>
      </c>
      <c r="G1466" s="76" t="s">
        <v>279</v>
      </c>
      <c r="H1466" s="76" t="s">
        <v>278</v>
      </c>
      <c r="I1466" s="76">
        <v>102297</v>
      </c>
      <c r="J1466" s="76">
        <v>123060</v>
      </c>
      <c r="K1466" s="76">
        <v>-0.16869999999999999</v>
      </c>
    </row>
    <row r="1467" spans="1:11">
      <c r="A1467">
        <v>340</v>
      </c>
      <c r="B1467" t="s">
        <v>197</v>
      </c>
      <c r="C1467" t="s">
        <v>217</v>
      </c>
      <c r="D1467" t="s">
        <v>734</v>
      </c>
      <c r="E1467" t="s">
        <v>733</v>
      </c>
      <c r="F1467" t="s">
        <v>732</v>
      </c>
      <c r="G1467" t="s">
        <v>279</v>
      </c>
      <c r="H1467" t="s">
        <v>278</v>
      </c>
      <c r="I1467">
        <v>24252</v>
      </c>
      <c r="J1467">
        <v>15835</v>
      </c>
      <c r="K1467">
        <v>0.53149999999999997</v>
      </c>
    </row>
    <row r="1468" spans="1:11">
      <c r="A1468" s="76">
        <v>376</v>
      </c>
      <c r="B1468" s="76" t="s">
        <v>197</v>
      </c>
      <c r="C1468" s="76" t="s">
        <v>217</v>
      </c>
      <c r="D1468" s="76" t="s">
        <v>731</v>
      </c>
      <c r="E1468" s="76" t="s">
        <v>730</v>
      </c>
      <c r="F1468" s="76" t="s">
        <v>729</v>
      </c>
      <c r="G1468" s="76" t="s">
        <v>279</v>
      </c>
      <c r="H1468" s="76" t="s">
        <v>278</v>
      </c>
      <c r="I1468" s="76">
        <v>16522</v>
      </c>
      <c r="J1468" s="76">
        <v>14035</v>
      </c>
      <c r="K1468" s="76">
        <v>0.1772</v>
      </c>
    </row>
    <row r="1469" spans="1:11">
      <c r="A1469">
        <v>379</v>
      </c>
      <c r="B1469" t="s">
        <v>197</v>
      </c>
      <c r="C1469" t="s">
        <v>217</v>
      </c>
      <c r="D1469" t="s">
        <v>728</v>
      </c>
      <c r="E1469" t="s">
        <v>715</v>
      </c>
      <c r="F1469" t="s">
        <v>727</v>
      </c>
      <c r="G1469" t="s">
        <v>279</v>
      </c>
      <c r="H1469" t="s">
        <v>278</v>
      </c>
      <c r="I1469">
        <v>16164</v>
      </c>
      <c r="J1469">
        <v>18327</v>
      </c>
      <c r="K1469">
        <v>-0.11799999999999999</v>
      </c>
    </row>
    <row r="1470" spans="1:11">
      <c r="A1470" s="76">
        <v>400</v>
      </c>
      <c r="B1470" s="76" t="s">
        <v>197</v>
      </c>
      <c r="C1470" s="76" t="s">
        <v>217</v>
      </c>
      <c r="D1470" s="76" t="s">
        <v>726</v>
      </c>
      <c r="E1470" s="76" t="s">
        <v>725</v>
      </c>
      <c r="F1470" s="76" t="s">
        <v>724</v>
      </c>
      <c r="G1470" s="76" t="s">
        <v>279</v>
      </c>
      <c r="H1470" s="76" t="s">
        <v>278</v>
      </c>
      <c r="I1470" s="76">
        <v>12657</v>
      </c>
      <c r="J1470" s="76">
        <v>10658</v>
      </c>
      <c r="K1470" s="76">
        <v>0.18759999999999999</v>
      </c>
    </row>
    <row r="1471" spans="1:11">
      <c r="A1471">
        <v>278</v>
      </c>
      <c r="B1471" t="s">
        <v>197</v>
      </c>
      <c r="C1471" t="s">
        <v>217</v>
      </c>
      <c r="D1471" t="s">
        <v>723</v>
      </c>
      <c r="E1471" t="s">
        <v>722</v>
      </c>
      <c r="F1471" t="s">
        <v>722</v>
      </c>
      <c r="G1471" t="s">
        <v>163</v>
      </c>
      <c r="H1471" t="s">
        <v>250</v>
      </c>
      <c r="I1471">
        <v>52748</v>
      </c>
      <c r="J1471">
        <v>52274</v>
      </c>
      <c r="K1471">
        <v>9.1000000000000004E-3</v>
      </c>
    </row>
    <row r="1472" spans="1:11">
      <c r="A1472" s="76">
        <v>614</v>
      </c>
      <c r="B1472" s="76" t="s">
        <v>197</v>
      </c>
      <c r="C1472" s="76" t="s">
        <v>217</v>
      </c>
      <c r="D1472" s="76" t="s">
        <v>721</v>
      </c>
      <c r="E1472" s="76" t="s">
        <v>720</v>
      </c>
      <c r="F1472" s="76" t="s">
        <v>719</v>
      </c>
      <c r="G1472" s="76" t="s">
        <v>163</v>
      </c>
      <c r="H1472" s="76" t="s">
        <v>250</v>
      </c>
      <c r="I1472" s="76">
        <v>1339</v>
      </c>
      <c r="J1472" s="76">
        <v>1206</v>
      </c>
      <c r="K1472" s="76">
        <v>0.1103</v>
      </c>
    </row>
    <row r="1473" spans="1:11">
      <c r="A1473">
        <v>657</v>
      </c>
      <c r="B1473" t="s">
        <v>197</v>
      </c>
      <c r="C1473" t="s">
        <v>217</v>
      </c>
      <c r="D1473" t="s">
        <v>718</v>
      </c>
      <c r="E1473" t="s">
        <v>717</v>
      </c>
      <c r="F1473" t="s">
        <v>717</v>
      </c>
      <c r="G1473" t="s">
        <v>163</v>
      </c>
      <c r="H1473" t="s">
        <v>250</v>
      </c>
      <c r="I1473">
        <v>851</v>
      </c>
      <c r="J1473">
        <v>1146</v>
      </c>
      <c r="K1473">
        <v>-0.25740000000000002</v>
      </c>
    </row>
    <row r="1474" spans="1:11">
      <c r="A1474" s="76">
        <v>667</v>
      </c>
      <c r="B1474" s="76" t="s">
        <v>197</v>
      </c>
      <c r="C1474" s="76" t="s">
        <v>217</v>
      </c>
      <c r="D1474" s="76" t="s">
        <v>716</v>
      </c>
      <c r="E1474" s="76" t="s">
        <v>715</v>
      </c>
      <c r="F1474" s="76" t="s">
        <v>714</v>
      </c>
      <c r="G1474" s="76" t="s">
        <v>163</v>
      </c>
      <c r="H1474" s="76" t="s">
        <v>250</v>
      </c>
      <c r="I1474" s="76">
        <v>783</v>
      </c>
      <c r="J1474" s="76">
        <v>0</v>
      </c>
      <c r="K1474" s="76">
        <v>0</v>
      </c>
    </row>
    <row r="1475" spans="1:11">
      <c r="A1475">
        <v>686</v>
      </c>
      <c r="B1475" t="s">
        <v>197</v>
      </c>
      <c r="C1475" t="s">
        <v>217</v>
      </c>
      <c r="D1475" t="s">
        <v>713</v>
      </c>
      <c r="E1475" t="s">
        <v>712</v>
      </c>
      <c r="F1475" t="s">
        <v>711</v>
      </c>
      <c r="G1475" t="s">
        <v>163</v>
      </c>
      <c r="H1475" t="s">
        <v>250</v>
      </c>
      <c r="I1475">
        <v>621</v>
      </c>
      <c r="J1475">
        <v>553</v>
      </c>
      <c r="K1475">
        <v>0.123</v>
      </c>
    </row>
    <row r="1476" spans="1:11">
      <c r="A1476" s="76">
        <v>848</v>
      </c>
      <c r="B1476" s="76" t="s">
        <v>197</v>
      </c>
      <c r="C1476" s="76" t="s">
        <v>217</v>
      </c>
      <c r="D1476" s="76" t="s">
        <v>710</v>
      </c>
      <c r="E1476" s="76" t="s">
        <v>709</v>
      </c>
      <c r="F1476" s="76" t="s">
        <v>708</v>
      </c>
      <c r="G1476" s="76" t="s">
        <v>163</v>
      </c>
      <c r="H1476" s="76" t="s">
        <v>250</v>
      </c>
      <c r="I1476" s="76">
        <v>103</v>
      </c>
      <c r="J1476" s="76">
        <v>209</v>
      </c>
      <c r="K1476" s="76">
        <v>-0.50719999999999998</v>
      </c>
    </row>
    <row r="1477" spans="1:11">
      <c r="A1477">
        <v>1381</v>
      </c>
      <c r="B1477" t="s">
        <v>197</v>
      </c>
      <c r="C1477" t="s">
        <v>217</v>
      </c>
      <c r="D1477" t="s">
        <v>707</v>
      </c>
      <c r="E1477" t="s">
        <v>706</v>
      </c>
      <c r="F1477" t="s">
        <v>705</v>
      </c>
      <c r="G1477" t="s">
        <v>163</v>
      </c>
      <c r="H1477" t="s">
        <v>250</v>
      </c>
      <c r="I1477">
        <v>4</v>
      </c>
      <c r="J1477">
        <v>1</v>
      </c>
      <c r="K1477">
        <v>3</v>
      </c>
    </row>
    <row r="1478" spans="1:11">
      <c r="A1478" s="76">
        <v>1439</v>
      </c>
      <c r="B1478" s="76" t="s">
        <v>197</v>
      </c>
      <c r="C1478" s="76" t="s">
        <v>217</v>
      </c>
      <c r="D1478" s="76" t="s">
        <v>704</v>
      </c>
      <c r="E1478" s="76" t="s">
        <v>703</v>
      </c>
      <c r="F1478" s="76" t="s">
        <v>703</v>
      </c>
      <c r="G1478" s="76" t="s">
        <v>163</v>
      </c>
      <c r="H1478" s="76" t="s">
        <v>250</v>
      </c>
      <c r="I1478" s="76">
        <v>3</v>
      </c>
      <c r="J1478" s="76">
        <v>9</v>
      </c>
      <c r="K1478" s="76">
        <v>-0.66669999999999996</v>
      </c>
    </row>
    <row r="1479" spans="1:11">
      <c r="A1479">
        <v>25</v>
      </c>
      <c r="B1479" t="s">
        <v>307</v>
      </c>
      <c r="C1479" t="s">
        <v>220</v>
      </c>
      <c r="D1479" t="s">
        <v>702</v>
      </c>
      <c r="E1479" t="s">
        <v>701</v>
      </c>
      <c r="F1479" t="s">
        <v>700</v>
      </c>
      <c r="G1479" t="s">
        <v>279</v>
      </c>
      <c r="H1479" t="s">
        <v>576</v>
      </c>
      <c r="I1479">
        <v>11884117</v>
      </c>
      <c r="J1479">
        <v>11621623</v>
      </c>
      <c r="K1479">
        <v>2.2599999999999999E-2</v>
      </c>
    </row>
    <row r="1480" spans="1:11">
      <c r="A1480" s="76">
        <v>26</v>
      </c>
      <c r="B1480" s="76" t="s">
        <v>307</v>
      </c>
      <c r="C1480" s="76" t="s">
        <v>220</v>
      </c>
      <c r="D1480" s="76" t="s">
        <v>699</v>
      </c>
      <c r="E1480" s="76" t="s">
        <v>463</v>
      </c>
      <c r="F1480" s="76" t="s">
        <v>698</v>
      </c>
      <c r="G1480" s="76" t="s">
        <v>279</v>
      </c>
      <c r="H1480" s="76" t="s">
        <v>576</v>
      </c>
      <c r="I1480" s="76">
        <v>11595454</v>
      </c>
      <c r="J1480" s="76">
        <v>11366771</v>
      </c>
      <c r="K1480" s="76">
        <v>2.01E-2</v>
      </c>
    </row>
    <row r="1481" spans="1:11">
      <c r="A1481">
        <v>64</v>
      </c>
      <c r="B1481" t="s">
        <v>307</v>
      </c>
      <c r="C1481" t="s">
        <v>220</v>
      </c>
      <c r="D1481" t="s">
        <v>697</v>
      </c>
      <c r="E1481" t="s">
        <v>696</v>
      </c>
      <c r="F1481" t="s">
        <v>695</v>
      </c>
      <c r="G1481" t="s">
        <v>279</v>
      </c>
      <c r="H1481" t="s">
        <v>428</v>
      </c>
      <c r="I1481">
        <v>2190907</v>
      </c>
      <c r="J1481">
        <v>2048691</v>
      </c>
      <c r="K1481">
        <v>6.9400000000000003E-2</v>
      </c>
    </row>
    <row r="1482" spans="1:11">
      <c r="A1482" s="76">
        <v>69</v>
      </c>
      <c r="B1482" s="76" t="s">
        <v>307</v>
      </c>
      <c r="C1482" s="76" t="s">
        <v>220</v>
      </c>
      <c r="D1482" s="76" t="s">
        <v>694</v>
      </c>
      <c r="E1482" s="76" t="s">
        <v>676</v>
      </c>
      <c r="F1482" s="76" t="s">
        <v>693</v>
      </c>
      <c r="G1482" s="76" t="s">
        <v>279</v>
      </c>
      <c r="H1482" s="76" t="s">
        <v>428</v>
      </c>
      <c r="I1482" s="76">
        <v>1990864</v>
      </c>
      <c r="J1482" s="76">
        <v>1846031</v>
      </c>
      <c r="K1482" s="76">
        <v>7.85E-2</v>
      </c>
    </row>
    <row r="1483" spans="1:11">
      <c r="A1483">
        <v>150</v>
      </c>
      <c r="B1483" t="s">
        <v>307</v>
      </c>
      <c r="C1483" t="s">
        <v>220</v>
      </c>
      <c r="D1483" t="s">
        <v>692</v>
      </c>
      <c r="E1483" t="s">
        <v>691</v>
      </c>
      <c r="F1483" t="s">
        <v>690</v>
      </c>
      <c r="G1483" t="s">
        <v>279</v>
      </c>
      <c r="H1483" t="s">
        <v>278</v>
      </c>
      <c r="I1483">
        <v>387922</v>
      </c>
      <c r="J1483">
        <v>352816</v>
      </c>
      <c r="K1483">
        <v>9.9500000000000005E-2</v>
      </c>
    </row>
    <row r="1484" spans="1:11">
      <c r="A1484" s="76">
        <v>154</v>
      </c>
      <c r="B1484" s="76" t="s">
        <v>307</v>
      </c>
      <c r="C1484" s="76" t="s">
        <v>220</v>
      </c>
      <c r="D1484" s="76" t="s">
        <v>689</v>
      </c>
      <c r="E1484" s="76" t="s">
        <v>688</v>
      </c>
      <c r="F1484" s="76" t="s">
        <v>687</v>
      </c>
      <c r="G1484" s="76" t="s">
        <v>279</v>
      </c>
      <c r="H1484" s="76" t="s">
        <v>278</v>
      </c>
      <c r="I1484" s="76">
        <v>361131</v>
      </c>
      <c r="J1484" s="76">
        <v>330063</v>
      </c>
      <c r="K1484" s="76">
        <v>9.4100000000000003E-2</v>
      </c>
    </row>
    <row r="1485" spans="1:11">
      <c r="A1485">
        <v>188</v>
      </c>
      <c r="B1485" t="s">
        <v>307</v>
      </c>
      <c r="C1485" t="s">
        <v>220</v>
      </c>
      <c r="D1485" t="s">
        <v>686</v>
      </c>
      <c r="E1485" t="s">
        <v>685</v>
      </c>
      <c r="F1485" t="s">
        <v>684</v>
      </c>
      <c r="G1485" t="s">
        <v>279</v>
      </c>
      <c r="H1485" t="s">
        <v>278</v>
      </c>
      <c r="I1485">
        <v>211487</v>
      </c>
      <c r="J1485">
        <v>195573</v>
      </c>
      <c r="K1485">
        <v>8.14E-2</v>
      </c>
    </row>
    <row r="1486" spans="1:11">
      <c r="A1486" s="76">
        <v>248</v>
      </c>
      <c r="B1486" s="76" t="s">
        <v>307</v>
      </c>
      <c r="C1486" s="76" t="s">
        <v>220</v>
      </c>
      <c r="D1486" s="76" t="s">
        <v>683</v>
      </c>
      <c r="E1486" s="76" t="s">
        <v>682</v>
      </c>
      <c r="F1486" s="76" t="s">
        <v>681</v>
      </c>
      <c r="G1486" s="76" t="s">
        <v>279</v>
      </c>
      <c r="H1486" s="76" t="s">
        <v>278</v>
      </c>
      <c r="I1486" s="76">
        <v>93206</v>
      </c>
      <c r="J1486" s="76">
        <v>83392</v>
      </c>
      <c r="K1486" s="76">
        <v>0.1177</v>
      </c>
    </row>
    <row r="1487" spans="1:11">
      <c r="A1487">
        <v>370</v>
      </c>
      <c r="B1487" t="s">
        <v>307</v>
      </c>
      <c r="C1487" t="s">
        <v>220</v>
      </c>
      <c r="D1487" t="s">
        <v>680</v>
      </c>
      <c r="E1487" t="s">
        <v>679</v>
      </c>
      <c r="F1487" t="s">
        <v>678</v>
      </c>
      <c r="G1487" t="s">
        <v>279</v>
      </c>
      <c r="H1487" t="s">
        <v>278</v>
      </c>
      <c r="I1487">
        <v>17584</v>
      </c>
      <c r="J1487">
        <v>12179</v>
      </c>
      <c r="K1487">
        <v>0.44379999999999997</v>
      </c>
    </row>
    <row r="1488" spans="1:11">
      <c r="A1488" s="76">
        <v>313</v>
      </c>
      <c r="B1488" s="76" t="s">
        <v>307</v>
      </c>
      <c r="C1488" s="76" t="s">
        <v>220</v>
      </c>
      <c r="D1488" s="76" t="s">
        <v>677</v>
      </c>
      <c r="E1488" s="76" t="s">
        <v>676</v>
      </c>
      <c r="F1488" s="76" t="s">
        <v>675</v>
      </c>
      <c r="G1488" s="76" t="s">
        <v>163</v>
      </c>
      <c r="H1488" s="76" t="s">
        <v>250</v>
      </c>
      <c r="I1488" s="76">
        <v>32254</v>
      </c>
      <c r="J1488" s="76">
        <v>26451</v>
      </c>
      <c r="K1488" s="76">
        <v>0.21940000000000001</v>
      </c>
    </row>
    <row r="1489" spans="1:11">
      <c r="A1489">
        <v>665</v>
      </c>
      <c r="B1489" t="s">
        <v>307</v>
      </c>
      <c r="C1489" t="s">
        <v>220</v>
      </c>
      <c r="D1489" t="s">
        <v>674</v>
      </c>
      <c r="E1489" t="s">
        <v>673</v>
      </c>
      <c r="F1489" t="s">
        <v>672</v>
      </c>
      <c r="G1489" t="s">
        <v>163</v>
      </c>
      <c r="H1489" t="s">
        <v>250</v>
      </c>
      <c r="I1489">
        <v>798</v>
      </c>
      <c r="J1489">
        <v>1149</v>
      </c>
      <c r="K1489">
        <v>-0.30549999999999999</v>
      </c>
    </row>
    <row r="1490" spans="1:11">
      <c r="A1490" s="76">
        <v>666</v>
      </c>
      <c r="B1490" s="76" t="s">
        <v>307</v>
      </c>
      <c r="C1490" s="76" t="s">
        <v>220</v>
      </c>
      <c r="D1490" s="76" t="s">
        <v>671</v>
      </c>
      <c r="E1490" s="76" t="s">
        <v>670</v>
      </c>
      <c r="F1490" s="76" t="s">
        <v>669</v>
      </c>
      <c r="G1490" s="76" t="s">
        <v>163</v>
      </c>
      <c r="H1490" s="76" t="s">
        <v>250</v>
      </c>
      <c r="I1490" s="76">
        <v>795</v>
      </c>
      <c r="J1490" s="76">
        <v>564</v>
      </c>
      <c r="K1490" s="76">
        <v>0.40960000000000002</v>
      </c>
    </row>
    <row r="1491" spans="1:11">
      <c r="A1491">
        <v>842</v>
      </c>
      <c r="B1491" t="s">
        <v>307</v>
      </c>
      <c r="C1491" t="s">
        <v>220</v>
      </c>
      <c r="D1491" t="s">
        <v>668</v>
      </c>
      <c r="E1491" t="s">
        <v>667</v>
      </c>
      <c r="F1491" t="s">
        <v>666</v>
      </c>
      <c r="G1491" t="s">
        <v>163</v>
      </c>
      <c r="H1491" t="s">
        <v>250</v>
      </c>
      <c r="I1491">
        <v>111</v>
      </c>
      <c r="J1491">
        <v>0</v>
      </c>
      <c r="K1491">
        <v>0</v>
      </c>
    </row>
    <row r="1492" spans="1:11">
      <c r="A1492" s="76">
        <v>873</v>
      </c>
      <c r="B1492" s="76" t="s">
        <v>307</v>
      </c>
      <c r="C1492" s="76" t="s">
        <v>220</v>
      </c>
      <c r="D1492" s="76" t="s">
        <v>665</v>
      </c>
      <c r="E1492" s="76" t="s">
        <v>664</v>
      </c>
      <c r="F1492" s="76" t="s">
        <v>663</v>
      </c>
      <c r="G1492" s="76" t="s">
        <v>163</v>
      </c>
      <c r="H1492" s="76" t="s">
        <v>250</v>
      </c>
      <c r="I1492" s="76">
        <v>79</v>
      </c>
      <c r="J1492" s="76">
        <v>347</v>
      </c>
      <c r="K1492" s="76">
        <v>-0.77229999999999999</v>
      </c>
    </row>
    <row r="1493" spans="1:11">
      <c r="A1493">
        <v>900</v>
      </c>
      <c r="B1493" t="s">
        <v>307</v>
      </c>
      <c r="C1493" t="s">
        <v>220</v>
      </c>
      <c r="D1493" t="s">
        <v>662</v>
      </c>
      <c r="E1493" t="s">
        <v>661</v>
      </c>
      <c r="F1493" t="s">
        <v>660</v>
      </c>
      <c r="G1493" t="s">
        <v>163</v>
      </c>
      <c r="H1493" t="s">
        <v>250</v>
      </c>
      <c r="I1493">
        <v>64</v>
      </c>
      <c r="J1493">
        <v>114</v>
      </c>
      <c r="K1493">
        <v>-0.43859999999999999</v>
      </c>
    </row>
    <row r="1494" spans="1:11">
      <c r="A1494" s="76">
        <v>923</v>
      </c>
      <c r="B1494" s="76" t="s">
        <v>307</v>
      </c>
      <c r="C1494" s="76" t="s">
        <v>220</v>
      </c>
      <c r="D1494" s="76" t="s">
        <v>659</v>
      </c>
      <c r="E1494" s="76" t="s">
        <v>658</v>
      </c>
      <c r="F1494" s="76" t="s">
        <v>657</v>
      </c>
      <c r="G1494" s="76" t="s">
        <v>163</v>
      </c>
      <c r="H1494" s="76" t="s">
        <v>250</v>
      </c>
      <c r="I1494" s="76">
        <v>53</v>
      </c>
      <c r="J1494" s="76">
        <v>47</v>
      </c>
      <c r="K1494" s="76">
        <v>0.12770000000000001</v>
      </c>
    </row>
    <row r="1495" spans="1:11">
      <c r="A1495">
        <v>1008</v>
      </c>
      <c r="B1495" t="s">
        <v>307</v>
      </c>
      <c r="C1495" t="s">
        <v>220</v>
      </c>
      <c r="D1495" t="s">
        <v>656</v>
      </c>
      <c r="E1495" t="s">
        <v>655</v>
      </c>
      <c r="F1495" t="s">
        <v>654</v>
      </c>
      <c r="G1495" t="s">
        <v>163</v>
      </c>
      <c r="H1495" t="s">
        <v>250</v>
      </c>
      <c r="I1495">
        <v>27</v>
      </c>
      <c r="J1495">
        <v>3</v>
      </c>
      <c r="K1495">
        <v>8</v>
      </c>
    </row>
    <row r="1496" spans="1:11">
      <c r="A1496" s="76">
        <v>1048</v>
      </c>
      <c r="B1496" s="76" t="s">
        <v>307</v>
      </c>
      <c r="C1496" s="76" t="s">
        <v>220</v>
      </c>
      <c r="D1496" s="76" t="s">
        <v>653</v>
      </c>
      <c r="E1496" s="76" t="s">
        <v>652</v>
      </c>
      <c r="F1496" s="76" t="s">
        <v>651</v>
      </c>
      <c r="G1496" s="76" t="s">
        <v>163</v>
      </c>
      <c r="H1496" s="76" t="s">
        <v>250</v>
      </c>
      <c r="I1496" s="76">
        <v>23</v>
      </c>
      <c r="J1496" s="76">
        <v>9</v>
      </c>
      <c r="K1496" s="76">
        <v>1.5556000000000001</v>
      </c>
    </row>
    <row r="1497" spans="1:11">
      <c r="A1497">
        <v>1068</v>
      </c>
      <c r="B1497" t="s">
        <v>307</v>
      </c>
      <c r="C1497" t="s">
        <v>220</v>
      </c>
      <c r="D1497" t="s">
        <v>650</v>
      </c>
      <c r="E1497" t="s">
        <v>649</v>
      </c>
      <c r="F1497" t="s">
        <v>648</v>
      </c>
      <c r="G1497" t="s">
        <v>163</v>
      </c>
      <c r="H1497" t="s">
        <v>250</v>
      </c>
      <c r="I1497">
        <v>20</v>
      </c>
      <c r="J1497">
        <v>15</v>
      </c>
      <c r="K1497">
        <v>0.33329999999999999</v>
      </c>
    </row>
    <row r="1498" spans="1:11">
      <c r="A1498" s="76">
        <v>1122</v>
      </c>
      <c r="B1498" s="76" t="s">
        <v>307</v>
      </c>
      <c r="C1498" s="76" t="s">
        <v>220</v>
      </c>
      <c r="D1498" s="76" t="s">
        <v>647</v>
      </c>
      <c r="E1498" s="76" t="s">
        <v>646</v>
      </c>
      <c r="F1498" s="76" t="s">
        <v>645</v>
      </c>
      <c r="G1498" s="76" t="s">
        <v>163</v>
      </c>
      <c r="H1498" s="76" t="s">
        <v>250</v>
      </c>
      <c r="I1498" s="76">
        <v>15</v>
      </c>
      <c r="J1498" s="76">
        <v>33</v>
      </c>
      <c r="K1498" s="76">
        <v>-0.54549999999999998</v>
      </c>
    </row>
    <row r="1499" spans="1:11">
      <c r="A1499">
        <v>1162</v>
      </c>
      <c r="B1499" t="s">
        <v>307</v>
      </c>
      <c r="C1499" t="s">
        <v>220</v>
      </c>
      <c r="D1499" t="s">
        <v>644</v>
      </c>
      <c r="E1499" t="s">
        <v>643</v>
      </c>
      <c r="F1499" t="s">
        <v>642</v>
      </c>
      <c r="G1499" t="s">
        <v>163</v>
      </c>
      <c r="H1499" t="s">
        <v>250</v>
      </c>
      <c r="I1499">
        <v>12</v>
      </c>
      <c r="J1499">
        <v>0</v>
      </c>
      <c r="K1499">
        <v>0</v>
      </c>
    </row>
    <row r="1500" spans="1:11">
      <c r="A1500" s="76">
        <v>1212</v>
      </c>
      <c r="B1500" s="76" t="s">
        <v>307</v>
      </c>
      <c r="C1500" s="76" t="s">
        <v>220</v>
      </c>
      <c r="D1500" s="76" t="s">
        <v>641</v>
      </c>
      <c r="E1500" s="76" t="s">
        <v>640</v>
      </c>
      <c r="F1500" s="76" t="s">
        <v>639</v>
      </c>
      <c r="G1500" s="76" t="s">
        <v>163</v>
      </c>
      <c r="H1500" s="76" t="s">
        <v>250</v>
      </c>
      <c r="I1500" s="76">
        <v>9</v>
      </c>
      <c r="J1500" s="76">
        <v>55</v>
      </c>
      <c r="K1500" s="76">
        <v>-0.83640000000000003</v>
      </c>
    </row>
    <row r="1501" spans="1:11">
      <c r="A1501">
        <v>1256</v>
      </c>
      <c r="B1501" t="s">
        <v>307</v>
      </c>
      <c r="C1501" t="s">
        <v>220</v>
      </c>
      <c r="D1501" t="s">
        <v>638</v>
      </c>
      <c r="E1501" t="s">
        <v>637</v>
      </c>
      <c r="F1501" t="s">
        <v>636</v>
      </c>
      <c r="G1501" t="s">
        <v>163</v>
      </c>
      <c r="H1501" t="s">
        <v>250</v>
      </c>
      <c r="I1501">
        <v>8</v>
      </c>
      <c r="J1501">
        <v>42</v>
      </c>
      <c r="K1501">
        <v>-0.8095</v>
      </c>
    </row>
    <row r="1502" spans="1:11">
      <c r="A1502" s="76">
        <v>1350</v>
      </c>
      <c r="B1502" s="76" t="s">
        <v>307</v>
      </c>
      <c r="C1502" s="76" t="s">
        <v>220</v>
      </c>
      <c r="D1502" s="76" t="s">
        <v>635</v>
      </c>
      <c r="E1502" s="76" t="s">
        <v>634</v>
      </c>
      <c r="F1502" s="76" t="s">
        <v>633</v>
      </c>
      <c r="G1502" s="76" t="s">
        <v>163</v>
      </c>
      <c r="H1502" s="76" t="s">
        <v>250</v>
      </c>
      <c r="I1502" s="76">
        <v>5</v>
      </c>
      <c r="J1502" s="76">
        <v>0</v>
      </c>
      <c r="K1502" s="76">
        <v>0</v>
      </c>
    </row>
    <row r="1503" spans="1:11">
      <c r="A1503">
        <v>1361</v>
      </c>
      <c r="B1503" t="s">
        <v>307</v>
      </c>
      <c r="C1503" t="s">
        <v>220</v>
      </c>
      <c r="D1503" t="s">
        <v>632</v>
      </c>
      <c r="E1503" t="s">
        <v>631</v>
      </c>
      <c r="F1503" t="s">
        <v>630</v>
      </c>
      <c r="G1503" t="s">
        <v>163</v>
      </c>
      <c r="H1503" t="s">
        <v>250</v>
      </c>
      <c r="I1503">
        <v>5</v>
      </c>
      <c r="J1503">
        <v>48</v>
      </c>
      <c r="K1503">
        <v>-0.89580000000000004</v>
      </c>
    </row>
    <row r="1504" spans="1:11">
      <c r="A1504" s="76">
        <v>1363</v>
      </c>
      <c r="B1504" s="76" t="s">
        <v>307</v>
      </c>
      <c r="C1504" s="76" t="s">
        <v>220</v>
      </c>
      <c r="D1504" s="76" t="s">
        <v>629</v>
      </c>
      <c r="E1504" s="76" t="s">
        <v>628</v>
      </c>
      <c r="F1504" s="76" t="s">
        <v>627</v>
      </c>
      <c r="G1504" s="76" t="s">
        <v>163</v>
      </c>
      <c r="H1504" s="76" t="s">
        <v>250</v>
      </c>
      <c r="I1504" s="76">
        <v>5</v>
      </c>
      <c r="J1504" s="76">
        <v>7</v>
      </c>
      <c r="K1504" s="76">
        <v>-0.28570000000000001</v>
      </c>
    </row>
    <row r="1505" spans="1:11">
      <c r="A1505">
        <v>1394</v>
      </c>
      <c r="B1505" t="s">
        <v>307</v>
      </c>
      <c r="C1505" t="s">
        <v>220</v>
      </c>
      <c r="D1505" t="s">
        <v>626</v>
      </c>
      <c r="E1505" t="s">
        <v>625</v>
      </c>
      <c r="F1505" t="s">
        <v>624</v>
      </c>
      <c r="G1505" t="s">
        <v>163</v>
      </c>
      <c r="H1505" t="s">
        <v>250</v>
      </c>
      <c r="I1505">
        <v>4</v>
      </c>
      <c r="J1505">
        <v>0</v>
      </c>
      <c r="K1505">
        <v>0</v>
      </c>
    </row>
    <row r="1506" spans="1:11">
      <c r="A1506" s="76">
        <v>1599</v>
      </c>
      <c r="B1506" s="76" t="s">
        <v>307</v>
      </c>
      <c r="C1506" s="76" t="s">
        <v>220</v>
      </c>
      <c r="D1506" s="76" t="s">
        <v>623</v>
      </c>
      <c r="E1506" s="76" t="s">
        <v>622</v>
      </c>
      <c r="F1506" s="76" t="s">
        <v>621</v>
      </c>
      <c r="G1506" s="76" t="s">
        <v>163</v>
      </c>
      <c r="H1506" s="76" t="s">
        <v>250</v>
      </c>
      <c r="I1506" s="76">
        <v>1</v>
      </c>
      <c r="J1506" s="76">
        <v>0</v>
      </c>
      <c r="K1506" s="76">
        <v>0</v>
      </c>
    </row>
    <row r="1507" spans="1:11">
      <c r="A1507">
        <v>1613</v>
      </c>
      <c r="B1507" t="s">
        <v>307</v>
      </c>
      <c r="C1507" t="s">
        <v>220</v>
      </c>
      <c r="D1507" t="s">
        <v>620</v>
      </c>
      <c r="E1507" t="s">
        <v>619</v>
      </c>
      <c r="F1507" t="s">
        <v>618</v>
      </c>
      <c r="G1507" t="s">
        <v>163</v>
      </c>
      <c r="H1507" t="s">
        <v>250</v>
      </c>
      <c r="I1507">
        <v>1</v>
      </c>
      <c r="J1507">
        <v>0</v>
      </c>
      <c r="K1507">
        <v>0</v>
      </c>
    </row>
    <row r="1508" spans="1:11">
      <c r="A1508" s="76">
        <v>1623</v>
      </c>
      <c r="B1508" s="76" t="s">
        <v>307</v>
      </c>
      <c r="C1508" s="76" t="s">
        <v>220</v>
      </c>
      <c r="D1508" s="76" t="s">
        <v>617</v>
      </c>
      <c r="E1508" s="76" t="s">
        <v>616</v>
      </c>
      <c r="F1508" s="76" t="s">
        <v>615</v>
      </c>
      <c r="G1508" s="76" t="s">
        <v>163</v>
      </c>
      <c r="H1508" s="76" t="s">
        <v>250</v>
      </c>
      <c r="I1508" s="76">
        <v>1</v>
      </c>
      <c r="J1508" s="76">
        <v>4</v>
      </c>
      <c r="K1508" s="76">
        <v>-0.75</v>
      </c>
    </row>
    <row r="1509" spans="1:11">
      <c r="A1509">
        <v>1633</v>
      </c>
      <c r="B1509" t="s">
        <v>307</v>
      </c>
      <c r="C1509" t="s">
        <v>220</v>
      </c>
      <c r="D1509" t="s">
        <v>614</v>
      </c>
      <c r="E1509" t="s">
        <v>613</v>
      </c>
      <c r="F1509" t="s">
        <v>612</v>
      </c>
      <c r="G1509" t="s">
        <v>163</v>
      </c>
      <c r="H1509" t="s">
        <v>250</v>
      </c>
      <c r="I1509">
        <v>1</v>
      </c>
      <c r="J1509">
        <v>0</v>
      </c>
      <c r="K1509">
        <v>0</v>
      </c>
    </row>
    <row r="1510" spans="1:11">
      <c r="A1510" s="76">
        <v>120</v>
      </c>
      <c r="B1510" s="76" t="s">
        <v>603</v>
      </c>
      <c r="C1510" s="76" t="s">
        <v>602</v>
      </c>
      <c r="D1510" s="76" t="s">
        <v>611</v>
      </c>
      <c r="E1510" s="76" t="s">
        <v>605</v>
      </c>
      <c r="F1510" s="76" t="s">
        <v>610</v>
      </c>
      <c r="G1510" s="76" t="s">
        <v>279</v>
      </c>
      <c r="H1510" s="76" t="s">
        <v>428</v>
      </c>
      <c r="I1510" s="76">
        <v>591560</v>
      </c>
      <c r="J1510" s="76">
        <v>417871</v>
      </c>
      <c r="K1510" s="76">
        <v>0.41570000000000001</v>
      </c>
    </row>
    <row r="1511" spans="1:11">
      <c r="A1511">
        <v>185</v>
      </c>
      <c r="B1511" t="s">
        <v>603</v>
      </c>
      <c r="C1511" t="s">
        <v>602</v>
      </c>
      <c r="D1511" t="s">
        <v>609</v>
      </c>
      <c r="E1511" t="s">
        <v>608</v>
      </c>
      <c r="F1511" t="s">
        <v>607</v>
      </c>
      <c r="G1511" t="s">
        <v>279</v>
      </c>
      <c r="H1511" t="s">
        <v>278</v>
      </c>
      <c r="I1511">
        <v>225883</v>
      </c>
      <c r="J1511">
        <v>212812</v>
      </c>
      <c r="K1511">
        <v>6.1400000000000003E-2</v>
      </c>
    </row>
    <row r="1512" spans="1:11">
      <c r="A1512" s="76">
        <v>355</v>
      </c>
      <c r="B1512" s="76" t="s">
        <v>603</v>
      </c>
      <c r="C1512" s="76" t="s">
        <v>602</v>
      </c>
      <c r="D1512" s="76" t="s">
        <v>606</v>
      </c>
      <c r="E1512" s="76" t="s">
        <v>605</v>
      </c>
      <c r="F1512" s="76" t="s">
        <v>604</v>
      </c>
      <c r="G1512" s="76" t="s">
        <v>163</v>
      </c>
      <c r="H1512" s="76" t="s">
        <v>250</v>
      </c>
      <c r="I1512" s="76">
        <v>20138</v>
      </c>
      <c r="J1512" s="76">
        <v>17115</v>
      </c>
      <c r="K1512" s="76">
        <v>0.17660000000000001</v>
      </c>
    </row>
    <row r="1513" spans="1:11">
      <c r="A1513">
        <v>357</v>
      </c>
      <c r="B1513" t="s">
        <v>603</v>
      </c>
      <c r="C1513" t="s">
        <v>602</v>
      </c>
      <c r="D1513" t="s">
        <v>601</v>
      </c>
      <c r="E1513" t="s">
        <v>600</v>
      </c>
      <c r="F1513" t="s">
        <v>599</v>
      </c>
      <c r="G1513" t="s">
        <v>163</v>
      </c>
      <c r="H1513" t="s">
        <v>250</v>
      </c>
      <c r="I1513">
        <v>19873</v>
      </c>
      <c r="J1513">
        <v>17408</v>
      </c>
      <c r="K1513">
        <v>0.1416</v>
      </c>
    </row>
    <row r="1514" spans="1:11">
      <c r="A1514" s="76">
        <v>114</v>
      </c>
      <c r="B1514" s="76" t="s">
        <v>191</v>
      </c>
      <c r="C1514" s="76" t="s">
        <v>219</v>
      </c>
      <c r="D1514" s="76" t="s">
        <v>598</v>
      </c>
      <c r="E1514" s="76" t="s">
        <v>378</v>
      </c>
      <c r="F1514" s="76" t="s">
        <v>597</v>
      </c>
      <c r="G1514" s="76" t="s">
        <v>279</v>
      </c>
      <c r="H1514" s="76" t="s">
        <v>428</v>
      </c>
      <c r="I1514" s="76">
        <v>687436</v>
      </c>
      <c r="J1514" s="76">
        <v>658879</v>
      </c>
      <c r="K1514" s="76">
        <v>4.3299999999999998E-2</v>
      </c>
    </row>
    <row r="1515" spans="1:11">
      <c r="A1515">
        <v>466</v>
      </c>
      <c r="B1515" t="s">
        <v>191</v>
      </c>
      <c r="C1515" t="s">
        <v>219</v>
      </c>
      <c r="D1515" t="s">
        <v>596</v>
      </c>
      <c r="E1515" t="s">
        <v>595</v>
      </c>
      <c r="F1515" t="s">
        <v>594</v>
      </c>
      <c r="G1515" t="s">
        <v>274</v>
      </c>
      <c r="H1515" t="s">
        <v>250</v>
      </c>
      <c r="I1515">
        <v>5488</v>
      </c>
      <c r="J1515">
        <v>5554</v>
      </c>
      <c r="K1515">
        <v>-1.1900000000000001E-2</v>
      </c>
    </row>
    <row r="1516" spans="1:11">
      <c r="A1516" s="76">
        <v>833</v>
      </c>
      <c r="B1516" s="76" t="s">
        <v>191</v>
      </c>
      <c r="C1516" s="76" t="s">
        <v>219</v>
      </c>
      <c r="D1516" s="76" t="s">
        <v>593</v>
      </c>
      <c r="E1516" s="76" t="s">
        <v>592</v>
      </c>
      <c r="F1516" s="76" t="s">
        <v>591</v>
      </c>
      <c r="G1516" s="76" t="s">
        <v>163</v>
      </c>
      <c r="H1516" s="76" t="s">
        <v>250</v>
      </c>
      <c r="I1516" s="76">
        <v>119</v>
      </c>
      <c r="J1516" s="76">
        <v>195</v>
      </c>
      <c r="K1516" s="76">
        <v>-0.38969999999999999</v>
      </c>
    </row>
    <row r="1517" spans="1:11">
      <c r="A1517">
        <v>1040</v>
      </c>
      <c r="B1517" t="s">
        <v>191</v>
      </c>
      <c r="C1517" t="s">
        <v>219</v>
      </c>
      <c r="D1517" t="s">
        <v>590</v>
      </c>
      <c r="E1517" t="s">
        <v>589</v>
      </c>
      <c r="F1517" t="s">
        <v>588</v>
      </c>
      <c r="G1517" t="s">
        <v>163</v>
      </c>
      <c r="H1517" t="s">
        <v>250</v>
      </c>
      <c r="I1517">
        <v>24</v>
      </c>
      <c r="J1517">
        <v>67</v>
      </c>
      <c r="K1517">
        <v>-0.64180000000000004</v>
      </c>
    </row>
    <row r="1518" spans="1:11">
      <c r="A1518" s="76">
        <v>1096</v>
      </c>
      <c r="B1518" s="76" t="s">
        <v>191</v>
      </c>
      <c r="C1518" s="76" t="s">
        <v>219</v>
      </c>
      <c r="D1518" s="76" t="s">
        <v>587</v>
      </c>
      <c r="E1518" s="76" t="s">
        <v>586</v>
      </c>
      <c r="F1518" s="76" t="s">
        <v>585</v>
      </c>
      <c r="G1518" s="76" t="s">
        <v>163</v>
      </c>
      <c r="H1518" s="76" t="s">
        <v>250</v>
      </c>
      <c r="I1518" s="76">
        <v>18</v>
      </c>
      <c r="J1518" s="76">
        <v>21</v>
      </c>
      <c r="K1518" s="76">
        <v>-0.1429</v>
      </c>
    </row>
    <row r="1519" spans="1:11">
      <c r="A1519">
        <v>1246</v>
      </c>
      <c r="B1519" t="s">
        <v>191</v>
      </c>
      <c r="C1519" t="s">
        <v>219</v>
      </c>
      <c r="D1519" t="s">
        <v>584</v>
      </c>
      <c r="E1519" t="s">
        <v>583</v>
      </c>
      <c r="F1519" t="s">
        <v>582</v>
      </c>
      <c r="G1519" t="s">
        <v>163</v>
      </c>
      <c r="H1519" t="s">
        <v>250</v>
      </c>
      <c r="I1519">
        <v>8</v>
      </c>
      <c r="J1519">
        <v>5</v>
      </c>
      <c r="K1519">
        <v>0.6</v>
      </c>
    </row>
    <row r="1520" spans="1:11">
      <c r="A1520" s="76">
        <v>1386</v>
      </c>
      <c r="B1520" s="76" t="s">
        <v>191</v>
      </c>
      <c r="C1520" s="76" t="s">
        <v>219</v>
      </c>
      <c r="D1520" s="76" t="s">
        <v>581</v>
      </c>
      <c r="E1520" s="76" t="s">
        <v>580</v>
      </c>
      <c r="F1520" s="76" t="s">
        <v>579</v>
      </c>
      <c r="G1520" s="76" t="s">
        <v>163</v>
      </c>
      <c r="H1520" s="76" t="s">
        <v>250</v>
      </c>
      <c r="I1520" s="76">
        <v>4</v>
      </c>
      <c r="J1520" s="76">
        <v>6</v>
      </c>
      <c r="K1520" s="76">
        <v>-0.33329999999999999</v>
      </c>
    </row>
    <row r="1521" spans="1:11">
      <c r="A1521">
        <v>8</v>
      </c>
      <c r="B1521" t="s">
        <v>197</v>
      </c>
      <c r="C1521" t="s">
        <v>222</v>
      </c>
      <c r="D1521" t="s">
        <v>578</v>
      </c>
      <c r="E1521" t="s">
        <v>548</v>
      </c>
      <c r="F1521" t="s">
        <v>577</v>
      </c>
      <c r="G1521" t="s">
        <v>279</v>
      </c>
      <c r="H1521" t="s">
        <v>576</v>
      </c>
      <c r="I1521">
        <v>25001762</v>
      </c>
      <c r="J1521">
        <v>24024908</v>
      </c>
      <c r="K1521">
        <v>4.07E-2</v>
      </c>
    </row>
    <row r="1522" spans="1:11">
      <c r="A1522" s="76">
        <v>71</v>
      </c>
      <c r="B1522" s="76" t="s">
        <v>197</v>
      </c>
      <c r="C1522" s="76" t="s">
        <v>222</v>
      </c>
      <c r="D1522" s="76" t="s">
        <v>575</v>
      </c>
      <c r="E1522" s="76" t="s">
        <v>498</v>
      </c>
      <c r="F1522" s="76" t="s">
        <v>574</v>
      </c>
      <c r="G1522" s="76" t="s">
        <v>279</v>
      </c>
      <c r="H1522" s="76" t="s">
        <v>428</v>
      </c>
      <c r="I1522" s="76">
        <v>1944393</v>
      </c>
      <c r="J1522" s="76">
        <v>1872781</v>
      </c>
      <c r="K1522" s="76">
        <v>3.8199999999999998E-2</v>
      </c>
    </row>
    <row r="1523" spans="1:11">
      <c r="A1523">
        <v>141</v>
      </c>
      <c r="B1523" t="s">
        <v>197</v>
      </c>
      <c r="C1523" t="s">
        <v>222</v>
      </c>
      <c r="D1523" t="s">
        <v>573</v>
      </c>
      <c r="E1523" t="s">
        <v>572</v>
      </c>
      <c r="F1523" t="s">
        <v>571</v>
      </c>
      <c r="G1523" t="s">
        <v>279</v>
      </c>
      <c r="H1523" t="s">
        <v>278</v>
      </c>
      <c r="I1523">
        <v>438015</v>
      </c>
      <c r="J1523">
        <v>395348</v>
      </c>
      <c r="K1523">
        <v>0.1079</v>
      </c>
    </row>
    <row r="1524" spans="1:11">
      <c r="A1524" s="76">
        <v>149</v>
      </c>
      <c r="B1524" s="76" t="s">
        <v>197</v>
      </c>
      <c r="C1524" s="76" t="s">
        <v>222</v>
      </c>
      <c r="D1524" s="76" t="s">
        <v>570</v>
      </c>
      <c r="E1524" s="76" t="s">
        <v>569</v>
      </c>
      <c r="F1524" s="76" t="s">
        <v>568</v>
      </c>
      <c r="G1524" s="76" t="s">
        <v>279</v>
      </c>
      <c r="H1524" s="76" t="s">
        <v>278</v>
      </c>
      <c r="I1524" s="76">
        <v>389778</v>
      </c>
      <c r="J1524" s="76">
        <v>3037</v>
      </c>
      <c r="K1524" s="76">
        <v>127.34310000000001</v>
      </c>
    </row>
    <row r="1525" spans="1:11">
      <c r="A1525">
        <v>162</v>
      </c>
      <c r="B1525" t="s">
        <v>197</v>
      </c>
      <c r="C1525" t="s">
        <v>222</v>
      </c>
      <c r="D1525" t="s">
        <v>567</v>
      </c>
      <c r="E1525" t="s">
        <v>566</v>
      </c>
      <c r="F1525" t="s">
        <v>565</v>
      </c>
      <c r="G1525" t="s">
        <v>279</v>
      </c>
      <c r="H1525" t="s">
        <v>278</v>
      </c>
      <c r="I1525">
        <v>335616</v>
      </c>
      <c r="J1525">
        <v>368186</v>
      </c>
      <c r="K1525">
        <v>-8.8499999999999995E-2</v>
      </c>
    </row>
    <row r="1526" spans="1:11">
      <c r="A1526" s="76">
        <v>261</v>
      </c>
      <c r="B1526" s="76" t="s">
        <v>197</v>
      </c>
      <c r="C1526" s="76" t="s">
        <v>222</v>
      </c>
      <c r="D1526" s="76" t="s">
        <v>564</v>
      </c>
      <c r="E1526" s="76" t="s">
        <v>563</v>
      </c>
      <c r="F1526" s="76" t="s">
        <v>562</v>
      </c>
      <c r="G1526" s="76" t="s">
        <v>279</v>
      </c>
      <c r="H1526" s="76" t="s">
        <v>278</v>
      </c>
      <c r="I1526" s="76">
        <v>70560</v>
      </c>
      <c r="J1526" s="76">
        <v>66699</v>
      </c>
      <c r="K1526" s="76">
        <v>5.79E-2</v>
      </c>
    </row>
    <row r="1527" spans="1:11">
      <c r="A1527">
        <v>264</v>
      </c>
      <c r="B1527" t="s">
        <v>197</v>
      </c>
      <c r="C1527" t="s">
        <v>222</v>
      </c>
      <c r="D1527" t="s">
        <v>561</v>
      </c>
      <c r="E1527" t="s">
        <v>560</v>
      </c>
      <c r="F1527" t="s">
        <v>559</v>
      </c>
      <c r="G1527" t="s">
        <v>279</v>
      </c>
      <c r="H1527" t="s">
        <v>278</v>
      </c>
      <c r="I1527">
        <v>69397</v>
      </c>
      <c r="J1527">
        <v>69510</v>
      </c>
      <c r="K1527">
        <v>-1.6000000000000001E-3</v>
      </c>
    </row>
    <row r="1528" spans="1:11">
      <c r="A1528" s="76">
        <v>268</v>
      </c>
      <c r="B1528" s="76" t="s">
        <v>197</v>
      </c>
      <c r="C1528" s="76" t="s">
        <v>222</v>
      </c>
      <c r="D1528" s="76" t="s">
        <v>558</v>
      </c>
      <c r="E1528" s="76" t="s">
        <v>557</v>
      </c>
      <c r="F1528" s="76" t="s">
        <v>556</v>
      </c>
      <c r="G1528" s="76" t="s">
        <v>279</v>
      </c>
      <c r="H1528" s="76" t="s">
        <v>278</v>
      </c>
      <c r="I1528" s="76">
        <v>64619</v>
      </c>
      <c r="J1528" s="76">
        <v>64528</v>
      </c>
      <c r="K1528" s="76">
        <v>1.4E-3</v>
      </c>
    </row>
    <row r="1529" spans="1:11">
      <c r="A1529">
        <v>285</v>
      </c>
      <c r="B1529" t="s">
        <v>197</v>
      </c>
      <c r="C1529" t="s">
        <v>222</v>
      </c>
      <c r="D1529" t="s">
        <v>555</v>
      </c>
      <c r="E1529" t="s">
        <v>554</v>
      </c>
      <c r="F1529" t="s">
        <v>553</v>
      </c>
      <c r="G1529" t="s">
        <v>279</v>
      </c>
      <c r="H1529" t="s">
        <v>278</v>
      </c>
      <c r="I1529">
        <v>49220</v>
      </c>
      <c r="J1529">
        <v>49527</v>
      </c>
      <c r="K1529">
        <v>-6.1999999999999998E-3</v>
      </c>
    </row>
    <row r="1530" spans="1:11">
      <c r="A1530" s="76">
        <v>316</v>
      </c>
      <c r="B1530" s="76" t="s">
        <v>197</v>
      </c>
      <c r="C1530" s="76" t="s">
        <v>222</v>
      </c>
      <c r="D1530" s="76" t="s">
        <v>552</v>
      </c>
      <c r="E1530" s="76" t="s">
        <v>548</v>
      </c>
      <c r="F1530" s="76" t="s">
        <v>551</v>
      </c>
      <c r="G1530" s="76" t="s">
        <v>279</v>
      </c>
      <c r="H1530" s="76" t="s">
        <v>278</v>
      </c>
      <c r="I1530" s="76">
        <v>30568</v>
      </c>
      <c r="J1530" s="76">
        <v>18586</v>
      </c>
      <c r="K1530" s="76">
        <v>0.64470000000000005</v>
      </c>
    </row>
    <row r="1531" spans="1:11">
      <c r="A1531">
        <v>390</v>
      </c>
      <c r="B1531" t="s">
        <v>197</v>
      </c>
      <c r="C1531" t="s">
        <v>222</v>
      </c>
      <c r="D1531" t="s">
        <v>550</v>
      </c>
      <c r="E1531" t="s">
        <v>538</v>
      </c>
      <c r="F1531" t="s">
        <v>538</v>
      </c>
      <c r="G1531" t="s">
        <v>279</v>
      </c>
      <c r="H1531" t="s">
        <v>278</v>
      </c>
      <c r="I1531">
        <v>13577</v>
      </c>
      <c r="J1531">
        <v>13497</v>
      </c>
      <c r="K1531">
        <v>5.8999999999999999E-3</v>
      </c>
    </row>
    <row r="1532" spans="1:11">
      <c r="A1532" s="76">
        <v>326</v>
      </c>
      <c r="B1532" s="76" t="s">
        <v>197</v>
      </c>
      <c r="C1532" s="76" t="s">
        <v>222</v>
      </c>
      <c r="D1532" s="76" t="s">
        <v>549</v>
      </c>
      <c r="E1532" s="76" t="s">
        <v>548</v>
      </c>
      <c r="F1532" s="76" t="s">
        <v>547</v>
      </c>
      <c r="G1532" s="76" t="s">
        <v>163</v>
      </c>
      <c r="H1532" s="76" t="s">
        <v>250</v>
      </c>
      <c r="I1532" s="76">
        <v>27333</v>
      </c>
      <c r="J1532" s="76">
        <v>25079</v>
      </c>
      <c r="K1532" s="76">
        <v>8.9899999999999994E-2</v>
      </c>
    </row>
    <row r="1533" spans="1:11">
      <c r="A1533">
        <v>427</v>
      </c>
      <c r="B1533" t="s">
        <v>197</v>
      </c>
      <c r="C1533" t="s">
        <v>222</v>
      </c>
      <c r="D1533" t="s">
        <v>546</v>
      </c>
      <c r="E1533" t="s">
        <v>439</v>
      </c>
      <c r="F1533" t="s">
        <v>545</v>
      </c>
      <c r="G1533" t="s">
        <v>274</v>
      </c>
      <c r="H1533" t="s">
        <v>250</v>
      </c>
      <c r="I1533">
        <v>9205</v>
      </c>
      <c r="J1533">
        <v>10101</v>
      </c>
      <c r="K1533">
        <v>-8.8700000000000001E-2</v>
      </c>
    </row>
    <row r="1534" spans="1:11">
      <c r="A1534" s="76">
        <v>517</v>
      </c>
      <c r="B1534" s="76" t="s">
        <v>197</v>
      </c>
      <c r="C1534" s="76" t="s">
        <v>222</v>
      </c>
      <c r="D1534" s="76" t="s">
        <v>544</v>
      </c>
      <c r="E1534" s="76" t="s">
        <v>517</v>
      </c>
      <c r="F1534" s="76" t="s">
        <v>543</v>
      </c>
      <c r="G1534" s="76" t="s">
        <v>163</v>
      </c>
      <c r="H1534" s="76" t="s">
        <v>250</v>
      </c>
      <c r="I1534" s="76">
        <v>3736</v>
      </c>
      <c r="J1534" s="76">
        <v>3251</v>
      </c>
      <c r="K1534" s="76">
        <v>0.1492</v>
      </c>
    </row>
    <row r="1535" spans="1:11">
      <c r="A1535">
        <v>534</v>
      </c>
      <c r="B1535" t="s">
        <v>197</v>
      </c>
      <c r="C1535" t="s">
        <v>222</v>
      </c>
      <c r="D1535" t="s">
        <v>542</v>
      </c>
      <c r="E1535" t="s">
        <v>541</v>
      </c>
      <c r="F1535" t="s">
        <v>540</v>
      </c>
      <c r="G1535" t="s">
        <v>163</v>
      </c>
      <c r="H1535" t="s">
        <v>250</v>
      </c>
      <c r="I1535">
        <v>3254</v>
      </c>
      <c r="J1535">
        <v>3341</v>
      </c>
      <c r="K1535">
        <v>-2.5999999999999999E-2</v>
      </c>
    </row>
    <row r="1536" spans="1:11">
      <c r="A1536" s="76">
        <v>596</v>
      </c>
      <c r="B1536" s="76" t="s">
        <v>197</v>
      </c>
      <c r="C1536" s="76" t="s">
        <v>222</v>
      </c>
      <c r="D1536" s="76" t="s">
        <v>539</v>
      </c>
      <c r="E1536" s="76" t="s">
        <v>538</v>
      </c>
      <c r="F1536" s="76" t="s">
        <v>538</v>
      </c>
      <c r="G1536" s="76" t="s">
        <v>163</v>
      </c>
      <c r="H1536" s="76" t="s">
        <v>250</v>
      </c>
      <c r="I1536" s="76">
        <v>1737</v>
      </c>
      <c r="J1536" s="76">
        <v>1723</v>
      </c>
      <c r="K1536" s="76">
        <v>8.0999999999999996E-3</v>
      </c>
    </row>
    <row r="1537" spans="1:11">
      <c r="A1537">
        <v>597</v>
      </c>
      <c r="B1537" t="s">
        <v>197</v>
      </c>
      <c r="C1537" t="s">
        <v>222</v>
      </c>
      <c r="D1537" t="s">
        <v>537</v>
      </c>
      <c r="E1537" t="s">
        <v>536</v>
      </c>
      <c r="F1537" t="s">
        <v>535</v>
      </c>
      <c r="G1537" t="s">
        <v>163</v>
      </c>
      <c r="H1537" t="s">
        <v>250</v>
      </c>
      <c r="I1537">
        <v>1724</v>
      </c>
      <c r="J1537">
        <v>1733</v>
      </c>
      <c r="K1537">
        <v>-5.1999999999999998E-3</v>
      </c>
    </row>
    <row r="1538" spans="1:11">
      <c r="A1538" s="76">
        <v>671</v>
      </c>
      <c r="B1538" s="76" t="s">
        <v>197</v>
      </c>
      <c r="C1538" s="76" t="s">
        <v>222</v>
      </c>
      <c r="D1538" s="76" t="s">
        <v>534</v>
      </c>
      <c r="E1538" s="76" t="s">
        <v>533</v>
      </c>
      <c r="F1538" s="76" t="s">
        <v>532</v>
      </c>
      <c r="G1538" s="76" t="s">
        <v>163</v>
      </c>
      <c r="H1538" s="76" t="s">
        <v>250</v>
      </c>
      <c r="I1538" s="76">
        <v>723</v>
      </c>
      <c r="J1538" s="76">
        <v>1082</v>
      </c>
      <c r="K1538" s="76">
        <v>-0.33179999999999998</v>
      </c>
    </row>
    <row r="1539" spans="1:11">
      <c r="A1539">
        <v>682</v>
      </c>
      <c r="B1539" t="s">
        <v>197</v>
      </c>
      <c r="C1539" t="s">
        <v>222</v>
      </c>
      <c r="D1539" t="s">
        <v>531</v>
      </c>
      <c r="E1539" t="s">
        <v>530</v>
      </c>
      <c r="F1539" t="s">
        <v>529</v>
      </c>
      <c r="G1539" t="s">
        <v>163</v>
      </c>
      <c r="H1539" t="s">
        <v>250</v>
      </c>
      <c r="I1539">
        <v>636</v>
      </c>
      <c r="J1539">
        <v>538</v>
      </c>
      <c r="K1539">
        <v>0.1822</v>
      </c>
    </row>
    <row r="1540" spans="1:11">
      <c r="A1540" s="76">
        <v>737</v>
      </c>
      <c r="B1540" s="76" t="s">
        <v>197</v>
      </c>
      <c r="C1540" s="76" t="s">
        <v>222</v>
      </c>
      <c r="D1540" s="76" t="s">
        <v>528</v>
      </c>
      <c r="E1540" s="76" t="s">
        <v>527</v>
      </c>
      <c r="F1540" s="76" t="s">
        <v>526</v>
      </c>
      <c r="G1540" s="76" t="s">
        <v>163</v>
      </c>
      <c r="H1540" s="76" t="s">
        <v>250</v>
      </c>
      <c r="I1540" s="76">
        <v>323</v>
      </c>
      <c r="J1540" s="76">
        <v>135</v>
      </c>
      <c r="K1540" s="76">
        <v>1.3926000000000001</v>
      </c>
    </row>
    <row r="1541" spans="1:11">
      <c r="A1541">
        <v>808</v>
      </c>
      <c r="B1541" t="s">
        <v>197</v>
      </c>
      <c r="C1541" t="s">
        <v>222</v>
      </c>
      <c r="D1541" t="s">
        <v>525</v>
      </c>
      <c r="E1541" t="s">
        <v>500</v>
      </c>
      <c r="F1541" t="s">
        <v>500</v>
      </c>
      <c r="G1541" t="s">
        <v>163</v>
      </c>
      <c r="H1541" t="s">
        <v>250</v>
      </c>
      <c r="I1541">
        <v>153</v>
      </c>
      <c r="J1541">
        <v>244</v>
      </c>
      <c r="K1541">
        <v>-0.373</v>
      </c>
    </row>
    <row r="1542" spans="1:11">
      <c r="A1542" s="76">
        <v>813</v>
      </c>
      <c r="B1542" s="76" t="s">
        <v>197</v>
      </c>
      <c r="C1542" s="76" t="s">
        <v>222</v>
      </c>
      <c r="D1542" s="76" t="s">
        <v>524</v>
      </c>
      <c r="E1542" s="76" t="s">
        <v>498</v>
      </c>
      <c r="F1542" s="76" t="s">
        <v>523</v>
      </c>
      <c r="G1542" s="76" t="s">
        <v>163</v>
      </c>
      <c r="H1542" s="76" t="s">
        <v>250</v>
      </c>
      <c r="I1542" s="76">
        <v>147</v>
      </c>
      <c r="J1542" s="76">
        <v>0</v>
      </c>
      <c r="K1542" s="76">
        <v>0</v>
      </c>
    </row>
    <row r="1543" spans="1:11">
      <c r="A1543">
        <v>843</v>
      </c>
      <c r="B1543" t="s">
        <v>197</v>
      </c>
      <c r="C1543" t="s">
        <v>222</v>
      </c>
      <c r="D1543" t="s">
        <v>522</v>
      </c>
      <c r="E1543" t="s">
        <v>521</v>
      </c>
      <c r="F1543" t="s">
        <v>521</v>
      </c>
      <c r="G1543" t="s">
        <v>163</v>
      </c>
      <c r="H1543" t="s">
        <v>250</v>
      </c>
      <c r="I1543">
        <v>110</v>
      </c>
      <c r="J1543">
        <v>37</v>
      </c>
      <c r="K1543">
        <v>1.9730000000000001</v>
      </c>
    </row>
    <row r="1544" spans="1:11">
      <c r="A1544" s="76">
        <v>938</v>
      </c>
      <c r="B1544" s="76" t="s">
        <v>197</v>
      </c>
      <c r="C1544" s="76" t="s">
        <v>222</v>
      </c>
      <c r="D1544" s="76" t="s">
        <v>520</v>
      </c>
      <c r="E1544" s="76" t="s">
        <v>480</v>
      </c>
      <c r="F1544" s="76" t="s">
        <v>519</v>
      </c>
      <c r="G1544" s="76" t="s">
        <v>163</v>
      </c>
      <c r="H1544" s="76" t="s">
        <v>250</v>
      </c>
      <c r="I1544" s="76">
        <v>46</v>
      </c>
      <c r="J1544" s="76">
        <v>47</v>
      </c>
      <c r="K1544" s="76">
        <v>-2.1299999999999999E-2</v>
      </c>
    </row>
    <row r="1545" spans="1:11">
      <c r="A1545">
        <v>976</v>
      </c>
      <c r="B1545" t="s">
        <v>197</v>
      </c>
      <c r="C1545" t="s">
        <v>222</v>
      </c>
      <c r="D1545" t="s">
        <v>518</v>
      </c>
      <c r="E1545" t="s">
        <v>517</v>
      </c>
      <c r="F1545" t="s">
        <v>516</v>
      </c>
      <c r="G1545" t="s">
        <v>163</v>
      </c>
      <c r="H1545" t="s">
        <v>250</v>
      </c>
      <c r="I1545">
        <v>35</v>
      </c>
      <c r="J1545">
        <v>58</v>
      </c>
      <c r="K1545">
        <v>-0.39660000000000001</v>
      </c>
    </row>
    <row r="1546" spans="1:11">
      <c r="A1546" s="76">
        <v>982</v>
      </c>
      <c r="B1546" s="76" t="s">
        <v>197</v>
      </c>
      <c r="C1546" s="76" t="s">
        <v>222</v>
      </c>
      <c r="D1546" s="76" t="s">
        <v>515</v>
      </c>
      <c r="E1546" s="76" t="s">
        <v>514</v>
      </c>
      <c r="F1546" s="76" t="s">
        <v>513</v>
      </c>
      <c r="G1546" s="76" t="s">
        <v>163</v>
      </c>
      <c r="H1546" s="76" t="s">
        <v>250</v>
      </c>
      <c r="I1546" s="76">
        <v>33</v>
      </c>
      <c r="J1546" s="76">
        <v>17</v>
      </c>
      <c r="K1546" s="76">
        <v>0.94120000000000004</v>
      </c>
    </row>
    <row r="1547" spans="1:11">
      <c r="A1547">
        <v>1000</v>
      </c>
      <c r="B1547" t="s">
        <v>197</v>
      </c>
      <c r="C1547" t="s">
        <v>222</v>
      </c>
      <c r="D1547" t="s">
        <v>512</v>
      </c>
      <c r="E1547" t="s">
        <v>511</v>
      </c>
      <c r="F1547" t="s">
        <v>510</v>
      </c>
      <c r="G1547" t="s">
        <v>163</v>
      </c>
      <c r="H1547" t="s">
        <v>250</v>
      </c>
      <c r="I1547">
        <v>29</v>
      </c>
      <c r="J1547">
        <v>23</v>
      </c>
      <c r="K1547">
        <v>0.26090000000000002</v>
      </c>
    </row>
    <row r="1548" spans="1:11">
      <c r="A1548" s="76">
        <v>1012</v>
      </c>
      <c r="B1548" s="76" t="s">
        <v>197</v>
      </c>
      <c r="C1548" s="76" t="s">
        <v>222</v>
      </c>
      <c r="D1548" s="76" t="s">
        <v>509</v>
      </c>
      <c r="E1548" s="76" t="s">
        <v>508</v>
      </c>
      <c r="F1548" s="76" t="s">
        <v>507</v>
      </c>
      <c r="G1548" s="76" t="s">
        <v>163</v>
      </c>
      <c r="H1548" s="76" t="s">
        <v>250</v>
      </c>
      <c r="I1548" s="76">
        <v>27</v>
      </c>
      <c r="J1548" s="76">
        <v>13</v>
      </c>
      <c r="K1548" s="76">
        <v>1.0769</v>
      </c>
    </row>
    <row r="1549" spans="1:11">
      <c r="A1549">
        <v>1013</v>
      </c>
      <c r="B1549" t="s">
        <v>197</v>
      </c>
      <c r="C1549" t="s">
        <v>222</v>
      </c>
      <c r="D1549" t="s">
        <v>506</v>
      </c>
      <c r="E1549" t="s">
        <v>378</v>
      </c>
      <c r="F1549" t="s">
        <v>505</v>
      </c>
      <c r="G1549" t="s">
        <v>163</v>
      </c>
      <c r="H1549" t="s">
        <v>250</v>
      </c>
      <c r="I1549">
        <v>26</v>
      </c>
      <c r="J1549">
        <v>30</v>
      </c>
      <c r="K1549">
        <v>-0.1333</v>
      </c>
    </row>
    <row r="1550" spans="1:11">
      <c r="A1550" s="76">
        <v>1031</v>
      </c>
      <c r="B1550" s="76" t="s">
        <v>197</v>
      </c>
      <c r="C1550" s="76" t="s">
        <v>222</v>
      </c>
      <c r="D1550" s="76" t="s">
        <v>504</v>
      </c>
      <c r="E1550" s="76" t="s">
        <v>503</v>
      </c>
      <c r="F1550" s="76" t="s">
        <v>502</v>
      </c>
      <c r="G1550" s="76" t="s">
        <v>163</v>
      </c>
      <c r="H1550" s="76" t="s">
        <v>250</v>
      </c>
      <c r="I1550" s="76">
        <v>25</v>
      </c>
      <c r="J1550" s="76">
        <v>26</v>
      </c>
      <c r="K1550" s="76">
        <v>-3.85E-2</v>
      </c>
    </row>
    <row r="1551" spans="1:11">
      <c r="A1551">
        <v>1033</v>
      </c>
      <c r="B1551" t="s">
        <v>197</v>
      </c>
      <c r="C1551" t="s">
        <v>222</v>
      </c>
      <c r="D1551" t="s">
        <v>501</v>
      </c>
      <c r="E1551" t="s">
        <v>500</v>
      </c>
      <c r="F1551" t="s">
        <v>500</v>
      </c>
      <c r="G1551" t="s">
        <v>163</v>
      </c>
      <c r="H1551" t="s">
        <v>250</v>
      </c>
      <c r="I1551">
        <v>25</v>
      </c>
      <c r="J1551">
        <v>12</v>
      </c>
      <c r="K1551">
        <v>1.0832999999999999</v>
      </c>
    </row>
    <row r="1552" spans="1:11">
      <c r="A1552" s="76">
        <v>1042</v>
      </c>
      <c r="B1552" s="76" t="s">
        <v>197</v>
      </c>
      <c r="C1552" s="76" t="s">
        <v>222</v>
      </c>
      <c r="D1552" s="76" t="s">
        <v>499</v>
      </c>
      <c r="E1552" s="76" t="s">
        <v>498</v>
      </c>
      <c r="F1552" s="76" t="s">
        <v>497</v>
      </c>
      <c r="G1552" s="76" t="s">
        <v>163</v>
      </c>
      <c r="H1552" s="76" t="s">
        <v>250</v>
      </c>
      <c r="I1552" s="76">
        <v>24</v>
      </c>
      <c r="J1552" s="76">
        <v>39</v>
      </c>
      <c r="K1552" s="76">
        <v>-0.3846</v>
      </c>
    </row>
    <row r="1553" spans="1:11">
      <c r="A1553">
        <v>1051</v>
      </c>
      <c r="B1553" t="s">
        <v>197</v>
      </c>
      <c r="C1553" t="s">
        <v>222</v>
      </c>
      <c r="D1553" t="s">
        <v>496</v>
      </c>
      <c r="E1553" t="s">
        <v>495</v>
      </c>
      <c r="F1553" t="s">
        <v>494</v>
      </c>
      <c r="G1553" t="s">
        <v>163</v>
      </c>
      <c r="H1553" t="s">
        <v>250</v>
      </c>
      <c r="I1553">
        <v>23</v>
      </c>
      <c r="J1553">
        <v>46</v>
      </c>
      <c r="K1553">
        <v>-0.5</v>
      </c>
    </row>
    <row r="1554" spans="1:11">
      <c r="A1554" s="76">
        <v>1059</v>
      </c>
      <c r="B1554" s="76" t="s">
        <v>197</v>
      </c>
      <c r="C1554" s="76" t="s">
        <v>222</v>
      </c>
      <c r="D1554" s="76" t="s">
        <v>493</v>
      </c>
      <c r="E1554" s="76" t="s">
        <v>492</v>
      </c>
      <c r="F1554" s="76" t="s">
        <v>492</v>
      </c>
      <c r="G1554" s="76" t="s">
        <v>163</v>
      </c>
      <c r="H1554" s="76" t="s">
        <v>250</v>
      </c>
      <c r="I1554" s="76">
        <v>21</v>
      </c>
      <c r="J1554" s="76">
        <v>4</v>
      </c>
      <c r="K1554" s="76">
        <v>4.25</v>
      </c>
    </row>
    <row r="1555" spans="1:11">
      <c r="A1555">
        <v>1086</v>
      </c>
      <c r="B1555" t="s">
        <v>197</v>
      </c>
      <c r="C1555" t="s">
        <v>222</v>
      </c>
      <c r="D1555" t="s">
        <v>491</v>
      </c>
      <c r="E1555" t="s">
        <v>490</v>
      </c>
      <c r="F1555" t="s">
        <v>490</v>
      </c>
      <c r="G1555" t="s">
        <v>163</v>
      </c>
      <c r="H1555" t="s">
        <v>250</v>
      </c>
      <c r="I1555">
        <v>19</v>
      </c>
      <c r="J1555">
        <v>31</v>
      </c>
      <c r="K1555">
        <v>-0.3871</v>
      </c>
    </row>
    <row r="1556" spans="1:11">
      <c r="A1556" s="76">
        <v>1100</v>
      </c>
      <c r="B1556" s="76" t="s">
        <v>197</v>
      </c>
      <c r="C1556" s="76" t="s">
        <v>222</v>
      </c>
      <c r="D1556" s="76" t="s">
        <v>489</v>
      </c>
      <c r="E1556" s="76" t="s">
        <v>488</v>
      </c>
      <c r="F1556" s="76" t="s">
        <v>487</v>
      </c>
      <c r="G1556" s="76" t="s">
        <v>163</v>
      </c>
      <c r="H1556" s="76" t="s">
        <v>250</v>
      </c>
      <c r="I1556" s="76">
        <v>17</v>
      </c>
      <c r="J1556" s="76">
        <v>0</v>
      </c>
      <c r="K1556" s="76">
        <v>0</v>
      </c>
    </row>
    <row r="1557" spans="1:11">
      <c r="A1557">
        <v>1142</v>
      </c>
      <c r="B1557" t="s">
        <v>197</v>
      </c>
      <c r="C1557" t="s">
        <v>222</v>
      </c>
      <c r="D1557" t="s">
        <v>486</v>
      </c>
      <c r="E1557" t="s">
        <v>485</v>
      </c>
      <c r="F1557" t="s">
        <v>485</v>
      </c>
      <c r="G1557" t="s">
        <v>163</v>
      </c>
      <c r="H1557" t="s">
        <v>250</v>
      </c>
      <c r="I1557">
        <v>14</v>
      </c>
      <c r="J1557">
        <v>0</v>
      </c>
      <c r="K1557">
        <v>0</v>
      </c>
    </row>
    <row r="1558" spans="1:11">
      <c r="A1558" s="76">
        <v>1143</v>
      </c>
      <c r="B1558" s="76" t="s">
        <v>197</v>
      </c>
      <c r="C1558" s="76" t="s">
        <v>222</v>
      </c>
      <c r="D1558" s="76" t="s">
        <v>484</v>
      </c>
      <c r="E1558" s="76" t="s">
        <v>483</v>
      </c>
      <c r="F1558" s="76" t="s">
        <v>482</v>
      </c>
      <c r="G1558" s="76" t="s">
        <v>163</v>
      </c>
      <c r="H1558" s="76" t="s">
        <v>250</v>
      </c>
      <c r="I1558" s="76">
        <v>14</v>
      </c>
      <c r="J1558" s="76">
        <v>73</v>
      </c>
      <c r="K1558" s="76">
        <v>-0.80820000000000003</v>
      </c>
    </row>
    <row r="1559" spans="1:11">
      <c r="A1559">
        <v>1178</v>
      </c>
      <c r="B1559" t="s">
        <v>197</v>
      </c>
      <c r="C1559" t="s">
        <v>222</v>
      </c>
      <c r="D1559" t="s">
        <v>481</v>
      </c>
      <c r="E1559" t="s">
        <v>480</v>
      </c>
      <c r="F1559" t="s">
        <v>479</v>
      </c>
      <c r="G1559" t="s">
        <v>163</v>
      </c>
      <c r="H1559" t="s">
        <v>250</v>
      </c>
      <c r="I1559">
        <v>11</v>
      </c>
      <c r="J1559">
        <v>0</v>
      </c>
      <c r="K1559">
        <v>0</v>
      </c>
    </row>
    <row r="1560" spans="1:11">
      <c r="A1560" s="76">
        <v>1208</v>
      </c>
      <c r="B1560" s="76" t="s">
        <v>197</v>
      </c>
      <c r="C1560" s="76" t="s">
        <v>222</v>
      </c>
      <c r="D1560" s="76" t="s">
        <v>478</v>
      </c>
      <c r="E1560" s="76" t="s">
        <v>477</v>
      </c>
      <c r="F1560" s="76" t="s">
        <v>477</v>
      </c>
      <c r="G1560" s="76" t="s">
        <v>163</v>
      </c>
      <c r="H1560" s="76" t="s">
        <v>250</v>
      </c>
      <c r="I1560" s="76">
        <v>9</v>
      </c>
      <c r="J1560" s="76">
        <v>10</v>
      </c>
      <c r="K1560" s="76">
        <v>-0.1</v>
      </c>
    </row>
    <row r="1561" spans="1:11">
      <c r="A1561">
        <v>1328</v>
      </c>
      <c r="B1561" t="s">
        <v>197</v>
      </c>
      <c r="C1561" t="s">
        <v>222</v>
      </c>
      <c r="D1561" t="s">
        <v>476</v>
      </c>
      <c r="E1561" t="s">
        <v>475</v>
      </c>
      <c r="F1561" t="s">
        <v>474</v>
      </c>
      <c r="G1561" t="s">
        <v>163</v>
      </c>
      <c r="H1561" t="s">
        <v>250</v>
      </c>
      <c r="I1561">
        <v>5</v>
      </c>
      <c r="J1561">
        <v>0</v>
      </c>
      <c r="K1561">
        <v>0</v>
      </c>
    </row>
    <row r="1562" spans="1:11">
      <c r="A1562" s="76">
        <v>1331</v>
      </c>
      <c r="B1562" s="76" t="s">
        <v>197</v>
      </c>
      <c r="C1562" s="76" t="s">
        <v>222</v>
      </c>
      <c r="D1562" s="76" t="s">
        <v>473</v>
      </c>
      <c r="E1562" s="76" t="s">
        <v>472</v>
      </c>
      <c r="F1562" s="76" t="s">
        <v>471</v>
      </c>
      <c r="G1562" s="76" t="s">
        <v>163</v>
      </c>
      <c r="H1562" s="76" t="s">
        <v>250</v>
      </c>
      <c r="I1562" s="76">
        <v>5</v>
      </c>
      <c r="J1562" s="76">
        <v>2</v>
      </c>
      <c r="K1562" s="76">
        <v>1.5</v>
      </c>
    </row>
    <row r="1563" spans="1:11">
      <c r="A1563">
        <v>1369</v>
      </c>
      <c r="B1563" t="s">
        <v>197</v>
      </c>
      <c r="C1563" t="s">
        <v>222</v>
      </c>
      <c r="D1563" t="s">
        <v>470</v>
      </c>
      <c r="E1563" t="s">
        <v>469</v>
      </c>
      <c r="F1563" t="s">
        <v>468</v>
      </c>
      <c r="G1563" t="s">
        <v>163</v>
      </c>
      <c r="H1563" t="s">
        <v>250</v>
      </c>
      <c r="I1563">
        <v>5</v>
      </c>
      <c r="J1563">
        <v>0</v>
      </c>
      <c r="K1563">
        <v>0</v>
      </c>
    </row>
    <row r="1564" spans="1:11">
      <c r="A1564" s="76">
        <v>1373</v>
      </c>
      <c r="B1564" s="76" t="s">
        <v>197</v>
      </c>
      <c r="C1564" s="76" t="s">
        <v>222</v>
      </c>
      <c r="D1564" s="76" t="s">
        <v>467</v>
      </c>
      <c r="E1564" s="76" t="s">
        <v>466</v>
      </c>
      <c r="F1564" s="76" t="s">
        <v>465</v>
      </c>
      <c r="G1564" s="76" t="s">
        <v>163</v>
      </c>
      <c r="H1564" s="76" t="s">
        <v>250</v>
      </c>
      <c r="I1564" s="76">
        <v>4</v>
      </c>
      <c r="J1564" s="76">
        <v>3</v>
      </c>
      <c r="K1564" s="76">
        <v>0.33329999999999999</v>
      </c>
    </row>
    <row r="1565" spans="1:11">
      <c r="A1565">
        <v>1436</v>
      </c>
      <c r="B1565" t="s">
        <v>197</v>
      </c>
      <c r="C1565" t="s">
        <v>222</v>
      </c>
      <c r="D1565" t="s">
        <v>464</v>
      </c>
      <c r="E1565" t="s">
        <v>463</v>
      </c>
      <c r="F1565" t="s">
        <v>462</v>
      </c>
      <c r="G1565" t="s">
        <v>163</v>
      </c>
      <c r="H1565" t="s">
        <v>250</v>
      </c>
      <c r="I1565">
        <v>3</v>
      </c>
      <c r="J1565">
        <v>4</v>
      </c>
      <c r="K1565">
        <v>-0.25</v>
      </c>
    </row>
    <row r="1566" spans="1:11">
      <c r="A1566" s="76">
        <v>1473</v>
      </c>
      <c r="B1566" s="76" t="s">
        <v>197</v>
      </c>
      <c r="C1566" s="76" t="s">
        <v>222</v>
      </c>
      <c r="D1566" s="76" t="s">
        <v>461</v>
      </c>
      <c r="E1566" s="76" t="s">
        <v>460</v>
      </c>
      <c r="F1566" s="76" t="s">
        <v>459</v>
      </c>
      <c r="G1566" s="76" t="s">
        <v>163</v>
      </c>
      <c r="H1566" s="76" t="s">
        <v>250</v>
      </c>
      <c r="I1566" s="76">
        <v>3</v>
      </c>
      <c r="J1566" s="76">
        <v>2</v>
      </c>
      <c r="K1566" s="76">
        <v>0.5</v>
      </c>
    </row>
    <row r="1567" spans="1:11">
      <c r="A1567">
        <v>1480</v>
      </c>
      <c r="B1567" t="s">
        <v>197</v>
      </c>
      <c r="C1567" t="s">
        <v>222</v>
      </c>
      <c r="D1567" t="s">
        <v>458</v>
      </c>
      <c r="E1567" t="s">
        <v>457</v>
      </c>
      <c r="F1567" t="s">
        <v>456</v>
      </c>
      <c r="G1567" t="s">
        <v>163</v>
      </c>
      <c r="H1567" t="s">
        <v>250</v>
      </c>
      <c r="I1567">
        <v>3</v>
      </c>
      <c r="J1567">
        <v>0</v>
      </c>
      <c r="K1567">
        <v>0</v>
      </c>
    </row>
    <row r="1568" spans="1:11">
      <c r="A1568" s="76">
        <v>1481</v>
      </c>
      <c r="B1568" s="76" t="s">
        <v>197</v>
      </c>
      <c r="C1568" s="76" t="s">
        <v>222</v>
      </c>
      <c r="D1568" s="76" t="s">
        <v>455</v>
      </c>
      <c r="E1568" s="76" t="s">
        <v>454</v>
      </c>
      <c r="F1568" s="76" t="s">
        <v>453</v>
      </c>
      <c r="G1568" s="76" t="s">
        <v>163</v>
      </c>
      <c r="H1568" s="76" t="s">
        <v>250</v>
      </c>
      <c r="I1568" s="76">
        <v>3</v>
      </c>
      <c r="J1568" s="76">
        <v>0</v>
      </c>
      <c r="K1568" s="76">
        <v>0</v>
      </c>
    </row>
    <row r="1569" spans="1:11">
      <c r="A1569">
        <v>1512</v>
      </c>
      <c r="B1569" t="s">
        <v>197</v>
      </c>
      <c r="C1569" t="s">
        <v>222</v>
      </c>
      <c r="D1569" t="s">
        <v>452</v>
      </c>
      <c r="E1569" t="s">
        <v>451</v>
      </c>
      <c r="F1569" t="s">
        <v>451</v>
      </c>
      <c r="G1569" t="s">
        <v>163</v>
      </c>
      <c r="H1569" t="s">
        <v>250</v>
      </c>
      <c r="I1569">
        <v>2</v>
      </c>
      <c r="J1569">
        <v>16</v>
      </c>
      <c r="K1569">
        <v>-0.875</v>
      </c>
    </row>
    <row r="1570" spans="1:11">
      <c r="A1570" s="76">
        <v>1532</v>
      </c>
      <c r="B1570" s="76" t="s">
        <v>197</v>
      </c>
      <c r="C1570" s="76" t="s">
        <v>222</v>
      </c>
      <c r="D1570" s="76" t="s">
        <v>450</v>
      </c>
      <c r="E1570" s="76" t="s">
        <v>449</v>
      </c>
      <c r="F1570" s="76" t="s">
        <v>448</v>
      </c>
      <c r="G1570" s="76" t="s">
        <v>163</v>
      </c>
      <c r="H1570" s="76" t="s">
        <v>250</v>
      </c>
      <c r="I1570" s="76">
        <v>2</v>
      </c>
      <c r="J1570" s="76">
        <v>15</v>
      </c>
      <c r="K1570" s="76">
        <v>-0.86670000000000003</v>
      </c>
    </row>
    <row r="1571" spans="1:11">
      <c r="A1571">
        <v>1546</v>
      </c>
      <c r="B1571" t="s">
        <v>197</v>
      </c>
      <c r="C1571" t="s">
        <v>222</v>
      </c>
      <c r="D1571" t="s">
        <v>447</v>
      </c>
      <c r="E1571" t="s">
        <v>446</v>
      </c>
      <c r="F1571" t="s">
        <v>446</v>
      </c>
      <c r="G1571" t="s">
        <v>163</v>
      </c>
      <c r="H1571" t="s">
        <v>250</v>
      </c>
      <c r="I1571">
        <v>2</v>
      </c>
      <c r="J1571">
        <v>5</v>
      </c>
      <c r="K1571">
        <v>-0.6</v>
      </c>
    </row>
    <row r="1572" spans="1:11">
      <c r="A1572" s="76">
        <v>1548</v>
      </c>
      <c r="B1572" s="76" t="s">
        <v>197</v>
      </c>
      <c r="C1572" s="76" t="s">
        <v>222</v>
      </c>
      <c r="D1572" s="76" t="s">
        <v>445</v>
      </c>
      <c r="E1572" s="76" t="s">
        <v>444</v>
      </c>
      <c r="F1572" s="76" t="s">
        <v>443</v>
      </c>
      <c r="G1572" s="76" t="s">
        <v>163</v>
      </c>
      <c r="H1572" s="76" t="s">
        <v>250</v>
      </c>
      <c r="I1572" s="76">
        <v>2</v>
      </c>
      <c r="J1572" s="76">
        <v>3</v>
      </c>
      <c r="K1572" s="76">
        <v>-0.33329999999999999</v>
      </c>
    </row>
    <row r="1573" spans="1:11">
      <c r="A1573">
        <v>1553</v>
      </c>
      <c r="B1573" t="s">
        <v>197</v>
      </c>
      <c r="C1573" t="s">
        <v>222</v>
      </c>
      <c r="D1573" t="s">
        <v>442</v>
      </c>
      <c r="E1573" t="s">
        <v>441</v>
      </c>
      <c r="F1573" t="s">
        <v>441</v>
      </c>
      <c r="G1573" t="s">
        <v>163</v>
      </c>
      <c r="H1573" t="s">
        <v>250</v>
      </c>
      <c r="I1573">
        <v>2</v>
      </c>
      <c r="J1573">
        <v>0</v>
      </c>
      <c r="K1573">
        <v>0</v>
      </c>
    </row>
    <row r="1574" spans="1:11">
      <c r="A1574" s="76">
        <v>1576</v>
      </c>
      <c r="B1574" s="76" t="s">
        <v>197</v>
      </c>
      <c r="C1574" s="76" t="s">
        <v>222</v>
      </c>
      <c r="D1574" s="76" t="s">
        <v>440</v>
      </c>
      <c r="E1574" s="76" t="s">
        <v>439</v>
      </c>
      <c r="F1574" s="76" t="s">
        <v>438</v>
      </c>
      <c r="G1574" s="76" t="s">
        <v>163</v>
      </c>
      <c r="H1574" s="76" t="s">
        <v>250</v>
      </c>
      <c r="I1574" s="76">
        <v>1</v>
      </c>
      <c r="J1574" s="76">
        <v>0</v>
      </c>
      <c r="K1574" s="76">
        <v>0</v>
      </c>
    </row>
    <row r="1575" spans="1:11">
      <c r="A1575">
        <v>1622</v>
      </c>
      <c r="B1575" t="s">
        <v>197</v>
      </c>
      <c r="C1575" t="s">
        <v>222</v>
      </c>
      <c r="D1575" t="s">
        <v>437</v>
      </c>
      <c r="E1575" t="s">
        <v>436</v>
      </c>
      <c r="F1575" t="s">
        <v>435</v>
      </c>
      <c r="G1575" t="s">
        <v>163</v>
      </c>
      <c r="H1575" t="s">
        <v>250</v>
      </c>
      <c r="I1575">
        <v>1</v>
      </c>
      <c r="J1575">
        <v>0</v>
      </c>
      <c r="K1575">
        <v>0</v>
      </c>
    </row>
    <row r="1576" spans="1:11">
      <c r="A1576" s="76">
        <v>54</v>
      </c>
      <c r="B1576" s="76" t="s">
        <v>343</v>
      </c>
      <c r="C1576" s="76" t="s">
        <v>226</v>
      </c>
      <c r="D1576" s="76" t="s">
        <v>434</v>
      </c>
      <c r="E1576" s="76" t="s">
        <v>372</v>
      </c>
      <c r="F1576" s="76" t="s">
        <v>433</v>
      </c>
      <c r="G1576" s="76" t="s">
        <v>279</v>
      </c>
      <c r="H1576" s="76" t="s">
        <v>432</v>
      </c>
      <c r="I1576" s="76">
        <v>3374073</v>
      </c>
      <c r="J1576" s="76">
        <v>3496724</v>
      </c>
      <c r="K1576" s="76">
        <v>-3.5099999999999999E-2</v>
      </c>
    </row>
    <row r="1577" spans="1:11">
      <c r="A1577">
        <v>91</v>
      </c>
      <c r="B1577" t="s">
        <v>343</v>
      </c>
      <c r="C1577" t="s">
        <v>226</v>
      </c>
      <c r="D1577" t="s">
        <v>431</v>
      </c>
      <c r="E1577" t="s">
        <v>430</v>
      </c>
      <c r="F1577" t="s">
        <v>429</v>
      </c>
      <c r="G1577" t="s">
        <v>279</v>
      </c>
      <c r="H1577" t="s">
        <v>428</v>
      </c>
      <c r="I1577">
        <v>1162024</v>
      </c>
      <c r="J1577">
        <v>1043185</v>
      </c>
      <c r="K1577">
        <v>0.1139</v>
      </c>
    </row>
    <row r="1578" spans="1:11">
      <c r="A1578" s="76">
        <v>151</v>
      </c>
      <c r="B1578" s="76" t="s">
        <v>343</v>
      </c>
      <c r="C1578" s="76" t="s">
        <v>226</v>
      </c>
      <c r="D1578" s="76" t="s">
        <v>427</v>
      </c>
      <c r="E1578" s="76" t="s">
        <v>426</v>
      </c>
      <c r="F1578" s="76" t="s">
        <v>425</v>
      </c>
      <c r="G1578" s="76" t="s">
        <v>279</v>
      </c>
      <c r="H1578" s="76" t="s">
        <v>278</v>
      </c>
      <c r="I1578" s="76">
        <v>386737</v>
      </c>
      <c r="J1578" s="76">
        <v>348026</v>
      </c>
      <c r="K1578" s="76">
        <v>0.11119999999999999</v>
      </c>
    </row>
    <row r="1579" spans="1:11">
      <c r="A1579">
        <v>158</v>
      </c>
      <c r="B1579" t="s">
        <v>343</v>
      </c>
      <c r="C1579" t="s">
        <v>226</v>
      </c>
      <c r="D1579" t="s">
        <v>424</v>
      </c>
      <c r="E1579" t="s">
        <v>423</v>
      </c>
      <c r="F1579" t="s">
        <v>422</v>
      </c>
      <c r="G1579" t="s">
        <v>279</v>
      </c>
      <c r="H1579" t="s">
        <v>278</v>
      </c>
      <c r="I1579">
        <v>347263</v>
      </c>
      <c r="J1579">
        <v>314909</v>
      </c>
      <c r="K1579">
        <v>0.1027</v>
      </c>
    </row>
    <row r="1580" spans="1:11">
      <c r="A1580" s="76">
        <v>214</v>
      </c>
      <c r="B1580" s="76" t="s">
        <v>343</v>
      </c>
      <c r="C1580" s="76" t="s">
        <v>226</v>
      </c>
      <c r="D1580" s="76" t="s">
        <v>421</v>
      </c>
      <c r="E1580" s="76" t="s">
        <v>420</v>
      </c>
      <c r="F1580" s="76" t="s">
        <v>419</v>
      </c>
      <c r="G1580" s="76" t="s">
        <v>279</v>
      </c>
      <c r="H1580" s="76" t="s">
        <v>278</v>
      </c>
      <c r="I1580" s="76">
        <v>141123</v>
      </c>
      <c r="J1580" s="76">
        <v>124632</v>
      </c>
      <c r="K1580" s="76">
        <v>0.1323</v>
      </c>
    </row>
    <row r="1581" spans="1:11">
      <c r="A1581">
        <v>246</v>
      </c>
      <c r="B1581" t="s">
        <v>343</v>
      </c>
      <c r="C1581" t="s">
        <v>226</v>
      </c>
      <c r="D1581" t="s">
        <v>418</v>
      </c>
      <c r="E1581" t="s">
        <v>417</v>
      </c>
      <c r="F1581" t="s">
        <v>416</v>
      </c>
      <c r="G1581" t="s">
        <v>279</v>
      </c>
      <c r="H1581" t="s">
        <v>278</v>
      </c>
      <c r="I1581">
        <v>97069</v>
      </c>
      <c r="J1581">
        <v>99651</v>
      </c>
      <c r="K1581">
        <v>-2.5899999999999999E-2</v>
      </c>
    </row>
    <row r="1582" spans="1:11">
      <c r="A1582" s="76">
        <v>328</v>
      </c>
      <c r="B1582" s="76" t="s">
        <v>343</v>
      </c>
      <c r="C1582" s="76" t="s">
        <v>226</v>
      </c>
      <c r="D1582" s="76" t="s">
        <v>415</v>
      </c>
      <c r="E1582" s="76" t="s">
        <v>414</v>
      </c>
      <c r="F1582" s="76" t="s">
        <v>413</v>
      </c>
      <c r="G1582" s="76" t="s">
        <v>279</v>
      </c>
      <c r="H1582" s="76" t="s">
        <v>278</v>
      </c>
      <c r="I1582" s="76">
        <v>27203</v>
      </c>
      <c r="J1582" s="76">
        <v>24477</v>
      </c>
      <c r="K1582" s="76">
        <v>0.1114</v>
      </c>
    </row>
    <row r="1583" spans="1:11">
      <c r="A1583">
        <v>338</v>
      </c>
      <c r="B1583" t="s">
        <v>343</v>
      </c>
      <c r="C1583" t="s">
        <v>226</v>
      </c>
      <c r="D1583" t="s">
        <v>412</v>
      </c>
      <c r="E1583" t="s">
        <v>411</v>
      </c>
      <c r="F1583" t="s">
        <v>410</v>
      </c>
      <c r="G1583" t="s">
        <v>279</v>
      </c>
      <c r="H1583" t="s">
        <v>278</v>
      </c>
      <c r="I1583">
        <v>24268</v>
      </c>
      <c r="J1583">
        <v>23950</v>
      </c>
      <c r="K1583">
        <v>1.3299999999999999E-2</v>
      </c>
    </row>
    <row r="1584" spans="1:11">
      <c r="A1584" s="76">
        <v>735</v>
      </c>
      <c r="B1584" s="76" t="s">
        <v>343</v>
      </c>
      <c r="C1584" s="76" t="s">
        <v>226</v>
      </c>
      <c r="D1584" s="76" t="s">
        <v>409</v>
      </c>
      <c r="E1584" s="76" t="s">
        <v>408</v>
      </c>
      <c r="F1584" s="76" t="s">
        <v>407</v>
      </c>
      <c r="G1584" s="76" t="s">
        <v>163</v>
      </c>
      <c r="H1584" s="76" t="s">
        <v>250</v>
      </c>
      <c r="I1584" s="76">
        <v>333</v>
      </c>
      <c r="J1584" s="76">
        <v>559</v>
      </c>
      <c r="K1584" s="76">
        <v>-0.40429999999999999</v>
      </c>
    </row>
    <row r="1585" spans="1:11">
      <c r="A1585">
        <v>770</v>
      </c>
      <c r="B1585" t="s">
        <v>343</v>
      </c>
      <c r="C1585" t="s">
        <v>226</v>
      </c>
      <c r="D1585" t="s">
        <v>406</v>
      </c>
      <c r="E1585" t="s">
        <v>405</v>
      </c>
      <c r="F1585" t="s">
        <v>404</v>
      </c>
      <c r="G1585" t="s">
        <v>163</v>
      </c>
      <c r="H1585" t="s">
        <v>250</v>
      </c>
      <c r="I1585">
        <v>223</v>
      </c>
      <c r="J1585">
        <v>491</v>
      </c>
      <c r="K1585">
        <v>-0.54579999999999995</v>
      </c>
    </row>
    <row r="1586" spans="1:11">
      <c r="A1586" s="76">
        <v>884</v>
      </c>
      <c r="B1586" s="76" t="s">
        <v>343</v>
      </c>
      <c r="C1586" s="76" t="s">
        <v>226</v>
      </c>
      <c r="D1586" s="76" t="s">
        <v>403</v>
      </c>
      <c r="E1586" s="76" t="s">
        <v>402</v>
      </c>
      <c r="F1586" s="76" t="s">
        <v>401</v>
      </c>
      <c r="G1586" s="76" t="s">
        <v>163</v>
      </c>
      <c r="H1586" s="76" t="s">
        <v>250</v>
      </c>
      <c r="I1586" s="76">
        <v>72</v>
      </c>
      <c r="J1586" s="76">
        <v>204</v>
      </c>
      <c r="K1586" s="76">
        <v>-0.64710000000000001</v>
      </c>
    </row>
    <row r="1587" spans="1:11">
      <c r="A1587">
        <v>893</v>
      </c>
      <c r="B1587" t="s">
        <v>343</v>
      </c>
      <c r="C1587" t="s">
        <v>226</v>
      </c>
      <c r="D1587" t="s">
        <v>400</v>
      </c>
      <c r="E1587" t="s">
        <v>399</v>
      </c>
      <c r="F1587" t="s">
        <v>398</v>
      </c>
      <c r="G1587" t="s">
        <v>163</v>
      </c>
      <c r="H1587" t="s">
        <v>250</v>
      </c>
      <c r="I1587">
        <v>68</v>
      </c>
      <c r="J1587">
        <v>151</v>
      </c>
      <c r="K1587">
        <v>-0.54969999999999997</v>
      </c>
    </row>
    <row r="1588" spans="1:11">
      <c r="A1588" s="76">
        <v>912</v>
      </c>
      <c r="B1588" s="76" t="s">
        <v>343</v>
      </c>
      <c r="C1588" s="76" t="s">
        <v>226</v>
      </c>
      <c r="D1588" s="76" t="s">
        <v>397</v>
      </c>
      <c r="E1588" s="76" t="s">
        <v>396</v>
      </c>
      <c r="F1588" s="76" t="s">
        <v>395</v>
      </c>
      <c r="G1588" s="76" t="s">
        <v>163</v>
      </c>
      <c r="H1588" s="76" t="s">
        <v>250</v>
      </c>
      <c r="I1588" s="76">
        <v>57</v>
      </c>
      <c r="J1588" s="76">
        <v>50</v>
      </c>
      <c r="K1588" s="76">
        <v>0.14000000000000001</v>
      </c>
    </row>
    <row r="1589" spans="1:11">
      <c r="A1589">
        <v>1017</v>
      </c>
      <c r="B1589" t="s">
        <v>343</v>
      </c>
      <c r="C1589" t="s">
        <v>226</v>
      </c>
      <c r="D1589" t="s">
        <v>394</v>
      </c>
      <c r="E1589" t="s">
        <v>393</v>
      </c>
      <c r="F1589" t="s">
        <v>392</v>
      </c>
      <c r="G1589" t="s">
        <v>163</v>
      </c>
      <c r="H1589" t="s">
        <v>250</v>
      </c>
      <c r="I1589">
        <v>26</v>
      </c>
      <c r="J1589">
        <v>72</v>
      </c>
      <c r="K1589">
        <v>-0.63890000000000002</v>
      </c>
    </row>
    <row r="1590" spans="1:11">
      <c r="A1590" s="76">
        <v>1041</v>
      </c>
      <c r="B1590" s="76" t="s">
        <v>343</v>
      </c>
      <c r="C1590" s="76" t="s">
        <v>226</v>
      </c>
      <c r="D1590" s="76" t="s">
        <v>391</v>
      </c>
      <c r="E1590" s="76" t="s">
        <v>390</v>
      </c>
      <c r="F1590" s="76" t="s">
        <v>389</v>
      </c>
      <c r="G1590" s="76" t="s">
        <v>163</v>
      </c>
      <c r="H1590" s="76" t="s">
        <v>250</v>
      </c>
      <c r="I1590" s="76">
        <v>24</v>
      </c>
      <c r="J1590" s="76">
        <v>28</v>
      </c>
      <c r="K1590" s="76">
        <v>-0.1429</v>
      </c>
    </row>
    <row r="1591" spans="1:11">
      <c r="A1591">
        <v>1057</v>
      </c>
      <c r="B1591" t="s">
        <v>343</v>
      </c>
      <c r="C1591" t="s">
        <v>226</v>
      </c>
      <c r="D1591" t="s">
        <v>388</v>
      </c>
      <c r="E1591" t="s">
        <v>387</v>
      </c>
      <c r="F1591" t="s">
        <v>386</v>
      </c>
      <c r="G1591" t="s">
        <v>163</v>
      </c>
      <c r="H1591" t="s">
        <v>250</v>
      </c>
      <c r="I1591">
        <v>22</v>
      </c>
      <c r="J1591">
        <v>60</v>
      </c>
      <c r="K1591">
        <v>-0.63329999999999997</v>
      </c>
    </row>
    <row r="1592" spans="1:11">
      <c r="A1592" s="76">
        <v>1060</v>
      </c>
      <c r="B1592" s="76" t="s">
        <v>343</v>
      </c>
      <c r="C1592" s="76" t="s">
        <v>226</v>
      </c>
      <c r="D1592" s="76" t="s">
        <v>385</v>
      </c>
      <c r="E1592" s="76" t="s">
        <v>384</v>
      </c>
      <c r="F1592" s="76" t="s">
        <v>383</v>
      </c>
      <c r="G1592" s="76" t="s">
        <v>163</v>
      </c>
      <c r="H1592" s="76" t="s">
        <v>250</v>
      </c>
      <c r="I1592" s="76">
        <v>21</v>
      </c>
      <c r="J1592" s="76">
        <v>125</v>
      </c>
      <c r="K1592" s="76">
        <v>-0.83199999999999996</v>
      </c>
    </row>
    <row r="1593" spans="1:11">
      <c r="A1593">
        <v>1076</v>
      </c>
      <c r="B1593" t="s">
        <v>343</v>
      </c>
      <c r="C1593" t="s">
        <v>226</v>
      </c>
      <c r="D1593" t="s">
        <v>382</v>
      </c>
      <c r="E1593" t="s">
        <v>381</v>
      </c>
      <c r="F1593" t="s">
        <v>380</v>
      </c>
      <c r="G1593" t="s">
        <v>163</v>
      </c>
      <c r="H1593" t="s">
        <v>250</v>
      </c>
      <c r="I1593">
        <v>19</v>
      </c>
      <c r="J1593">
        <v>174</v>
      </c>
      <c r="K1593">
        <v>-0.89080000000000004</v>
      </c>
    </row>
    <row r="1594" spans="1:11">
      <c r="A1594" s="76">
        <v>1170</v>
      </c>
      <c r="B1594" s="76" t="s">
        <v>343</v>
      </c>
      <c r="C1594" s="76" t="s">
        <v>226</v>
      </c>
      <c r="D1594" s="76" t="s">
        <v>379</v>
      </c>
      <c r="E1594" s="76" t="s">
        <v>378</v>
      </c>
      <c r="F1594" s="76" t="s">
        <v>377</v>
      </c>
      <c r="G1594" s="76" t="s">
        <v>163</v>
      </c>
      <c r="H1594" s="76" t="s">
        <v>250</v>
      </c>
      <c r="I1594" s="76">
        <v>11</v>
      </c>
      <c r="J1594" s="76">
        <v>4</v>
      </c>
      <c r="K1594" s="76">
        <v>1.75</v>
      </c>
    </row>
    <row r="1595" spans="1:11">
      <c r="A1595">
        <v>1221</v>
      </c>
      <c r="B1595" t="s">
        <v>343</v>
      </c>
      <c r="C1595" t="s">
        <v>226</v>
      </c>
      <c r="D1595" t="s">
        <v>376</v>
      </c>
      <c r="E1595" t="s">
        <v>375</v>
      </c>
      <c r="F1595" t="s">
        <v>374</v>
      </c>
      <c r="G1595" t="s">
        <v>163</v>
      </c>
      <c r="H1595" t="s">
        <v>250</v>
      </c>
      <c r="I1595">
        <v>9</v>
      </c>
      <c r="J1595">
        <v>104</v>
      </c>
      <c r="K1595">
        <v>-0.91349999999999998</v>
      </c>
    </row>
    <row r="1596" spans="1:11">
      <c r="A1596" s="76">
        <v>1224</v>
      </c>
      <c r="B1596" s="76" t="s">
        <v>343</v>
      </c>
      <c r="C1596" s="76" t="s">
        <v>226</v>
      </c>
      <c r="D1596" s="76" t="s">
        <v>373</v>
      </c>
      <c r="E1596" s="76" t="s">
        <v>372</v>
      </c>
      <c r="F1596" s="76" t="s">
        <v>371</v>
      </c>
      <c r="G1596" s="76" t="s">
        <v>163</v>
      </c>
      <c r="H1596" s="76" t="s">
        <v>250</v>
      </c>
      <c r="I1596" s="76">
        <v>9</v>
      </c>
      <c r="J1596" s="76">
        <v>24</v>
      </c>
      <c r="K1596" s="76">
        <v>-0.625</v>
      </c>
    </row>
    <row r="1597" spans="1:11">
      <c r="A1597">
        <v>1241</v>
      </c>
      <c r="B1597" t="s">
        <v>343</v>
      </c>
      <c r="C1597" t="s">
        <v>226</v>
      </c>
      <c r="D1597" t="s">
        <v>370</v>
      </c>
      <c r="E1597" t="s">
        <v>369</v>
      </c>
      <c r="F1597" t="s">
        <v>368</v>
      </c>
      <c r="G1597" t="s">
        <v>163</v>
      </c>
      <c r="H1597" t="s">
        <v>250</v>
      </c>
      <c r="I1597">
        <v>8</v>
      </c>
      <c r="J1597">
        <v>1</v>
      </c>
      <c r="K1597">
        <v>7</v>
      </c>
    </row>
    <row r="1598" spans="1:11">
      <c r="A1598" s="76">
        <v>1299</v>
      </c>
      <c r="B1598" s="76" t="s">
        <v>343</v>
      </c>
      <c r="C1598" s="76" t="s">
        <v>226</v>
      </c>
      <c r="D1598" s="76" t="s">
        <v>367</v>
      </c>
      <c r="E1598" s="76" t="s">
        <v>366</v>
      </c>
      <c r="F1598" s="76" t="s">
        <v>365</v>
      </c>
      <c r="G1598" s="76" t="s">
        <v>163</v>
      </c>
      <c r="H1598" s="76" t="s">
        <v>250</v>
      </c>
      <c r="I1598" s="76">
        <v>6</v>
      </c>
      <c r="J1598" s="76">
        <v>41</v>
      </c>
      <c r="K1598" s="76">
        <v>-0.85370000000000001</v>
      </c>
    </row>
    <row r="1599" spans="1:11">
      <c r="A1599">
        <v>1303</v>
      </c>
      <c r="B1599" t="s">
        <v>343</v>
      </c>
      <c r="C1599" t="s">
        <v>226</v>
      </c>
      <c r="D1599" t="s">
        <v>364</v>
      </c>
      <c r="E1599" t="s">
        <v>363</v>
      </c>
      <c r="F1599" t="s">
        <v>362</v>
      </c>
      <c r="G1599" t="s">
        <v>163</v>
      </c>
      <c r="H1599" t="s">
        <v>250</v>
      </c>
      <c r="I1599">
        <v>6</v>
      </c>
      <c r="J1599">
        <v>22</v>
      </c>
      <c r="K1599">
        <v>-0.72729999999999995</v>
      </c>
    </row>
    <row r="1600" spans="1:11">
      <c r="A1600" s="76">
        <v>1346</v>
      </c>
      <c r="B1600" s="76" t="s">
        <v>343</v>
      </c>
      <c r="C1600" s="76" t="s">
        <v>226</v>
      </c>
      <c r="D1600" s="76" t="s">
        <v>361</v>
      </c>
      <c r="E1600" s="76" t="s">
        <v>360</v>
      </c>
      <c r="F1600" s="76" t="s">
        <v>359</v>
      </c>
      <c r="G1600" s="76" t="s">
        <v>163</v>
      </c>
      <c r="H1600" s="76" t="s">
        <v>250</v>
      </c>
      <c r="I1600" s="76">
        <v>5</v>
      </c>
      <c r="J1600" s="76">
        <v>15</v>
      </c>
      <c r="K1600" s="76">
        <v>-0.66669999999999996</v>
      </c>
    </row>
    <row r="1601" spans="1:11">
      <c r="A1601">
        <v>1371</v>
      </c>
      <c r="B1601" t="s">
        <v>343</v>
      </c>
      <c r="C1601" t="s">
        <v>226</v>
      </c>
      <c r="D1601" t="s">
        <v>358</v>
      </c>
      <c r="E1601" t="s">
        <v>357</v>
      </c>
      <c r="F1601" t="s">
        <v>356</v>
      </c>
      <c r="G1601" t="s">
        <v>163</v>
      </c>
      <c r="H1601" t="s">
        <v>250</v>
      </c>
      <c r="I1601">
        <v>5</v>
      </c>
      <c r="J1601">
        <v>0</v>
      </c>
      <c r="K1601">
        <v>0</v>
      </c>
    </row>
    <row r="1602" spans="1:11">
      <c r="A1602" s="76">
        <v>1419</v>
      </c>
      <c r="B1602" s="76" t="s">
        <v>343</v>
      </c>
      <c r="C1602" s="76" t="s">
        <v>226</v>
      </c>
      <c r="D1602" s="76" t="s">
        <v>355</v>
      </c>
      <c r="E1602" s="76" t="s">
        <v>354</v>
      </c>
      <c r="F1602" s="76" t="s">
        <v>353</v>
      </c>
      <c r="G1602" s="76" t="s">
        <v>163</v>
      </c>
      <c r="H1602" s="76" t="s">
        <v>250</v>
      </c>
      <c r="I1602" s="76">
        <v>4</v>
      </c>
      <c r="J1602" s="76">
        <v>16</v>
      </c>
      <c r="K1602" s="76">
        <v>-0.75</v>
      </c>
    </row>
    <row r="1603" spans="1:11">
      <c r="A1603">
        <v>1570</v>
      </c>
      <c r="B1603" t="s">
        <v>343</v>
      </c>
      <c r="C1603" t="s">
        <v>226</v>
      </c>
      <c r="D1603" t="s">
        <v>352</v>
      </c>
      <c r="E1603" t="s">
        <v>351</v>
      </c>
      <c r="F1603" t="s">
        <v>350</v>
      </c>
      <c r="G1603" t="s">
        <v>163</v>
      </c>
      <c r="H1603" t="s">
        <v>250</v>
      </c>
      <c r="I1603">
        <v>1</v>
      </c>
      <c r="J1603">
        <v>0</v>
      </c>
      <c r="K1603">
        <v>0</v>
      </c>
    </row>
    <row r="1604" spans="1:11">
      <c r="A1604" s="76">
        <v>1604</v>
      </c>
      <c r="B1604" s="76" t="s">
        <v>343</v>
      </c>
      <c r="C1604" s="76" t="s">
        <v>226</v>
      </c>
      <c r="D1604" s="76" t="s">
        <v>349</v>
      </c>
      <c r="E1604" s="76" t="s">
        <v>348</v>
      </c>
      <c r="F1604" s="76" t="s">
        <v>347</v>
      </c>
      <c r="G1604" s="76" t="s">
        <v>163</v>
      </c>
      <c r="H1604" s="76" t="s">
        <v>250</v>
      </c>
      <c r="I1604" s="76">
        <v>1</v>
      </c>
      <c r="J1604" s="76">
        <v>0</v>
      </c>
      <c r="K1604" s="76">
        <v>0</v>
      </c>
    </row>
    <row r="1605" spans="1:11">
      <c r="A1605">
        <v>1608</v>
      </c>
      <c r="B1605" t="s">
        <v>343</v>
      </c>
      <c r="C1605" t="s">
        <v>226</v>
      </c>
      <c r="D1605" t="s">
        <v>346</v>
      </c>
      <c r="E1605" t="s">
        <v>345</v>
      </c>
      <c r="F1605" t="s">
        <v>344</v>
      </c>
      <c r="G1605" t="s">
        <v>163</v>
      </c>
      <c r="H1605" t="s">
        <v>250</v>
      </c>
      <c r="I1605">
        <v>1</v>
      </c>
      <c r="J1605">
        <v>19</v>
      </c>
      <c r="K1605">
        <v>-0.94740000000000002</v>
      </c>
    </row>
    <row r="1606" spans="1:11">
      <c r="A1606" s="76">
        <v>1621</v>
      </c>
      <c r="B1606" s="76" t="s">
        <v>343</v>
      </c>
      <c r="C1606" s="76" t="s">
        <v>226</v>
      </c>
      <c r="D1606" s="76" t="s">
        <v>342</v>
      </c>
      <c r="E1606" s="76" t="s">
        <v>341</v>
      </c>
      <c r="F1606" s="76" t="s">
        <v>340</v>
      </c>
      <c r="G1606" s="76" t="s">
        <v>163</v>
      </c>
      <c r="H1606" s="76" t="s">
        <v>250</v>
      </c>
      <c r="I1606" s="76">
        <v>1</v>
      </c>
      <c r="J1606" s="76">
        <v>11</v>
      </c>
      <c r="K1606" s="76">
        <v>-0.90910000000000002</v>
      </c>
    </row>
    <row r="1607" spans="1:11">
      <c r="A1607">
        <v>678</v>
      </c>
      <c r="B1607" t="s">
        <v>339</v>
      </c>
      <c r="C1607" t="s">
        <v>338</v>
      </c>
      <c r="D1607" t="s">
        <v>337</v>
      </c>
      <c r="E1607" t="s">
        <v>336</v>
      </c>
      <c r="F1607" t="s">
        <v>335</v>
      </c>
      <c r="G1607" t="s">
        <v>163</v>
      </c>
      <c r="H1607" t="s">
        <v>250</v>
      </c>
      <c r="I1607">
        <v>656</v>
      </c>
      <c r="J1607">
        <v>872</v>
      </c>
      <c r="K1607">
        <v>-0.2477</v>
      </c>
    </row>
    <row r="1608" spans="1:11">
      <c r="A1608" s="76">
        <v>184</v>
      </c>
      <c r="B1608" s="76" t="s">
        <v>307</v>
      </c>
      <c r="C1608" s="76" t="s">
        <v>224</v>
      </c>
      <c r="D1608" s="76" t="s">
        <v>334</v>
      </c>
      <c r="E1608" s="76" t="s">
        <v>333</v>
      </c>
      <c r="F1608" s="76" t="s">
        <v>332</v>
      </c>
      <c r="G1608" s="76" t="s">
        <v>279</v>
      </c>
      <c r="H1608" s="76" t="s">
        <v>278</v>
      </c>
      <c r="I1608" s="76">
        <v>226834</v>
      </c>
      <c r="J1608" s="76">
        <v>216873</v>
      </c>
      <c r="K1608" s="76">
        <v>4.5900000000000003E-2</v>
      </c>
    </row>
    <row r="1609" spans="1:11">
      <c r="A1609">
        <v>236</v>
      </c>
      <c r="B1609" t="s">
        <v>307</v>
      </c>
      <c r="C1609" t="s">
        <v>224</v>
      </c>
      <c r="D1609" t="s">
        <v>331</v>
      </c>
      <c r="E1609" t="s">
        <v>330</v>
      </c>
      <c r="F1609" t="s">
        <v>329</v>
      </c>
      <c r="G1609" t="s">
        <v>279</v>
      </c>
      <c r="H1609" t="s">
        <v>278</v>
      </c>
      <c r="I1609">
        <v>108515</v>
      </c>
      <c r="J1609">
        <v>101701</v>
      </c>
      <c r="K1609">
        <v>6.7000000000000004E-2</v>
      </c>
    </row>
    <row r="1610" spans="1:11">
      <c r="A1610" s="76">
        <v>296</v>
      </c>
      <c r="B1610" s="76" t="s">
        <v>307</v>
      </c>
      <c r="C1610" s="76" t="s">
        <v>224</v>
      </c>
      <c r="D1610" s="76" t="s">
        <v>328</v>
      </c>
      <c r="E1610" s="76" t="s">
        <v>327</v>
      </c>
      <c r="F1610" s="76" t="s">
        <v>326</v>
      </c>
      <c r="G1610" s="76" t="s">
        <v>279</v>
      </c>
      <c r="H1610" s="76" t="s">
        <v>278</v>
      </c>
      <c r="I1610" s="76">
        <v>41802</v>
      </c>
      <c r="J1610" s="76">
        <v>36917</v>
      </c>
      <c r="K1610" s="76">
        <v>0.1323</v>
      </c>
    </row>
    <row r="1611" spans="1:11">
      <c r="A1611">
        <v>395</v>
      </c>
      <c r="B1611" t="s">
        <v>307</v>
      </c>
      <c r="C1611" t="s">
        <v>224</v>
      </c>
      <c r="D1611" t="s">
        <v>325</v>
      </c>
      <c r="E1611" t="s">
        <v>324</v>
      </c>
      <c r="F1611" t="s">
        <v>323</v>
      </c>
      <c r="G1611" t="s">
        <v>279</v>
      </c>
      <c r="H1611" t="s">
        <v>278</v>
      </c>
      <c r="I1611">
        <v>12858</v>
      </c>
      <c r="J1611">
        <v>10359</v>
      </c>
      <c r="K1611">
        <v>0.2412</v>
      </c>
    </row>
    <row r="1612" spans="1:11">
      <c r="A1612" s="76">
        <v>445</v>
      </c>
      <c r="B1612" s="76" t="s">
        <v>307</v>
      </c>
      <c r="C1612" s="76" t="s">
        <v>224</v>
      </c>
      <c r="D1612" s="76" t="s">
        <v>322</v>
      </c>
      <c r="E1612" s="76" t="s">
        <v>321</v>
      </c>
      <c r="F1612" s="76" t="s">
        <v>320</v>
      </c>
      <c r="G1612" s="76" t="s">
        <v>274</v>
      </c>
      <c r="H1612" s="76" t="s">
        <v>250</v>
      </c>
      <c r="I1612" s="76">
        <v>7304</v>
      </c>
      <c r="J1612" s="76">
        <v>5890</v>
      </c>
      <c r="K1612" s="76">
        <v>0.24010000000000001</v>
      </c>
    </row>
    <row r="1613" spans="1:11">
      <c r="A1613">
        <v>472</v>
      </c>
      <c r="B1613" t="s">
        <v>307</v>
      </c>
      <c r="C1613" t="s">
        <v>224</v>
      </c>
      <c r="D1613" t="s">
        <v>319</v>
      </c>
      <c r="E1613" t="s">
        <v>318</v>
      </c>
      <c r="F1613" t="s">
        <v>317</v>
      </c>
      <c r="G1613" t="s">
        <v>274</v>
      </c>
      <c r="H1613" t="s">
        <v>250</v>
      </c>
      <c r="I1613">
        <v>5247</v>
      </c>
      <c r="J1613">
        <v>3182</v>
      </c>
      <c r="K1613">
        <v>0.64900000000000002</v>
      </c>
    </row>
    <row r="1614" spans="1:11">
      <c r="A1614" s="76">
        <v>594</v>
      </c>
      <c r="B1614" s="76" t="s">
        <v>307</v>
      </c>
      <c r="C1614" s="76" t="s">
        <v>224</v>
      </c>
      <c r="D1614" s="76" t="s">
        <v>316</v>
      </c>
      <c r="E1614" s="76" t="s">
        <v>315</v>
      </c>
      <c r="F1614" s="76" t="s">
        <v>314</v>
      </c>
      <c r="G1614" s="76" t="s">
        <v>163</v>
      </c>
      <c r="H1614" s="76" t="s">
        <v>250</v>
      </c>
      <c r="I1614" s="76">
        <v>1769</v>
      </c>
      <c r="J1614" s="76">
        <v>2471</v>
      </c>
      <c r="K1614" s="76">
        <v>-0.28410000000000002</v>
      </c>
    </row>
    <row r="1615" spans="1:11">
      <c r="A1615">
        <v>803</v>
      </c>
      <c r="B1615" t="s">
        <v>307</v>
      </c>
      <c r="C1615" t="s">
        <v>224</v>
      </c>
      <c r="D1615" t="s">
        <v>313</v>
      </c>
      <c r="E1615" t="s">
        <v>312</v>
      </c>
      <c r="F1615" t="s">
        <v>311</v>
      </c>
      <c r="G1615" t="s">
        <v>163</v>
      </c>
      <c r="H1615" t="s">
        <v>250</v>
      </c>
      <c r="I1615">
        <v>159</v>
      </c>
      <c r="J1615">
        <v>15</v>
      </c>
      <c r="K1615">
        <v>9.6</v>
      </c>
    </row>
    <row r="1616" spans="1:11">
      <c r="A1616" s="76">
        <v>1016</v>
      </c>
      <c r="B1616" s="76" t="s">
        <v>307</v>
      </c>
      <c r="C1616" s="76" t="s">
        <v>224</v>
      </c>
      <c r="D1616" s="76" t="s">
        <v>310</v>
      </c>
      <c r="E1616" s="76" t="s">
        <v>309</v>
      </c>
      <c r="F1616" s="76" t="s">
        <v>308</v>
      </c>
      <c r="G1616" s="76" t="s">
        <v>163</v>
      </c>
      <c r="H1616" s="76" t="s">
        <v>250</v>
      </c>
      <c r="I1616" s="76">
        <v>26</v>
      </c>
      <c r="J1616" s="76">
        <v>66</v>
      </c>
      <c r="K1616" s="76">
        <v>-0.60609999999999997</v>
      </c>
    </row>
    <row r="1617" spans="1:11">
      <c r="A1617">
        <v>1271</v>
      </c>
      <c r="B1617" t="s">
        <v>307</v>
      </c>
      <c r="C1617" t="s">
        <v>224</v>
      </c>
      <c r="D1617" t="s">
        <v>306</v>
      </c>
      <c r="E1617" t="s">
        <v>305</v>
      </c>
      <c r="F1617" t="s">
        <v>304</v>
      </c>
      <c r="G1617" t="s">
        <v>163</v>
      </c>
      <c r="H1617" t="s">
        <v>250</v>
      </c>
      <c r="I1617">
        <v>7</v>
      </c>
      <c r="J1617">
        <v>4</v>
      </c>
      <c r="K1617">
        <v>0.75</v>
      </c>
    </row>
    <row r="1618" spans="1:11">
      <c r="A1618" s="76">
        <v>140</v>
      </c>
      <c r="B1618" s="76" t="s">
        <v>197</v>
      </c>
      <c r="C1618" s="76" t="s">
        <v>228</v>
      </c>
      <c r="D1618" s="76" t="s">
        <v>303</v>
      </c>
      <c r="E1618" s="76" t="s">
        <v>302</v>
      </c>
      <c r="F1618" s="76" t="s">
        <v>301</v>
      </c>
      <c r="G1618" s="76" t="s">
        <v>279</v>
      </c>
      <c r="H1618" s="76" t="s">
        <v>278</v>
      </c>
      <c r="I1618" s="76">
        <v>444047</v>
      </c>
      <c r="J1618" s="76">
        <v>381539</v>
      </c>
      <c r="K1618" s="76">
        <v>0.1638</v>
      </c>
    </row>
    <row r="1619" spans="1:11">
      <c r="A1619">
        <v>244</v>
      </c>
      <c r="B1619" t="s">
        <v>197</v>
      </c>
      <c r="C1619" t="s">
        <v>228</v>
      </c>
      <c r="D1619" t="s">
        <v>300</v>
      </c>
      <c r="E1619" t="s">
        <v>299</v>
      </c>
      <c r="F1619" t="s">
        <v>298</v>
      </c>
      <c r="G1619" t="s">
        <v>279</v>
      </c>
      <c r="H1619" t="s">
        <v>278</v>
      </c>
      <c r="I1619">
        <v>97359</v>
      </c>
      <c r="J1619">
        <v>86905</v>
      </c>
      <c r="K1619">
        <v>0.1203</v>
      </c>
    </row>
    <row r="1620" spans="1:11">
      <c r="A1620" s="76">
        <v>300</v>
      </c>
      <c r="B1620" s="76" t="s">
        <v>197</v>
      </c>
      <c r="C1620" s="76" t="s">
        <v>228</v>
      </c>
      <c r="D1620" s="76" t="s">
        <v>297</v>
      </c>
      <c r="E1620" s="76" t="s">
        <v>296</v>
      </c>
      <c r="F1620" s="76" t="s">
        <v>295</v>
      </c>
      <c r="G1620" s="76" t="s">
        <v>279</v>
      </c>
      <c r="H1620" s="76" t="s">
        <v>278</v>
      </c>
      <c r="I1620" s="76">
        <v>41221</v>
      </c>
      <c r="J1620" s="76">
        <v>39407</v>
      </c>
      <c r="K1620" s="76">
        <v>4.5999999999999999E-2</v>
      </c>
    </row>
    <row r="1621" spans="1:11">
      <c r="A1621">
        <v>319</v>
      </c>
      <c r="B1621" t="s">
        <v>197</v>
      </c>
      <c r="C1621" t="s">
        <v>228</v>
      </c>
      <c r="D1621" t="s">
        <v>294</v>
      </c>
      <c r="E1621" t="s">
        <v>293</v>
      </c>
      <c r="F1621" t="s">
        <v>292</v>
      </c>
      <c r="G1621" t="s">
        <v>279</v>
      </c>
      <c r="H1621" t="s">
        <v>278</v>
      </c>
      <c r="I1621">
        <v>29497</v>
      </c>
      <c r="J1621">
        <v>27136</v>
      </c>
      <c r="K1621">
        <v>8.6999999999999994E-2</v>
      </c>
    </row>
    <row r="1622" spans="1:11">
      <c r="A1622" s="76">
        <v>342</v>
      </c>
      <c r="B1622" s="76" t="s">
        <v>197</v>
      </c>
      <c r="C1622" s="76" t="s">
        <v>228</v>
      </c>
      <c r="D1622" s="76" t="s">
        <v>291</v>
      </c>
      <c r="E1622" s="76" t="s">
        <v>290</v>
      </c>
      <c r="F1622" s="76" t="s">
        <v>289</v>
      </c>
      <c r="G1622" s="76" t="s">
        <v>279</v>
      </c>
      <c r="H1622" s="76" t="s">
        <v>278</v>
      </c>
      <c r="I1622" s="76">
        <v>24056</v>
      </c>
      <c r="J1622" s="76">
        <v>23020</v>
      </c>
      <c r="K1622" s="76">
        <v>4.4999999999999998E-2</v>
      </c>
    </row>
    <row r="1623" spans="1:11">
      <c r="A1623">
        <v>362</v>
      </c>
      <c r="B1623" t="s">
        <v>197</v>
      </c>
      <c r="C1623" t="s">
        <v>228</v>
      </c>
      <c r="D1623" t="s">
        <v>288</v>
      </c>
      <c r="E1623" t="s">
        <v>287</v>
      </c>
      <c r="F1623" t="s">
        <v>286</v>
      </c>
      <c r="G1623" t="s">
        <v>279</v>
      </c>
      <c r="H1623" t="s">
        <v>278</v>
      </c>
      <c r="I1623">
        <v>18995</v>
      </c>
      <c r="J1623">
        <v>17188</v>
      </c>
      <c r="K1623">
        <v>0.1051</v>
      </c>
    </row>
    <row r="1624" spans="1:11">
      <c r="A1624" s="76">
        <v>375</v>
      </c>
      <c r="B1624" s="76" t="s">
        <v>197</v>
      </c>
      <c r="C1624" s="76" t="s">
        <v>228</v>
      </c>
      <c r="D1624" s="76" t="s">
        <v>285</v>
      </c>
      <c r="E1624" s="76" t="s">
        <v>284</v>
      </c>
      <c r="F1624" s="76" t="s">
        <v>283</v>
      </c>
      <c r="G1624" s="76" t="s">
        <v>279</v>
      </c>
      <c r="H1624" s="76" t="s">
        <v>278</v>
      </c>
      <c r="I1624" s="76">
        <v>16696</v>
      </c>
      <c r="J1624" s="76">
        <v>3234</v>
      </c>
      <c r="K1624" s="76">
        <v>4.1626000000000003</v>
      </c>
    </row>
    <row r="1625" spans="1:11">
      <c r="A1625">
        <v>414</v>
      </c>
      <c r="B1625" t="s">
        <v>197</v>
      </c>
      <c r="C1625" t="s">
        <v>228</v>
      </c>
      <c r="D1625" t="s">
        <v>282</v>
      </c>
      <c r="E1625" t="s">
        <v>281</v>
      </c>
      <c r="F1625" t="s">
        <v>280</v>
      </c>
      <c r="G1625" t="s">
        <v>279</v>
      </c>
      <c r="H1625" t="s">
        <v>278</v>
      </c>
      <c r="I1625">
        <v>10942</v>
      </c>
      <c r="J1625">
        <v>13182</v>
      </c>
      <c r="K1625">
        <v>-0.1699</v>
      </c>
    </row>
    <row r="1626" spans="1:11">
      <c r="A1626" s="76">
        <v>448</v>
      </c>
      <c r="B1626" s="76" t="s">
        <v>197</v>
      </c>
      <c r="C1626" s="76" t="s">
        <v>228</v>
      </c>
      <c r="D1626" s="76" t="s">
        <v>277</v>
      </c>
      <c r="E1626" s="76" t="s">
        <v>276</v>
      </c>
      <c r="F1626" s="76" t="s">
        <v>275</v>
      </c>
      <c r="G1626" s="76" t="s">
        <v>274</v>
      </c>
      <c r="H1626" s="76" t="s">
        <v>250</v>
      </c>
      <c r="I1626" s="76">
        <v>6912</v>
      </c>
      <c r="J1626" s="76">
        <v>11811</v>
      </c>
      <c r="K1626" s="76">
        <v>-0.4148</v>
      </c>
    </row>
    <row r="1627" spans="1:11">
      <c r="A1627">
        <v>891</v>
      </c>
      <c r="B1627" t="s">
        <v>197</v>
      </c>
      <c r="C1627" t="s">
        <v>228</v>
      </c>
      <c r="D1627" t="s">
        <v>273</v>
      </c>
      <c r="E1627" t="s">
        <v>272</v>
      </c>
      <c r="F1627" t="s">
        <v>271</v>
      </c>
      <c r="G1627" t="s">
        <v>163</v>
      </c>
      <c r="H1627" t="s">
        <v>250</v>
      </c>
      <c r="I1627">
        <v>69</v>
      </c>
      <c r="J1627">
        <v>103</v>
      </c>
      <c r="K1627">
        <v>-0.3301</v>
      </c>
    </row>
    <row r="1628" spans="1:11">
      <c r="A1628" s="76">
        <v>1166</v>
      </c>
      <c r="B1628" s="76" t="s">
        <v>197</v>
      </c>
      <c r="C1628" s="76" t="s">
        <v>228</v>
      </c>
      <c r="D1628" s="76" t="s">
        <v>270</v>
      </c>
      <c r="E1628" s="76" t="s">
        <v>269</v>
      </c>
      <c r="F1628" s="76" t="s">
        <v>268</v>
      </c>
      <c r="G1628" s="76" t="s">
        <v>163</v>
      </c>
      <c r="H1628" s="76" t="s">
        <v>250</v>
      </c>
      <c r="I1628" s="76">
        <v>12</v>
      </c>
      <c r="J1628" s="76">
        <v>35</v>
      </c>
      <c r="K1628" s="76">
        <v>-0.65710000000000002</v>
      </c>
    </row>
    <row r="1629" spans="1:11">
      <c r="A1629">
        <v>1245</v>
      </c>
      <c r="B1629" t="s">
        <v>197</v>
      </c>
      <c r="C1629" t="s">
        <v>228</v>
      </c>
      <c r="D1629" t="s">
        <v>267</v>
      </c>
      <c r="E1629" t="s">
        <v>266</v>
      </c>
      <c r="F1629" t="s">
        <v>266</v>
      </c>
      <c r="G1629" t="s">
        <v>163</v>
      </c>
      <c r="H1629" t="s">
        <v>250</v>
      </c>
      <c r="I1629">
        <v>8</v>
      </c>
      <c r="J1629">
        <v>25</v>
      </c>
      <c r="K1629">
        <v>-0.68</v>
      </c>
    </row>
    <row r="1630" spans="1:11">
      <c r="A1630" s="76">
        <v>1325</v>
      </c>
      <c r="B1630" s="76" t="s">
        <v>197</v>
      </c>
      <c r="C1630" s="76" t="s">
        <v>228</v>
      </c>
      <c r="D1630" s="76" t="s">
        <v>265</v>
      </c>
      <c r="E1630" s="76" t="s">
        <v>264</v>
      </c>
      <c r="F1630" s="76" t="s">
        <v>263</v>
      </c>
      <c r="G1630" s="76" t="s">
        <v>163</v>
      </c>
      <c r="H1630" s="76" t="s">
        <v>250</v>
      </c>
      <c r="I1630" s="76">
        <v>6</v>
      </c>
      <c r="J1630" s="76">
        <v>2</v>
      </c>
      <c r="K1630" s="76">
        <v>2</v>
      </c>
    </row>
    <row r="1631" spans="1:11">
      <c r="A1631">
        <v>1342</v>
      </c>
      <c r="B1631" t="s">
        <v>197</v>
      </c>
      <c r="C1631" t="s">
        <v>228</v>
      </c>
      <c r="D1631" t="s">
        <v>262</v>
      </c>
      <c r="E1631" t="s">
        <v>261</v>
      </c>
      <c r="F1631" t="s">
        <v>260</v>
      </c>
      <c r="G1631" t="s">
        <v>163</v>
      </c>
      <c r="H1631" t="s">
        <v>250</v>
      </c>
      <c r="I1631">
        <v>5</v>
      </c>
      <c r="J1631">
        <v>0</v>
      </c>
      <c r="K1631">
        <v>0</v>
      </c>
    </row>
    <row r="1632" spans="1:11">
      <c r="A1632" s="76">
        <v>1441</v>
      </c>
      <c r="B1632" s="76" t="s">
        <v>197</v>
      </c>
      <c r="C1632" s="76" t="s">
        <v>228</v>
      </c>
      <c r="D1632" s="76" t="s">
        <v>259</v>
      </c>
      <c r="E1632" s="76" t="s">
        <v>258</v>
      </c>
      <c r="F1632" s="76" t="s">
        <v>257</v>
      </c>
      <c r="G1632" s="76" t="s">
        <v>163</v>
      </c>
      <c r="H1632" s="76" t="s">
        <v>250</v>
      </c>
      <c r="I1632" s="76">
        <v>3</v>
      </c>
      <c r="J1632" s="76">
        <v>0</v>
      </c>
      <c r="K1632" s="76">
        <v>0</v>
      </c>
    </row>
    <row r="1633" spans="1:11">
      <c r="A1633">
        <v>1516</v>
      </c>
      <c r="B1633" t="s">
        <v>197</v>
      </c>
      <c r="C1633" t="s">
        <v>228</v>
      </c>
      <c r="D1633" t="s">
        <v>256</v>
      </c>
      <c r="E1633" t="s">
        <v>255</v>
      </c>
      <c r="F1633" t="s">
        <v>254</v>
      </c>
      <c r="G1633" t="s">
        <v>163</v>
      </c>
      <c r="H1633" t="s">
        <v>250</v>
      </c>
      <c r="I1633">
        <v>2</v>
      </c>
      <c r="J1633">
        <v>7</v>
      </c>
      <c r="K1633">
        <v>-0.71430000000000005</v>
      </c>
    </row>
    <row r="1634" spans="1:11">
      <c r="A1634" s="76">
        <v>1559</v>
      </c>
      <c r="B1634" s="76" t="s">
        <v>197</v>
      </c>
      <c r="C1634" s="76" t="s">
        <v>228</v>
      </c>
      <c r="D1634" s="76" t="s">
        <v>253</v>
      </c>
      <c r="E1634" s="76" t="s">
        <v>252</v>
      </c>
      <c r="F1634" s="76" t="s">
        <v>251</v>
      </c>
      <c r="G1634" s="76" t="s">
        <v>163</v>
      </c>
      <c r="H1634" s="76" t="s">
        <v>250</v>
      </c>
      <c r="I1634" s="76">
        <v>2</v>
      </c>
      <c r="J1634" s="76">
        <v>1</v>
      </c>
      <c r="K1634" s="76">
        <v>1</v>
      </c>
    </row>
    <row r="1635" spans="1:11">
      <c r="A1635" t="s">
        <v>74</v>
      </c>
      <c r="B1635" t="s">
        <v>74</v>
      </c>
      <c r="C1635" t="s">
        <v>74</v>
      </c>
      <c r="D1635" t="s">
        <v>74</v>
      </c>
      <c r="E1635">
        <v>30</v>
      </c>
      <c r="F1635" t="s">
        <v>249</v>
      </c>
      <c r="G1635" t="s">
        <v>74</v>
      </c>
      <c r="H1635" t="s">
        <v>74</v>
      </c>
      <c r="I1635" t="s">
        <v>74</v>
      </c>
      <c r="J1635" t="s">
        <v>74</v>
      </c>
      <c r="K1635" t="s">
        <v>74</v>
      </c>
    </row>
    <row r="1636" spans="1:11">
      <c r="A1636" s="76" t="s">
        <v>74</v>
      </c>
      <c r="B1636" s="76" t="s">
        <v>74</v>
      </c>
      <c r="C1636" s="76" t="s">
        <v>74</v>
      </c>
      <c r="D1636" s="76" t="s">
        <v>74</v>
      </c>
      <c r="E1636" s="76">
        <v>32</v>
      </c>
      <c r="F1636" s="76" t="s">
        <v>248</v>
      </c>
      <c r="G1636" s="76" t="s">
        <v>74</v>
      </c>
      <c r="H1636" s="76" t="s">
        <v>74</v>
      </c>
      <c r="I1636" s="76" t="s">
        <v>74</v>
      </c>
      <c r="J1636" s="76" t="s">
        <v>74</v>
      </c>
      <c r="K1636" s="76" t="s">
        <v>74</v>
      </c>
    </row>
    <row r="1637" spans="1:11">
      <c r="A1637" t="s">
        <v>74</v>
      </c>
      <c r="B1637" t="s">
        <v>74</v>
      </c>
      <c r="C1637" t="s">
        <v>74</v>
      </c>
      <c r="D1637" t="s">
        <v>74</v>
      </c>
      <c r="E1637">
        <v>74</v>
      </c>
      <c r="F1637" t="s">
        <v>247</v>
      </c>
      <c r="G1637" t="s">
        <v>74</v>
      </c>
      <c r="H1637" t="s">
        <v>74</v>
      </c>
      <c r="I1637" t="s">
        <v>74</v>
      </c>
      <c r="J1637" t="s">
        <v>74</v>
      </c>
      <c r="K1637" t="s">
        <v>74</v>
      </c>
    </row>
    <row r="1638" spans="1:11">
      <c r="A1638" s="76" t="s">
        <v>74</v>
      </c>
      <c r="B1638" s="76"/>
      <c r="C1638" s="76" t="s">
        <v>74</v>
      </c>
      <c r="D1638" s="76" t="s">
        <v>74</v>
      </c>
      <c r="E1638" s="76">
        <v>267</v>
      </c>
      <c r="F1638" s="76" t="s">
        <v>246</v>
      </c>
      <c r="G1638" s="76" t="s">
        <v>74</v>
      </c>
      <c r="H1638" s="76" t="s">
        <v>74</v>
      </c>
      <c r="I1638" s="76" t="s">
        <v>74</v>
      </c>
      <c r="J1638" s="76" t="s">
        <v>74</v>
      </c>
      <c r="K1638" s="76" t="s">
        <v>74</v>
      </c>
    </row>
    <row r="1639" spans="1:11">
      <c r="A1639" t="s">
        <v>74</v>
      </c>
      <c r="B1639" t="s">
        <v>74</v>
      </c>
      <c r="D1639" t="s">
        <v>74</v>
      </c>
      <c r="E1639">
        <v>1230</v>
      </c>
      <c r="F1639" t="s">
        <v>245</v>
      </c>
      <c r="G1639" t="s">
        <v>74</v>
      </c>
      <c r="I1639" t="s">
        <v>74</v>
      </c>
      <c r="J1639" t="s">
        <v>74</v>
      </c>
      <c r="K1639" t="s">
        <v>74</v>
      </c>
    </row>
    <row r="1640" spans="1:11">
      <c r="A1640" s="76" t="s">
        <v>74</v>
      </c>
      <c r="B1640" s="76" t="s">
        <v>74</v>
      </c>
      <c r="C1640" s="76"/>
      <c r="D1640" s="76" t="s">
        <v>74</v>
      </c>
      <c r="E1640" s="76">
        <v>1633</v>
      </c>
      <c r="F1640" s="76" t="s">
        <v>243</v>
      </c>
      <c r="G1640" s="76" t="s">
        <v>74</v>
      </c>
      <c r="H1640" s="76" t="s">
        <v>74</v>
      </c>
      <c r="I1640" s="76" t="s">
        <v>74</v>
      </c>
      <c r="J1640" s="76" t="s">
        <v>74</v>
      </c>
      <c r="K1640" s="76" t="s">
        <v>74</v>
      </c>
    </row>
    <row r="1048576" spans="1:11">
      <c r="A1048576" s="79"/>
      <c r="B1048576" s="79"/>
      <c r="C1048576" s="79"/>
      <c r="D1048576" s="79"/>
      <c r="E1048576" s="79"/>
      <c r="F1048576" s="79"/>
      <c r="G1048576" s="79"/>
      <c r="H1048576" s="79"/>
      <c r="I1048576" s="79"/>
      <c r="J1048576" s="79"/>
      <c r="K1048576" s="79"/>
    </row>
  </sheetData>
  <pageMargins left="0.75" right="0.5" top="1.25" bottom="0.75" header="0.5" footer="0.5"/>
  <pageSetup orientation="portrait" r:id="rId1"/>
  <headerFooter>
    <oddHeader>&amp;LSource: ACAIS
FAA Airports&amp;CCalendar Year 2019 
Final
Revenue Enplanements at All Airports&amp;R9/25/2020</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610E-410C-4E29-9FC8-88D5C15C47C4}">
  <dimension ref="A1:AX71"/>
  <sheetViews>
    <sheetView workbookViewId="0"/>
  </sheetViews>
  <sheetFormatPr defaultRowHeight="15"/>
  <cols>
    <col min="14" max="14" width="9.140625" style="236"/>
    <col min="15" max="23" width="0" hidden="1" customWidth="1"/>
    <col min="24" max="24" width="11.42578125" style="236" customWidth="1"/>
    <col min="25" max="45" width="0" hidden="1" customWidth="1"/>
    <col min="46" max="46" width="13.5703125" style="236" customWidth="1"/>
  </cols>
  <sheetData>
    <row r="1" spans="1:50" ht="79.5">
      <c r="A1" s="95" t="s">
        <v>4649</v>
      </c>
      <c r="B1" s="95" t="s">
        <v>4618</v>
      </c>
      <c r="C1" s="95" t="s">
        <v>146</v>
      </c>
      <c r="D1" s="95" t="s">
        <v>4650</v>
      </c>
      <c r="E1" s="95" t="s">
        <v>4651</v>
      </c>
      <c r="F1" s="95" t="s">
        <v>4652</v>
      </c>
      <c r="G1" s="95" t="s">
        <v>4653</v>
      </c>
      <c r="H1" s="95" t="s">
        <v>4654</v>
      </c>
      <c r="I1" s="95" t="s">
        <v>4655</v>
      </c>
      <c r="J1" s="95" t="s">
        <v>4656</v>
      </c>
      <c r="K1" s="95" t="s">
        <v>4657</v>
      </c>
      <c r="L1" s="95" t="s">
        <v>4658</v>
      </c>
      <c r="M1" s="95" t="s">
        <v>4659</v>
      </c>
      <c r="N1" s="224" t="s">
        <v>4660</v>
      </c>
      <c r="O1" s="95" t="s">
        <v>4661</v>
      </c>
      <c r="P1" s="95" t="s">
        <v>4662</v>
      </c>
      <c r="Q1" s="95" t="s">
        <v>4663</v>
      </c>
      <c r="R1" s="95" t="s">
        <v>4664</v>
      </c>
      <c r="S1" s="95" t="s">
        <v>4665</v>
      </c>
      <c r="T1" s="95" t="s">
        <v>4666</v>
      </c>
      <c r="U1" s="95" t="s">
        <v>4667</v>
      </c>
      <c r="V1" s="95" t="s">
        <v>4668</v>
      </c>
      <c r="W1" s="95" t="s">
        <v>4669</v>
      </c>
      <c r="X1" s="225" t="s">
        <v>4670</v>
      </c>
      <c r="Y1" s="95" t="s">
        <v>4671</v>
      </c>
      <c r="Z1" s="95" t="s">
        <v>4672</v>
      </c>
      <c r="AA1" s="95" t="s">
        <v>4673</v>
      </c>
      <c r="AB1" s="95" t="s">
        <v>4674</v>
      </c>
      <c r="AC1" s="226" t="s">
        <v>4675</v>
      </c>
      <c r="AD1" s="227" t="s">
        <v>4676</v>
      </c>
      <c r="AE1" s="226" t="s">
        <v>4677</v>
      </c>
      <c r="AF1" s="227" t="s">
        <v>4678</v>
      </c>
      <c r="AG1" s="226" t="s">
        <v>4679</v>
      </c>
      <c r="AH1" s="227" t="s">
        <v>4680</v>
      </c>
      <c r="AI1" s="226" t="s">
        <v>4681</v>
      </c>
      <c r="AJ1" s="227" t="s">
        <v>4682</v>
      </c>
      <c r="AK1" s="226" t="s">
        <v>4683</v>
      </c>
      <c r="AL1" s="227" t="s">
        <v>4684</v>
      </c>
      <c r="AM1" s="226" t="s">
        <v>4685</v>
      </c>
      <c r="AN1" s="227" t="s">
        <v>4686</v>
      </c>
      <c r="AO1" s="226" t="s">
        <v>4687</v>
      </c>
      <c r="AP1" s="227" t="s">
        <v>4688</v>
      </c>
      <c r="AQ1" s="226" t="s">
        <v>4689</v>
      </c>
      <c r="AR1" s="227" t="s">
        <v>4690</v>
      </c>
      <c r="AS1" s="226" t="s">
        <v>4691</v>
      </c>
      <c r="AT1" s="228" t="s">
        <v>4692</v>
      </c>
      <c r="AU1" s="96" t="s">
        <v>4693</v>
      </c>
      <c r="AV1" s="97" t="s">
        <v>4694</v>
      </c>
      <c r="AW1" s="96" t="s">
        <v>4695</v>
      </c>
      <c r="AX1" s="95" t="s">
        <v>4696</v>
      </c>
    </row>
    <row r="2" spans="1:50">
      <c r="A2" s="98" t="s">
        <v>4697</v>
      </c>
      <c r="B2" s="98" t="s">
        <v>4761</v>
      </c>
      <c r="C2" s="98" t="s">
        <v>199</v>
      </c>
      <c r="D2" s="99">
        <v>2008</v>
      </c>
      <c r="E2" s="100">
        <v>20008</v>
      </c>
      <c r="F2" s="98" t="s">
        <v>4698</v>
      </c>
      <c r="G2" s="98" t="s">
        <v>4699</v>
      </c>
      <c r="H2" s="229">
        <v>18351295</v>
      </c>
      <c r="I2" s="230">
        <v>10427</v>
      </c>
      <c r="J2" s="98" t="s">
        <v>4701</v>
      </c>
      <c r="K2" s="98" t="s">
        <v>4700</v>
      </c>
      <c r="L2" s="101">
        <v>5413</v>
      </c>
      <c r="M2" s="98"/>
      <c r="N2" s="231">
        <v>527</v>
      </c>
      <c r="O2" s="230"/>
      <c r="P2" s="232">
        <v>18.215599999999998</v>
      </c>
      <c r="Q2" s="230"/>
      <c r="R2" s="232">
        <v>4.2031999999999998</v>
      </c>
      <c r="S2" s="230"/>
      <c r="T2" s="232">
        <v>62.403700000000001</v>
      </c>
      <c r="U2" s="230"/>
      <c r="V2" s="229">
        <v>376401985</v>
      </c>
      <c r="W2" s="230"/>
      <c r="X2" s="233">
        <v>334949157</v>
      </c>
      <c r="Y2" s="230"/>
      <c r="Z2" s="229">
        <v>324782077</v>
      </c>
      <c r="AA2" s="230"/>
      <c r="AB2" s="229">
        <v>10167080</v>
      </c>
      <c r="AC2" s="230"/>
      <c r="AD2" s="229">
        <v>18782357</v>
      </c>
      <c r="AE2" s="230"/>
      <c r="AF2" s="229">
        <v>17829918</v>
      </c>
      <c r="AG2" s="230"/>
      <c r="AH2" s="229">
        <v>952439</v>
      </c>
      <c r="AI2" s="230"/>
      <c r="AJ2" s="229">
        <v>36770774</v>
      </c>
      <c r="AK2" s="230"/>
      <c r="AL2" s="229">
        <v>35625281</v>
      </c>
      <c r="AM2" s="230"/>
      <c r="AN2" s="229">
        <v>2060234</v>
      </c>
      <c r="AO2" s="230"/>
      <c r="AP2" s="234">
        <v>1955760</v>
      </c>
      <c r="AQ2" s="230"/>
      <c r="AR2" s="229">
        <v>1112653405</v>
      </c>
      <c r="AS2" s="230"/>
      <c r="AT2" s="233">
        <v>4676670633</v>
      </c>
      <c r="AU2" s="98"/>
      <c r="AV2" s="102">
        <v>493.68</v>
      </c>
      <c r="AW2" s="98" t="s">
        <v>15</v>
      </c>
      <c r="AX2" s="98" t="s">
        <v>4993</v>
      </c>
    </row>
    <row r="3" spans="1:50">
      <c r="A3" s="98" t="s">
        <v>4703</v>
      </c>
      <c r="B3" s="98" t="s">
        <v>1479</v>
      </c>
      <c r="C3" s="98" t="s">
        <v>196</v>
      </c>
      <c r="D3" s="99">
        <v>2080</v>
      </c>
      <c r="E3" s="100">
        <v>20080</v>
      </c>
      <c r="F3" s="98" t="s">
        <v>4704</v>
      </c>
      <c r="G3" s="98" t="s">
        <v>4699</v>
      </c>
      <c r="H3" s="229">
        <v>18351295</v>
      </c>
      <c r="I3" s="230">
        <v>3646</v>
      </c>
      <c r="J3" s="98" t="s">
        <v>4705</v>
      </c>
      <c r="K3" s="98" t="s">
        <v>4702</v>
      </c>
      <c r="L3" s="101">
        <v>42</v>
      </c>
      <c r="M3" s="98"/>
      <c r="N3" s="231">
        <v>20</v>
      </c>
      <c r="O3" s="230"/>
      <c r="P3" s="232">
        <v>16.576499999999999</v>
      </c>
      <c r="Q3" s="230"/>
      <c r="R3" s="232">
        <v>3.7544</v>
      </c>
      <c r="S3" s="230"/>
      <c r="T3" s="232">
        <v>104.70910000000001</v>
      </c>
      <c r="U3" s="230"/>
      <c r="V3" s="229">
        <v>1809860</v>
      </c>
      <c r="W3" s="230"/>
      <c r="X3" s="233">
        <v>1929113</v>
      </c>
      <c r="Y3" s="230"/>
      <c r="Z3" s="229">
        <v>1893039</v>
      </c>
      <c r="AA3" s="230"/>
      <c r="AB3" s="229">
        <v>36074</v>
      </c>
      <c r="AC3" s="230"/>
      <c r="AD3" s="229">
        <v>115699</v>
      </c>
      <c r="AE3" s="230"/>
      <c r="AF3" s="229">
        <v>114200</v>
      </c>
      <c r="AG3" s="230"/>
      <c r="AH3" s="229">
        <v>1499</v>
      </c>
      <c r="AI3" s="230"/>
      <c r="AJ3" s="229">
        <v>1096779</v>
      </c>
      <c r="AK3" s="230"/>
      <c r="AL3" s="229">
        <v>1076347</v>
      </c>
      <c r="AM3" s="230"/>
      <c r="AN3" s="229">
        <v>64689</v>
      </c>
      <c r="AO3" s="230"/>
      <c r="AP3" s="234">
        <v>63804</v>
      </c>
      <c r="AQ3" s="230"/>
      <c r="AR3" s="229">
        <v>11957780</v>
      </c>
      <c r="AS3" s="230"/>
      <c r="AT3" s="233">
        <v>44894834</v>
      </c>
      <c r="AU3" s="98"/>
      <c r="AV3" s="102">
        <v>34.08</v>
      </c>
      <c r="AW3" s="98" t="s">
        <v>15</v>
      </c>
      <c r="AX3" s="98" t="s">
        <v>4993</v>
      </c>
    </row>
    <row r="4" spans="1:50">
      <c r="A4" s="98" t="s">
        <v>4703</v>
      </c>
      <c r="B4" s="98" t="s">
        <v>1479</v>
      </c>
      <c r="C4" s="98" t="s">
        <v>196</v>
      </c>
      <c r="D4" s="99">
        <v>2080</v>
      </c>
      <c r="E4" s="100">
        <v>20080</v>
      </c>
      <c r="F4" s="98" t="s">
        <v>4704</v>
      </c>
      <c r="G4" s="98" t="s">
        <v>4699</v>
      </c>
      <c r="H4" s="229">
        <v>18351295</v>
      </c>
      <c r="I4" s="230">
        <v>3646</v>
      </c>
      <c r="J4" s="98" t="s">
        <v>4705</v>
      </c>
      <c r="K4" s="98" t="s">
        <v>4700</v>
      </c>
      <c r="L4" s="101">
        <v>15</v>
      </c>
      <c r="M4" s="98"/>
      <c r="N4" s="231">
        <v>15</v>
      </c>
      <c r="O4" s="230"/>
      <c r="P4" s="232">
        <v>9.3912999999999993</v>
      </c>
      <c r="Q4" s="230"/>
      <c r="R4" s="232">
        <v>2.2517</v>
      </c>
      <c r="S4" s="230"/>
      <c r="T4" s="232">
        <v>88.662099999999995</v>
      </c>
      <c r="U4" s="230"/>
      <c r="V4" s="229">
        <v>458806</v>
      </c>
      <c r="W4" s="230"/>
      <c r="X4" s="233">
        <v>481308</v>
      </c>
      <c r="Y4" s="230"/>
      <c r="Z4" s="229">
        <v>470004</v>
      </c>
      <c r="AA4" s="230"/>
      <c r="AB4" s="229">
        <v>11304</v>
      </c>
      <c r="AC4" s="230"/>
      <c r="AD4" s="229">
        <v>55608</v>
      </c>
      <c r="AE4" s="230"/>
      <c r="AF4" s="229">
        <v>50047</v>
      </c>
      <c r="AG4" s="230"/>
      <c r="AH4" s="229">
        <v>5561</v>
      </c>
      <c r="AI4" s="230"/>
      <c r="AJ4" s="229">
        <v>481308</v>
      </c>
      <c r="AK4" s="230"/>
      <c r="AL4" s="229">
        <v>470004</v>
      </c>
      <c r="AM4" s="230"/>
      <c r="AN4" s="229">
        <v>55608</v>
      </c>
      <c r="AO4" s="230"/>
      <c r="AP4" s="234">
        <v>50047</v>
      </c>
      <c r="AQ4" s="230"/>
      <c r="AR4" s="229">
        <v>4437270</v>
      </c>
      <c r="AS4" s="230"/>
      <c r="AT4" s="233">
        <v>9991369</v>
      </c>
      <c r="AU4" s="98"/>
      <c r="AV4" s="102">
        <v>12.42</v>
      </c>
      <c r="AW4" s="98" t="s">
        <v>15</v>
      </c>
      <c r="AX4" s="98" t="s">
        <v>4993</v>
      </c>
    </row>
    <row r="5" spans="1:50">
      <c r="A5" s="98" t="s">
        <v>4703</v>
      </c>
      <c r="B5" s="98" t="s">
        <v>1479</v>
      </c>
      <c r="C5" s="98" t="s">
        <v>196</v>
      </c>
      <c r="D5" s="99">
        <v>2080</v>
      </c>
      <c r="E5" s="100">
        <v>20080</v>
      </c>
      <c r="F5" s="98" t="s">
        <v>4704</v>
      </c>
      <c r="G5" s="98" t="s">
        <v>4699</v>
      </c>
      <c r="H5" s="229">
        <v>18351295</v>
      </c>
      <c r="I5" s="230">
        <v>3646</v>
      </c>
      <c r="J5" s="98" t="s">
        <v>4706</v>
      </c>
      <c r="K5" s="98" t="s">
        <v>4700</v>
      </c>
      <c r="L5" s="101">
        <v>904</v>
      </c>
      <c r="M5" s="98"/>
      <c r="N5" s="231">
        <v>105</v>
      </c>
      <c r="O5" s="230"/>
      <c r="P5" s="232">
        <v>32.758000000000003</v>
      </c>
      <c r="Q5" s="230"/>
      <c r="R5" s="232">
        <v>22.010100000000001</v>
      </c>
      <c r="S5" s="230"/>
      <c r="T5" s="232">
        <v>40.014699999999998</v>
      </c>
      <c r="U5" s="230"/>
      <c r="V5" s="229">
        <v>54847772</v>
      </c>
      <c r="W5" s="230"/>
      <c r="X5" s="233">
        <v>57155030</v>
      </c>
      <c r="Y5" s="230"/>
      <c r="Z5" s="229">
        <v>54301350</v>
      </c>
      <c r="AA5" s="230"/>
      <c r="AB5" s="229">
        <v>2853680</v>
      </c>
      <c r="AC5" s="230"/>
      <c r="AD5" s="229">
        <v>1953118</v>
      </c>
      <c r="AE5" s="230"/>
      <c r="AF5" s="229">
        <v>1657653</v>
      </c>
      <c r="AG5" s="230"/>
      <c r="AH5" s="229">
        <v>295465</v>
      </c>
      <c r="AI5" s="230"/>
      <c r="AJ5" s="229">
        <v>8422625</v>
      </c>
      <c r="AK5" s="230"/>
      <c r="AL5" s="229">
        <v>7942892</v>
      </c>
      <c r="AM5" s="230"/>
      <c r="AN5" s="229">
        <v>287491</v>
      </c>
      <c r="AO5" s="230"/>
      <c r="AP5" s="234">
        <v>248272</v>
      </c>
      <c r="AQ5" s="230"/>
      <c r="AR5" s="229">
        <v>66330426</v>
      </c>
      <c r="AS5" s="230"/>
      <c r="AT5" s="233">
        <v>1459936301</v>
      </c>
      <c r="AU5" s="98"/>
      <c r="AV5" s="102">
        <v>920.4</v>
      </c>
      <c r="AW5" s="98" t="s">
        <v>15</v>
      </c>
      <c r="AX5" s="98" t="s">
        <v>4993</v>
      </c>
    </row>
    <row r="6" spans="1:50">
      <c r="A6" s="98" t="s">
        <v>4994</v>
      </c>
      <c r="B6" s="98" t="s">
        <v>3779</v>
      </c>
      <c r="C6" s="98" t="s">
        <v>153</v>
      </c>
      <c r="D6" s="99">
        <v>9154</v>
      </c>
      <c r="E6" s="100">
        <v>90154</v>
      </c>
      <c r="F6" s="98" t="s">
        <v>4707</v>
      </c>
      <c r="G6" s="98" t="s">
        <v>4699</v>
      </c>
      <c r="H6" s="229">
        <v>12150996</v>
      </c>
      <c r="I6" s="230">
        <v>3482</v>
      </c>
      <c r="J6" s="98" t="s">
        <v>4705</v>
      </c>
      <c r="K6" s="98" t="s">
        <v>4700</v>
      </c>
      <c r="L6" s="101">
        <v>203</v>
      </c>
      <c r="M6" s="98"/>
      <c r="N6" s="231">
        <v>74</v>
      </c>
      <c r="O6" s="230"/>
      <c r="P6" s="232">
        <v>20.558</v>
      </c>
      <c r="Q6" s="230"/>
      <c r="R6" s="232">
        <v>7.5712999999999999</v>
      </c>
      <c r="S6" s="230"/>
      <c r="T6" s="232">
        <v>55.704000000000001</v>
      </c>
      <c r="U6" s="230"/>
      <c r="V6" s="229">
        <v>15592469</v>
      </c>
      <c r="W6" s="230"/>
      <c r="X6" s="233">
        <v>16090545</v>
      </c>
      <c r="Y6" s="230"/>
      <c r="Z6" s="229">
        <v>15536688</v>
      </c>
      <c r="AA6" s="230"/>
      <c r="AB6" s="229">
        <v>553857</v>
      </c>
      <c r="AC6" s="230"/>
      <c r="AD6" s="229">
        <v>792734</v>
      </c>
      <c r="AE6" s="230"/>
      <c r="AF6" s="229">
        <v>755749</v>
      </c>
      <c r="AG6" s="230"/>
      <c r="AH6" s="229">
        <v>36985</v>
      </c>
      <c r="AI6" s="230"/>
      <c r="AJ6" s="229">
        <v>6384468</v>
      </c>
      <c r="AK6" s="230"/>
      <c r="AL6" s="229">
        <v>6156417</v>
      </c>
      <c r="AM6" s="230"/>
      <c r="AN6" s="229">
        <v>309440</v>
      </c>
      <c r="AO6" s="230"/>
      <c r="AP6" s="234">
        <v>294220</v>
      </c>
      <c r="AQ6" s="230"/>
      <c r="AR6" s="229">
        <v>42098255</v>
      </c>
      <c r="AS6" s="230"/>
      <c r="AT6" s="233">
        <v>318737668</v>
      </c>
      <c r="AU6" s="98"/>
      <c r="AV6" s="102">
        <v>171.92</v>
      </c>
      <c r="AW6" s="98" t="s">
        <v>15</v>
      </c>
      <c r="AX6" s="98" t="s">
        <v>4993</v>
      </c>
    </row>
    <row r="7" spans="1:50">
      <c r="A7" s="98" t="s">
        <v>4994</v>
      </c>
      <c r="B7" s="98" t="s">
        <v>3779</v>
      </c>
      <c r="C7" s="98" t="s">
        <v>153</v>
      </c>
      <c r="D7" s="99">
        <v>9154</v>
      </c>
      <c r="E7" s="100">
        <v>90154</v>
      </c>
      <c r="F7" s="98" t="s">
        <v>4707</v>
      </c>
      <c r="G7" s="98" t="s">
        <v>4699</v>
      </c>
      <c r="H7" s="229">
        <v>12150996</v>
      </c>
      <c r="I7" s="230">
        <v>3482</v>
      </c>
      <c r="J7" s="98" t="s">
        <v>4701</v>
      </c>
      <c r="K7" s="98" t="s">
        <v>4700</v>
      </c>
      <c r="L7" s="101">
        <v>68</v>
      </c>
      <c r="M7" s="98"/>
      <c r="N7" s="231">
        <v>13</v>
      </c>
      <c r="O7" s="230"/>
      <c r="P7" s="232">
        <v>21.8993</v>
      </c>
      <c r="Q7" s="230"/>
      <c r="R7" s="232">
        <v>4.8391999999999999</v>
      </c>
      <c r="S7" s="230"/>
      <c r="T7" s="232">
        <v>108.40730000000001</v>
      </c>
      <c r="U7" s="230"/>
      <c r="V7" s="229">
        <v>6821561</v>
      </c>
      <c r="W7" s="230"/>
      <c r="X7" s="233">
        <v>6973555</v>
      </c>
      <c r="Y7" s="230"/>
      <c r="Z7" s="229">
        <v>6801301</v>
      </c>
      <c r="AA7" s="230"/>
      <c r="AB7" s="229">
        <v>172254</v>
      </c>
      <c r="AC7" s="230"/>
      <c r="AD7" s="229">
        <v>327668</v>
      </c>
      <c r="AE7" s="230"/>
      <c r="AF7" s="229">
        <v>310572</v>
      </c>
      <c r="AG7" s="230"/>
      <c r="AH7" s="229">
        <v>17096</v>
      </c>
      <c r="AI7" s="230"/>
      <c r="AJ7" s="229">
        <v>1383514</v>
      </c>
      <c r="AK7" s="230"/>
      <c r="AL7" s="229">
        <v>1350454</v>
      </c>
      <c r="AM7" s="230"/>
      <c r="AN7" s="229">
        <v>66480</v>
      </c>
      <c r="AO7" s="230"/>
      <c r="AP7" s="234">
        <v>63158</v>
      </c>
      <c r="AQ7" s="230"/>
      <c r="AR7" s="229">
        <v>33668265</v>
      </c>
      <c r="AS7" s="230"/>
      <c r="AT7" s="233">
        <v>162927528</v>
      </c>
      <c r="AU7" s="98"/>
      <c r="AV7" s="102">
        <v>31.9</v>
      </c>
      <c r="AW7" s="98" t="s">
        <v>15</v>
      </c>
      <c r="AX7" s="98" t="s">
        <v>4993</v>
      </c>
    </row>
    <row r="8" spans="1:50">
      <c r="A8" s="98" t="s">
        <v>4708</v>
      </c>
      <c r="B8" s="98" t="s">
        <v>221</v>
      </c>
      <c r="C8" s="98" t="s">
        <v>4709</v>
      </c>
      <c r="D8" s="99">
        <v>3030</v>
      </c>
      <c r="E8" s="100">
        <v>30030</v>
      </c>
      <c r="F8" s="98" t="s">
        <v>4707</v>
      </c>
      <c r="G8" s="98" t="s">
        <v>4699</v>
      </c>
      <c r="H8" s="229">
        <v>4586770</v>
      </c>
      <c r="I8" s="230">
        <v>3304</v>
      </c>
      <c r="J8" s="98" t="s">
        <v>4701</v>
      </c>
      <c r="K8" s="98" t="s">
        <v>4700</v>
      </c>
      <c r="L8" s="101">
        <v>998</v>
      </c>
      <c r="M8" s="98"/>
      <c r="N8" s="231">
        <v>129</v>
      </c>
      <c r="O8" s="230"/>
      <c r="P8" s="232">
        <v>23.3386</v>
      </c>
      <c r="Q8" s="230"/>
      <c r="R8" s="232">
        <v>5.6486999999999998</v>
      </c>
      <c r="S8" s="230"/>
      <c r="T8" s="232">
        <v>51.016399999999997</v>
      </c>
      <c r="U8" s="230"/>
      <c r="V8" s="229">
        <v>81860566</v>
      </c>
      <c r="W8" s="230"/>
      <c r="X8" s="233">
        <v>82234530</v>
      </c>
      <c r="Y8" s="230"/>
      <c r="Z8" s="229">
        <v>79847615</v>
      </c>
      <c r="AA8" s="230"/>
      <c r="AB8" s="229">
        <v>2386915</v>
      </c>
      <c r="AC8" s="230"/>
      <c r="AD8" s="229">
        <v>3524685</v>
      </c>
      <c r="AE8" s="230"/>
      <c r="AF8" s="229">
        <v>3421264</v>
      </c>
      <c r="AG8" s="230"/>
      <c r="AH8" s="229">
        <v>103421</v>
      </c>
      <c r="AI8" s="230"/>
      <c r="AJ8" s="229">
        <v>11770449</v>
      </c>
      <c r="AK8" s="230"/>
      <c r="AL8" s="229">
        <v>11432619</v>
      </c>
      <c r="AM8" s="230"/>
      <c r="AN8" s="229">
        <v>505929</v>
      </c>
      <c r="AO8" s="230"/>
      <c r="AP8" s="234">
        <v>489793</v>
      </c>
      <c r="AQ8" s="230"/>
      <c r="AR8" s="229">
        <v>174540714</v>
      </c>
      <c r="AS8" s="230"/>
      <c r="AT8" s="233">
        <v>985922295</v>
      </c>
      <c r="AU8" s="98"/>
      <c r="AV8" s="102">
        <v>234.2</v>
      </c>
      <c r="AW8" s="98" t="s">
        <v>15</v>
      </c>
      <c r="AX8" s="98" t="s">
        <v>4993</v>
      </c>
    </row>
    <row r="9" spans="1:50">
      <c r="A9" s="98" t="s">
        <v>4712</v>
      </c>
      <c r="B9" s="98" t="s">
        <v>2909</v>
      </c>
      <c r="C9" s="98" t="s">
        <v>167</v>
      </c>
      <c r="D9" s="99">
        <v>5066</v>
      </c>
      <c r="E9" s="100">
        <v>50066</v>
      </c>
      <c r="F9" s="98" t="s">
        <v>4707</v>
      </c>
      <c r="G9" s="98" t="s">
        <v>4699</v>
      </c>
      <c r="H9" s="229">
        <v>8608208</v>
      </c>
      <c r="I9" s="230">
        <v>2703</v>
      </c>
      <c r="J9" s="98" t="s">
        <v>4701</v>
      </c>
      <c r="K9" s="98" t="s">
        <v>4700</v>
      </c>
      <c r="L9" s="101">
        <v>1148</v>
      </c>
      <c r="M9" s="98"/>
      <c r="N9" s="231">
        <v>158</v>
      </c>
      <c r="O9" s="230"/>
      <c r="P9" s="232">
        <v>18.0276</v>
      </c>
      <c r="Q9" s="230"/>
      <c r="R9" s="232">
        <v>6.3144</v>
      </c>
      <c r="S9" s="230" t="s">
        <v>4711</v>
      </c>
      <c r="T9" s="232">
        <v>19.723500000000001</v>
      </c>
      <c r="U9" s="230"/>
      <c r="V9" s="229">
        <v>82996946</v>
      </c>
      <c r="W9" s="230"/>
      <c r="X9" s="233">
        <v>70519745</v>
      </c>
      <c r="Y9" s="230"/>
      <c r="Z9" s="229">
        <v>69510641</v>
      </c>
      <c r="AA9" s="230"/>
      <c r="AB9" s="229">
        <v>1009104</v>
      </c>
      <c r="AC9" s="230"/>
      <c r="AD9" s="229">
        <v>4177041</v>
      </c>
      <c r="AE9" s="230"/>
      <c r="AF9" s="229">
        <v>3855798</v>
      </c>
      <c r="AG9" s="230"/>
      <c r="AH9" s="229">
        <v>321243</v>
      </c>
      <c r="AI9" s="230"/>
      <c r="AJ9" s="229">
        <v>10533049</v>
      </c>
      <c r="AK9" s="230"/>
      <c r="AL9" s="229">
        <v>10388783</v>
      </c>
      <c r="AM9" s="230"/>
      <c r="AN9" s="229">
        <v>631507</v>
      </c>
      <c r="AO9" s="230"/>
      <c r="AP9" s="234">
        <v>582079</v>
      </c>
      <c r="AQ9" s="230"/>
      <c r="AR9" s="229">
        <v>76049871</v>
      </c>
      <c r="AS9" s="230"/>
      <c r="AT9" s="233">
        <v>480210760</v>
      </c>
      <c r="AU9" s="98" t="s">
        <v>4711</v>
      </c>
      <c r="AV9" s="102">
        <v>207.84</v>
      </c>
      <c r="AW9" s="98" t="s">
        <v>15</v>
      </c>
      <c r="AX9" s="98" t="s">
        <v>4995</v>
      </c>
    </row>
    <row r="10" spans="1:50">
      <c r="A10" s="98" t="s">
        <v>4713</v>
      </c>
      <c r="B10" s="98" t="s">
        <v>2587</v>
      </c>
      <c r="C10" s="98" t="s">
        <v>180</v>
      </c>
      <c r="D10" s="99">
        <v>1003</v>
      </c>
      <c r="E10" s="100">
        <v>10003</v>
      </c>
      <c r="F10" s="98" t="s">
        <v>4707</v>
      </c>
      <c r="G10" s="98" t="s">
        <v>4699</v>
      </c>
      <c r="H10" s="229">
        <v>4181019</v>
      </c>
      <c r="I10" s="230">
        <v>2428</v>
      </c>
      <c r="J10" s="98" t="s">
        <v>4705</v>
      </c>
      <c r="K10" s="98" t="s">
        <v>4700</v>
      </c>
      <c r="L10" s="101">
        <v>154</v>
      </c>
      <c r="M10" s="98"/>
      <c r="N10" s="231">
        <v>86</v>
      </c>
      <c r="O10" s="230"/>
      <c r="P10" s="232">
        <v>7.3029000000000002</v>
      </c>
      <c r="Q10" s="230"/>
      <c r="R10" s="232">
        <v>2.3538000000000001</v>
      </c>
      <c r="S10" s="230"/>
      <c r="T10" s="232">
        <v>57.774500000000003</v>
      </c>
      <c r="U10" s="230"/>
      <c r="V10" s="229">
        <v>5714964</v>
      </c>
      <c r="W10" s="230"/>
      <c r="X10" s="233">
        <v>5260506</v>
      </c>
      <c r="Y10" s="230"/>
      <c r="Z10" s="229">
        <v>5241369</v>
      </c>
      <c r="AA10" s="230"/>
      <c r="AB10" s="229">
        <v>19137</v>
      </c>
      <c r="AC10" s="230"/>
      <c r="AD10" s="229">
        <v>726323</v>
      </c>
      <c r="AE10" s="230"/>
      <c r="AF10" s="229">
        <v>717709</v>
      </c>
      <c r="AG10" s="230"/>
      <c r="AH10" s="229">
        <v>8614</v>
      </c>
      <c r="AI10" s="230" t="s">
        <v>4731</v>
      </c>
      <c r="AJ10" s="229">
        <v>2876932</v>
      </c>
      <c r="AK10" s="230"/>
      <c r="AL10" s="229">
        <v>2870560</v>
      </c>
      <c r="AM10" s="230"/>
      <c r="AN10" s="229">
        <v>321018</v>
      </c>
      <c r="AO10" s="230"/>
      <c r="AP10" s="234">
        <v>315916</v>
      </c>
      <c r="AQ10" s="230"/>
      <c r="AR10" s="229">
        <v>41465243</v>
      </c>
      <c r="AS10" s="230"/>
      <c r="AT10" s="233">
        <v>97602251</v>
      </c>
      <c r="AU10" s="98"/>
      <c r="AV10" s="102">
        <v>51</v>
      </c>
      <c r="AW10" s="98" t="s">
        <v>15</v>
      </c>
      <c r="AX10" s="98" t="s">
        <v>4995</v>
      </c>
    </row>
    <row r="11" spans="1:50">
      <c r="A11" s="98" t="s">
        <v>4713</v>
      </c>
      <c r="B11" s="98" t="s">
        <v>2587</v>
      </c>
      <c r="C11" s="98" t="s">
        <v>180</v>
      </c>
      <c r="D11" s="99">
        <v>1003</v>
      </c>
      <c r="E11" s="100">
        <v>10003</v>
      </c>
      <c r="F11" s="98" t="s">
        <v>4707</v>
      </c>
      <c r="G11" s="98" t="s">
        <v>4699</v>
      </c>
      <c r="H11" s="229">
        <v>4181019</v>
      </c>
      <c r="I11" s="230">
        <v>2428</v>
      </c>
      <c r="J11" s="98" t="s">
        <v>4701</v>
      </c>
      <c r="K11" s="98" t="s">
        <v>4700</v>
      </c>
      <c r="L11" s="101">
        <v>338</v>
      </c>
      <c r="M11" s="98"/>
      <c r="N11" s="231">
        <v>56</v>
      </c>
      <c r="O11" s="230"/>
      <c r="P11" s="232">
        <v>16.707100000000001</v>
      </c>
      <c r="Q11" s="230"/>
      <c r="R11" s="232">
        <v>3.5198</v>
      </c>
      <c r="S11" s="230"/>
      <c r="T11" s="232">
        <v>87.046400000000006</v>
      </c>
      <c r="U11" s="230"/>
      <c r="V11" s="229">
        <v>23317516</v>
      </c>
      <c r="W11" s="230"/>
      <c r="X11" s="233">
        <v>22746421</v>
      </c>
      <c r="Y11" s="230"/>
      <c r="Z11" s="229">
        <v>22203578</v>
      </c>
      <c r="AA11" s="230"/>
      <c r="AB11" s="229">
        <v>542843</v>
      </c>
      <c r="AC11" s="230"/>
      <c r="AD11" s="229">
        <v>1393950</v>
      </c>
      <c r="AE11" s="230"/>
      <c r="AF11" s="229">
        <v>1328990</v>
      </c>
      <c r="AG11" s="230"/>
      <c r="AH11" s="229">
        <v>64960</v>
      </c>
      <c r="AI11" s="230"/>
      <c r="AJ11" s="229">
        <v>3791070</v>
      </c>
      <c r="AK11" s="230"/>
      <c r="AL11" s="229">
        <v>3700596</v>
      </c>
      <c r="AM11" s="230"/>
      <c r="AN11" s="229">
        <v>253575</v>
      </c>
      <c r="AO11" s="230"/>
      <c r="AP11" s="234">
        <v>242748</v>
      </c>
      <c r="AQ11" s="230"/>
      <c r="AR11" s="229">
        <v>115683733</v>
      </c>
      <c r="AS11" s="230"/>
      <c r="AT11" s="233">
        <v>407181618</v>
      </c>
      <c r="AU11" s="98"/>
      <c r="AV11" s="102">
        <v>76.3</v>
      </c>
      <c r="AW11" s="98" t="s">
        <v>15</v>
      </c>
      <c r="AX11" s="98" t="s">
        <v>4993</v>
      </c>
    </row>
    <row r="12" spans="1:50">
      <c r="A12" s="98" t="s">
        <v>4713</v>
      </c>
      <c r="B12" s="98" t="s">
        <v>2587</v>
      </c>
      <c r="C12" s="98" t="s">
        <v>180</v>
      </c>
      <c r="D12" s="99">
        <v>1003</v>
      </c>
      <c r="E12" s="100">
        <v>10003</v>
      </c>
      <c r="F12" s="98" t="s">
        <v>4707</v>
      </c>
      <c r="G12" s="98" t="s">
        <v>4699</v>
      </c>
      <c r="H12" s="229">
        <v>4181019</v>
      </c>
      <c r="I12" s="230">
        <v>2428</v>
      </c>
      <c r="J12" s="98" t="s">
        <v>4706</v>
      </c>
      <c r="K12" s="98" t="s">
        <v>4702</v>
      </c>
      <c r="L12" s="101">
        <v>436</v>
      </c>
      <c r="M12" s="98"/>
      <c r="N12" s="231">
        <v>67</v>
      </c>
      <c r="O12" s="230"/>
      <c r="P12" s="232">
        <v>29.729199999999999</v>
      </c>
      <c r="Q12" s="230"/>
      <c r="R12" s="232">
        <v>20.751000000000001</v>
      </c>
      <c r="S12" s="230"/>
      <c r="T12" s="232">
        <v>33.01</v>
      </c>
      <c r="U12" s="230"/>
      <c r="V12" s="229">
        <v>22195183</v>
      </c>
      <c r="W12" s="230"/>
      <c r="X12" s="233">
        <v>22810502</v>
      </c>
      <c r="Y12" s="230"/>
      <c r="Z12" s="229">
        <v>22300695</v>
      </c>
      <c r="AA12" s="230"/>
      <c r="AB12" s="229">
        <v>509807</v>
      </c>
      <c r="AC12" s="230"/>
      <c r="AD12" s="229">
        <v>768699</v>
      </c>
      <c r="AE12" s="230"/>
      <c r="AF12" s="229">
        <v>750128</v>
      </c>
      <c r="AG12" s="230"/>
      <c r="AH12" s="229">
        <v>18571</v>
      </c>
      <c r="AI12" s="230"/>
      <c r="AJ12" s="229">
        <v>4189947</v>
      </c>
      <c r="AK12" s="230"/>
      <c r="AL12" s="229">
        <v>4093393</v>
      </c>
      <c r="AM12" s="230"/>
      <c r="AN12" s="229">
        <v>141215</v>
      </c>
      <c r="AO12" s="230"/>
      <c r="AP12" s="234">
        <v>137738</v>
      </c>
      <c r="AQ12" s="230"/>
      <c r="AR12" s="229">
        <v>24761705</v>
      </c>
      <c r="AS12" s="230"/>
      <c r="AT12" s="233">
        <v>513830968</v>
      </c>
      <c r="AU12" s="98"/>
      <c r="AV12" s="102">
        <v>776.08</v>
      </c>
      <c r="AW12" s="98" t="s">
        <v>15</v>
      </c>
      <c r="AX12" s="98" t="s">
        <v>4993</v>
      </c>
    </row>
    <row r="13" spans="1:50">
      <c r="A13" s="98" t="s">
        <v>4714</v>
      </c>
      <c r="B13" s="98" t="s">
        <v>1303</v>
      </c>
      <c r="C13" s="98" t="s">
        <v>207</v>
      </c>
      <c r="D13" s="99">
        <v>3019</v>
      </c>
      <c r="E13" s="100">
        <v>30019</v>
      </c>
      <c r="F13" s="98" t="s">
        <v>4707</v>
      </c>
      <c r="G13" s="98" t="s">
        <v>4699</v>
      </c>
      <c r="H13" s="229">
        <v>5441567</v>
      </c>
      <c r="I13" s="230">
        <v>2406</v>
      </c>
      <c r="J13" s="98" t="s">
        <v>4701</v>
      </c>
      <c r="K13" s="98" t="s">
        <v>4700</v>
      </c>
      <c r="L13" s="101">
        <v>286</v>
      </c>
      <c r="M13" s="98"/>
      <c r="N13" s="231">
        <v>61</v>
      </c>
      <c r="O13" s="230"/>
      <c r="P13" s="232">
        <v>17.097100000000001</v>
      </c>
      <c r="Q13" s="230"/>
      <c r="R13" s="232">
        <v>4.4253999999999998</v>
      </c>
      <c r="S13" s="230" t="s">
        <v>4711</v>
      </c>
      <c r="T13" s="232">
        <v>75.514099999999999</v>
      </c>
      <c r="U13" s="230" t="s">
        <v>4711</v>
      </c>
      <c r="V13" s="229">
        <v>16431036</v>
      </c>
      <c r="W13" s="230"/>
      <c r="X13" s="233">
        <v>16168711</v>
      </c>
      <c r="Y13" s="230"/>
      <c r="Z13" s="229">
        <v>16089713</v>
      </c>
      <c r="AA13" s="230"/>
      <c r="AB13" s="229">
        <v>78998</v>
      </c>
      <c r="AC13" s="230"/>
      <c r="AD13" s="229">
        <v>945947</v>
      </c>
      <c r="AE13" s="230"/>
      <c r="AF13" s="229">
        <v>941080</v>
      </c>
      <c r="AG13" s="230"/>
      <c r="AH13" s="229">
        <v>4867</v>
      </c>
      <c r="AI13" s="230"/>
      <c r="AJ13" s="229">
        <v>3121305</v>
      </c>
      <c r="AK13" s="230"/>
      <c r="AL13" s="229">
        <v>3101700</v>
      </c>
      <c r="AM13" s="230"/>
      <c r="AN13" s="229">
        <v>182557</v>
      </c>
      <c r="AO13" s="230"/>
      <c r="AP13" s="234">
        <v>181391</v>
      </c>
      <c r="AQ13" s="230"/>
      <c r="AR13" s="229">
        <v>71064786</v>
      </c>
      <c r="AS13" s="230" t="s">
        <v>4711</v>
      </c>
      <c r="AT13" s="233">
        <v>314489396</v>
      </c>
      <c r="AU13" s="98" t="s">
        <v>4711</v>
      </c>
      <c r="AV13" s="102">
        <v>74.900000000000006</v>
      </c>
      <c r="AW13" s="98" t="s">
        <v>15</v>
      </c>
      <c r="AX13" s="98" t="s">
        <v>4995</v>
      </c>
    </row>
    <row r="14" spans="1:50">
      <c r="A14" s="98" t="s">
        <v>4714</v>
      </c>
      <c r="B14" s="98" t="s">
        <v>1303</v>
      </c>
      <c r="C14" s="98" t="s">
        <v>207</v>
      </c>
      <c r="D14" s="99">
        <v>3019</v>
      </c>
      <c r="E14" s="100">
        <v>30019</v>
      </c>
      <c r="F14" s="98" t="s">
        <v>4707</v>
      </c>
      <c r="G14" s="98" t="s">
        <v>4699</v>
      </c>
      <c r="H14" s="229">
        <v>5441567</v>
      </c>
      <c r="I14" s="230">
        <v>2406</v>
      </c>
      <c r="J14" s="98" t="s">
        <v>4706</v>
      </c>
      <c r="K14" s="98" t="s">
        <v>4700</v>
      </c>
      <c r="L14" s="101">
        <v>357</v>
      </c>
      <c r="M14" s="98"/>
      <c r="N14" s="231">
        <v>84</v>
      </c>
      <c r="O14" s="230"/>
      <c r="P14" s="232">
        <v>19.690899999999999</v>
      </c>
      <c r="Q14" s="230"/>
      <c r="R14" s="232">
        <v>13.449400000000001</v>
      </c>
      <c r="S14" s="230" t="s">
        <v>4711</v>
      </c>
      <c r="T14" s="232">
        <v>29.793900000000001</v>
      </c>
      <c r="U14" s="230" t="s">
        <v>4711</v>
      </c>
      <c r="V14" s="229">
        <v>16896038</v>
      </c>
      <c r="W14" s="230"/>
      <c r="X14" s="233">
        <v>17498310</v>
      </c>
      <c r="Y14" s="230"/>
      <c r="Z14" s="229">
        <v>16621821</v>
      </c>
      <c r="AA14" s="230"/>
      <c r="AB14" s="229">
        <v>876489</v>
      </c>
      <c r="AC14" s="230"/>
      <c r="AD14" s="229">
        <v>882766</v>
      </c>
      <c r="AE14" s="230"/>
      <c r="AF14" s="229">
        <v>844136</v>
      </c>
      <c r="AG14" s="230"/>
      <c r="AH14" s="229">
        <v>38630</v>
      </c>
      <c r="AI14" s="230"/>
      <c r="AJ14" s="229">
        <v>4453116</v>
      </c>
      <c r="AK14" s="230"/>
      <c r="AL14" s="229">
        <v>4225898</v>
      </c>
      <c r="AM14" s="230"/>
      <c r="AN14" s="229">
        <v>224140</v>
      </c>
      <c r="AO14" s="230"/>
      <c r="AP14" s="234">
        <v>214329</v>
      </c>
      <c r="AQ14" s="230"/>
      <c r="AR14" s="229">
        <v>25150117</v>
      </c>
      <c r="AS14" s="230" t="s">
        <v>4711</v>
      </c>
      <c r="AT14" s="233">
        <v>338253606</v>
      </c>
      <c r="AU14" s="98" t="s">
        <v>4711</v>
      </c>
      <c r="AV14" s="102">
        <v>446.94</v>
      </c>
      <c r="AW14" s="98" t="s">
        <v>15</v>
      </c>
      <c r="AX14" s="98" t="s">
        <v>4995</v>
      </c>
    </row>
    <row r="15" spans="1:50">
      <c r="A15" s="98" t="s">
        <v>4996</v>
      </c>
      <c r="B15" s="98" t="s">
        <v>820</v>
      </c>
      <c r="C15" s="98" t="s">
        <v>216</v>
      </c>
      <c r="D15" s="99">
        <v>6008</v>
      </c>
      <c r="E15" s="100">
        <v>60008</v>
      </c>
      <c r="F15" s="98" t="s">
        <v>4707</v>
      </c>
      <c r="G15" s="98" t="s">
        <v>4699</v>
      </c>
      <c r="H15" s="229">
        <v>4944332</v>
      </c>
      <c r="I15" s="230">
        <v>2157</v>
      </c>
      <c r="J15" s="98" t="s">
        <v>4705</v>
      </c>
      <c r="K15" s="98" t="s">
        <v>4700</v>
      </c>
      <c r="L15" s="101">
        <v>56</v>
      </c>
      <c r="M15" s="98"/>
      <c r="N15" s="231">
        <v>29</v>
      </c>
      <c r="O15" s="230"/>
      <c r="P15" s="232">
        <v>12.147399999999999</v>
      </c>
      <c r="Q15" s="230"/>
      <c r="R15" s="232">
        <v>2.9095</v>
      </c>
      <c r="S15" s="230"/>
      <c r="T15" s="232">
        <v>48.3795</v>
      </c>
      <c r="U15" s="230"/>
      <c r="V15" s="229">
        <v>3257209</v>
      </c>
      <c r="W15" s="230"/>
      <c r="X15" s="233">
        <v>3247125</v>
      </c>
      <c r="Y15" s="230"/>
      <c r="Z15" s="229">
        <v>3236011</v>
      </c>
      <c r="AA15" s="230"/>
      <c r="AB15" s="229">
        <v>11114</v>
      </c>
      <c r="AC15" s="230"/>
      <c r="AD15" s="229">
        <v>268268</v>
      </c>
      <c r="AE15" s="230"/>
      <c r="AF15" s="229">
        <v>266396</v>
      </c>
      <c r="AG15" s="230"/>
      <c r="AH15" s="229">
        <v>1872</v>
      </c>
      <c r="AI15" s="230"/>
      <c r="AJ15" s="229">
        <v>1940638</v>
      </c>
      <c r="AK15" s="230"/>
      <c r="AL15" s="229">
        <v>1929524</v>
      </c>
      <c r="AM15" s="230"/>
      <c r="AN15" s="229">
        <v>176143</v>
      </c>
      <c r="AO15" s="230"/>
      <c r="AP15" s="234">
        <v>174271</v>
      </c>
      <c r="AQ15" s="230"/>
      <c r="AR15" s="229">
        <v>12888105</v>
      </c>
      <c r="AS15" s="230"/>
      <c r="AT15" s="233">
        <v>37497523</v>
      </c>
      <c r="AU15" s="98"/>
      <c r="AV15" s="102">
        <v>43.59</v>
      </c>
      <c r="AW15" s="98" t="s">
        <v>15</v>
      </c>
      <c r="AX15" s="98" t="s">
        <v>4993</v>
      </c>
    </row>
    <row r="16" spans="1:50">
      <c r="A16" s="98" t="s">
        <v>4715</v>
      </c>
      <c r="B16" s="98" t="s">
        <v>4716</v>
      </c>
      <c r="C16" s="98" t="s">
        <v>178</v>
      </c>
      <c r="D16" s="99">
        <v>3034</v>
      </c>
      <c r="E16" s="100">
        <v>30034</v>
      </c>
      <c r="F16" s="98" t="s">
        <v>4717</v>
      </c>
      <c r="G16" s="98" t="s">
        <v>4699</v>
      </c>
      <c r="H16" s="229">
        <v>2203663</v>
      </c>
      <c r="I16" s="230">
        <v>1888</v>
      </c>
      <c r="J16" s="98" t="s">
        <v>4705</v>
      </c>
      <c r="K16" s="98" t="s">
        <v>4700</v>
      </c>
      <c r="L16" s="101">
        <v>38</v>
      </c>
      <c r="M16" s="98"/>
      <c r="N16" s="231">
        <v>18</v>
      </c>
      <c r="O16" s="230"/>
      <c r="P16" s="232">
        <v>19.6769</v>
      </c>
      <c r="Q16" s="230"/>
      <c r="R16" s="232">
        <v>5.7127999999999997</v>
      </c>
      <c r="S16" s="230" t="s">
        <v>4711</v>
      </c>
      <c r="T16" s="232">
        <v>35.373800000000003</v>
      </c>
      <c r="U16" s="230"/>
      <c r="V16" s="229">
        <v>2774375</v>
      </c>
      <c r="W16" s="230"/>
      <c r="X16" s="233">
        <v>2676810</v>
      </c>
      <c r="Y16" s="230"/>
      <c r="Z16" s="229">
        <v>2588105</v>
      </c>
      <c r="AA16" s="230"/>
      <c r="AB16" s="229">
        <v>88705</v>
      </c>
      <c r="AC16" s="230"/>
      <c r="AD16" s="229">
        <v>138492</v>
      </c>
      <c r="AE16" s="230"/>
      <c r="AF16" s="229">
        <v>131530</v>
      </c>
      <c r="AG16" s="230"/>
      <c r="AH16" s="229">
        <v>6962</v>
      </c>
      <c r="AI16" s="230"/>
      <c r="AJ16" s="229">
        <v>1046361</v>
      </c>
      <c r="AK16" s="230"/>
      <c r="AL16" s="229">
        <v>1044905</v>
      </c>
      <c r="AM16" s="230"/>
      <c r="AN16" s="229">
        <v>58730</v>
      </c>
      <c r="AO16" s="230"/>
      <c r="AP16" s="234">
        <v>58193</v>
      </c>
      <c r="AQ16" s="230"/>
      <c r="AR16" s="229">
        <v>4652718</v>
      </c>
      <c r="AS16" s="230"/>
      <c r="AT16" s="233">
        <v>26579844</v>
      </c>
      <c r="AU16" s="98" t="s">
        <v>4711</v>
      </c>
      <c r="AV16" s="102">
        <v>57.6</v>
      </c>
      <c r="AW16" s="98" t="s">
        <v>15</v>
      </c>
      <c r="AX16" s="98" t="s">
        <v>4995</v>
      </c>
    </row>
    <row r="17" spans="1:50">
      <c r="A17" s="98" t="s">
        <v>4715</v>
      </c>
      <c r="B17" s="98" t="s">
        <v>4716</v>
      </c>
      <c r="C17" s="98" t="s">
        <v>178</v>
      </c>
      <c r="D17" s="99">
        <v>3034</v>
      </c>
      <c r="E17" s="100">
        <v>30034</v>
      </c>
      <c r="F17" s="98" t="s">
        <v>4717</v>
      </c>
      <c r="G17" s="98" t="s">
        <v>4699</v>
      </c>
      <c r="H17" s="229">
        <v>2203663</v>
      </c>
      <c r="I17" s="230">
        <v>1888</v>
      </c>
      <c r="J17" s="98" t="s">
        <v>4701</v>
      </c>
      <c r="K17" s="98" t="s">
        <v>4700</v>
      </c>
      <c r="L17" s="101">
        <v>54</v>
      </c>
      <c r="M17" s="98"/>
      <c r="N17" s="231">
        <v>9</v>
      </c>
      <c r="O17" s="230"/>
      <c r="P17" s="232">
        <v>26.092600000000001</v>
      </c>
      <c r="Q17" s="230"/>
      <c r="R17" s="232">
        <v>4.7674000000000003</v>
      </c>
      <c r="S17" s="230" t="s">
        <v>4711</v>
      </c>
      <c r="T17" s="232">
        <v>36.698</v>
      </c>
      <c r="U17" s="230"/>
      <c r="V17" s="229">
        <v>4289979</v>
      </c>
      <c r="W17" s="230"/>
      <c r="X17" s="233">
        <v>4659371</v>
      </c>
      <c r="Y17" s="230"/>
      <c r="Z17" s="229">
        <v>4169492</v>
      </c>
      <c r="AA17" s="230"/>
      <c r="AB17" s="229">
        <v>489879</v>
      </c>
      <c r="AC17" s="230"/>
      <c r="AD17" s="229">
        <v>180401</v>
      </c>
      <c r="AE17" s="230"/>
      <c r="AF17" s="229">
        <v>159796</v>
      </c>
      <c r="AG17" s="230"/>
      <c r="AH17" s="229">
        <v>20605</v>
      </c>
      <c r="AI17" s="230"/>
      <c r="AJ17" s="229">
        <v>845652</v>
      </c>
      <c r="AK17" s="230"/>
      <c r="AL17" s="229">
        <v>734915</v>
      </c>
      <c r="AM17" s="230"/>
      <c r="AN17" s="229">
        <v>32887</v>
      </c>
      <c r="AO17" s="230"/>
      <c r="AP17" s="234">
        <v>28462</v>
      </c>
      <c r="AQ17" s="230"/>
      <c r="AR17" s="229">
        <v>5864191</v>
      </c>
      <c r="AS17" s="230"/>
      <c r="AT17" s="233">
        <v>27957087</v>
      </c>
      <c r="AU17" s="98" t="s">
        <v>4711</v>
      </c>
      <c r="AV17" s="102">
        <v>29.4</v>
      </c>
      <c r="AW17" s="98" t="s">
        <v>15</v>
      </c>
      <c r="AX17" s="98" t="s">
        <v>4995</v>
      </c>
    </row>
    <row r="18" spans="1:50">
      <c r="A18" s="98" t="s">
        <v>4715</v>
      </c>
      <c r="B18" s="98" t="s">
        <v>4716</v>
      </c>
      <c r="C18" s="98" t="s">
        <v>178</v>
      </c>
      <c r="D18" s="99">
        <v>3034</v>
      </c>
      <c r="E18" s="100">
        <v>30034</v>
      </c>
      <c r="F18" s="98" t="s">
        <v>4717</v>
      </c>
      <c r="G18" s="98" t="s">
        <v>4699</v>
      </c>
      <c r="H18" s="229">
        <v>2203663</v>
      </c>
      <c r="I18" s="230">
        <v>1888</v>
      </c>
      <c r="J18" s="98" t="s">
        <v>4706</v>
      </c>
      <c r="K18" s="98" t="s">
        <v>4702</v>
      </c>
      <c r="L18" s="101">
        <v>149</v>
      </c>
      <c r="M18" s="98"/>
      <c r="N18" s="231">
        <v>28</v>
      </c>
      <c r="O18" s="230"/>
      <c r="P18" s="232">
        <v>38.328299999999999</v>
      </c>
      <c r="Q18" s="230"/>
      <c r="R18" s="232">
        <v>29.584599999999998</v>
      </c>
      <c r="S18" s="230" t="s">
        <v>4711</v>
      </c>
      <c r="T18" s="232">
        <v>45.747900000000001</v>
      </c>
      <c r="U18" s="230"/>
      <c r="V18" s="229">
        <v>6001808</v>
      </c>
      <c r="W18" s="230"/>
      <c r="X18" s="233">
        <v>5996542</v>
      </c>
      <c r="Y18" s="230"/>
      <c r="Z18" s="229">
        <v>5596811</v>
      </c>
      <c r="AA18" s="230"/>
      <c r="AB18" s="229">
        <v>399731</v>
      </c>
      <c r="AC18" s="230"/>
      <c r="AD18" s="229">
        <v>155174</v>
      </c>
      <c r="AE18" s="230"/>
      <c r="AF18" s="229">
        <v>146023</v>
      </c>
      <c r="AG18" s="230"/>
      <c r="AH18" s="229">
        <v>9151</v>
      </c>
      <c r="AI18" s="230"/>
      <c r="AJ18" s="229">
        <v>1094365</v>
      </c>
      <c r="AK18" s="230"/>
      <c r="AL18" s="229">
        <v>1036558</v>
      </c>
      <c r="AM18" s="230"/>
      <c r="AN18" s="229">
        <v>30902</v>
      </c>
      <c r="AO18" s="230"/>
      <c r="AP18" s="234">
        <v>28513</v>
      </c>
      <c r="AQ18" s="230"/>
      <c r="AR18" s="229">
        <v>6680248</v>
      </c>
      <c r="AS18" s="230"/>
      <c r="AT18" s="233">
        <v>197632189</v>
      </c>
      <c r="AU18" s="98" t="s">
        <v>4711</v>
      </c>
      <c r="AV18" s="102">
        <v>400.4</v>
      </c>
      <c r="AW18" s="98" t="s">
        <v>15</v>
      </c>
      <c r="AX18" s="98" t="s">
        <v>4995</v>
      </c>
    </row>
    <row r="19" spans="1:50">
      <c r="A19" s="98" t="s">
        <v>4997</v>
      </c>
      <c r="B19" s="98" t="s">
        <v>3307</v>
      </c>
      <c r="C19" s="98" t="s">
        <v>161</v>
      </c>
      <c r="D19" s="99">
        <v>4034</v>
      </c>
      <c r="E19" s="100">
        <v>40034</v>
      </c>
      <c r="F19" s="98" t="s">
        <v>4710</v>
      </c>
      <c r="G19" s="98" t="s">
        <v>4699</v>
      </c>
      <c r="H19" s="229">
        <v>5502379</v>
      </c>
      <c r="I19" s="230">
        <v>1452</v>
      </c>
      <c r="J19" s="98" t="s">
        <v>4701</v>
      </c>
      <c r="K19" s="98" t="s">
        <v>4700</v>
      </c>
      <c r="L19" s="101">
        <v>76</v>
      </c>
      <c r="M19" s="98"/>
      <c r="N19" s="231">
        <v>18</v>
      </c>
      <c r="O19" s="230"/>
      <c r="P19" s="232">
        <v>21.7622</v>
      </c>
      <c r="Q19" s="230"/>
      <c r="R19" s="232">
        <v>7.3830999999999998</v>
      </c>
      <c r="S19" s="230" t="s">
        <v>4711</v>
      </c>
      <c r="T19" s="232">
        <v>35.960099999999997</v>
      </c>
      <c r="U19" s="230"/>
      <c r="V19" s="229">
        <v>7212362</v>
      </c>
      <c r="W19" s="230"/>
      <c r="X19" s="233">
        <v>7598157</v>
      </c>
      <c r="Y19" s="230"/>
      <c r="Z19" s="229">
        <v>7178627</v>
      </c>
      <c r="AA19" s="230"/>
      <c r="AB19" s="229">
        <v>419530</v>
      </c>
      <c r="AC19" s="230"/>
      <c r="AD19" s="229">
        <v>362201</v>
      </c>
      <c r="AE19" s="230"/>
      <c r="AF19" s="229">
        <v>329867</v>
      </c>
      <c r="AG19" s="230"/>
      <c r="AH19" s="229">
        <v>32334</v>
      </c>
      <c r="AI19" s="230"/>
      <c r="AJ19" s="229">
        <v>1899556</v>
      </c>
      <c r="AK19" s="230"/>
      <c r="AL19" s="229">
        <v>1794673</v>
      </c>
      <c r="AM19" s="230"/>
      <c r="AN19" s="229">
        <v>90549</v>
      </c>
      <c r="AO19" s="230"/>
      <c r="AP19" s="234">
        <v>82465</v>
      </c>
      <c r="AQ19" s="230"/>
      <c r="AR19" s="229">
        <v>11862059</v>
      </c>
      <c r="AS19" s="230"/>
      <c r="AT19" s="233">
        <v>87578321</v>
      </c>
      <c r="AU19" s="98" t="s">
        <v>4711</v>
      </c>
      <c r="AV19" s="102">
        <v>49.84</v>
      </c>
      <c r="AW19" s="98" t="s">
        <v>15</v>
      </c>
      <c r="AX19" s="98" t="s">
        <v>4995</v>
      </c>
    </row>
    <row r="20" spans="1:50">
      <c r="A20" s="98" t="s">
        <v>4718</v>
      </c>
      <c r="B20" s="98" t="s">
        <v>3505</v>
      </c>
      <c r="C20" s="98" t="s">
        <v>155</v>
      </c>
      <c r="D20" s="99">
        <v>8006</v>
      </c>
      <c r="E20" s="100">
        <v>80006</v>
      </c>
      <c r="F20" s="98" t="s">
        <v>4707</v>
      </c>
      <c r="G20" s="98" t="s">
        <v>4699</v>
      </c>
      <c r="H20" s="229">
        <v>2374203</v>
      </c>
      <c r="I20" s="230">
        <v>1431</v>
      </c>
      <c r="J20" s="98" t="s">
        <v>4705</v>
      </c>
      <c r="K20" s="98" t="s">
        <v>4700</v>
      </c>
      <c r="L20" s="101">
        <v>156</v>
      </c>
      <c r="M20" s="98"/>
      <c r="N20" s="231">
        <v>41</v>
      </c>
      <c r="O20" s="230"/>
      <c r="P20" s="232">
        <v>17.200199999999999</v>
      </c>
      <c r="Q20" s="230"/>
      <c r="R20" s="232">
        <v>6.9672999999999998</v>
      </c>
      <c r="S20" s="230"/>
      <c r="T20" s="232">
        <v>19.858599999999999</v>
      </c>
      <c r="U20" s="230"/>
      <c r="V20" s="229">
        <v>9004264</v>
      </c>
      <c r="W20" s="230"/>
      <c r="X20" s="233">
        <v>9327859</v>
      </c>
      <c r="Y20" s="230"/>
      <c r="Z20" s="229">
        <v>9063803</v>
      </c>
      <c r="AA20" s="230"/>
      <c r="AB20" s="229">
        <v>264056</v>
      </c>
      <c r="AC20" s="230"/>
      <c r="AD20" s="229">
        <v>590892</v>
      </c>
      <c r="AE20" s="230"/>
      <c r="AF20" s="229">
        <v>526960</v>
      </c>
      <c r="AG20" s="230"/>
      <c r="AH20" s="229">
        <v>63932</v>
      </c>
      <c r="AI20" s="230"/>
      <c r="AJ20" s="229">
        <v>3900081</v>
      </c>
      <c r="AK20" s="230"/>
      <c r="AL20" s="229">
        <v>3745938</v>
      </c>
      <c r="AM20" s="230"/>
      <c r="AN20" s="229">
        <v>267096</v>
      </c>
      <c r="AO20" s="230"/>
      <c r="AP20" s="234">
        <v>226007</v>
      </c>
      <c r="AQ20" s="230"/>
      <c r="AR20" s="229">
        <v>10464678</v>
      </c>
      <c r="AS20" s="230"/>
      <c r="AT20" s="233">
        <v>72910951</v>
      </c>
      <c r="AU20" s="98"/>
      <c r="AV20" s="102">
        <v>119.78</v>
      </c>
      <c r="AW20" s="98" t="s">
        <v>15</v>
      </c>
      <c r="AX20" s="98" t="s">
        <v>4993</v>
      </c>
    </row>
    <row r="21" spans="1:50">
      <c r="A21" s="98" t="s">
        <v>4718</v>
      </c>
      <c r="B21" s="98" t="s">
        <v>3505</v>
      </c>
      <c r="C21" s="98" t="s">
        <v>155</v>
      </c>
      <c r="D21" s="99">
        <v>8006</v>
      </c>
      <c r="E21" s="100">
        <v>80006</v>
      </c>
      <c r="F21" s="98" t="s">
        <v>4707</v>
      </c>
      <c r="G21" s="98" t="s">
        <v>4699</v>
      </c>
      <c r="H21" s="229">
        <v>2374203</v>
      </c>
      <c r="I21" s="230">
        <v>1431</v>
      </c>
      <c r="J21" s="98" t="s">
        <v>4706</v>
      </c>
      <c r="K21" s="98" t="s">
        <v>4702</v>
      </c>
      <c r="L21" s="101">
        <v>44</v>
      </c>
      <c r="M21" s="98"/>
      <c r="N21" s="231">
        <v>12</v>
      </c>
      <c r="O21" s="230"/>
      <c r="P21" s="232">
        <v>27.563099999999999</v>
      </c>
      <c r="Q21" s="230"/>
      <c r="R21" s="232">
        <v>11.5166</v>
      </c>
      <c r="S21" s="230"/>
      <c r="T21" s="232">
        <v>21.7837</v>
      </c>
      <c r="U21" s="230"/>
      <c r="V21" s="229">
        <v>6222945</v>
      </c>
      <c r="W21" s="230"/>
      <c r="X21" s="233">
        <v>6197643</v>
      </c>
      <c r="Y21" s="230"/>
      <c r="Z21" s="229">
        <v>6048702</v>
      </c>
      <c r="AA21" s="230"/>
      <c r="AB21" s="229">
        <v>148941</v>
      </c>
      <c r="AC21" s="230"/>
      <c r="AD21" s="229">
        <v>228257</v>
      </c>
      <c r="AE21" s="230"/>
      <c r="AF21" s="229">
        <v>219449</v>
      </c>
      <c r="AG21" s="230"/>
      <c r="AH21" s="229">
        <v>8808</v>
      </c>
      <c r="AI21" s="230"/>
      <c r="AJ21" s="229">
        <v>2010537</v>
      </c>
      <c r="AK21" s="230"/>
      <c r="AL21" s="229">
        <v>1917204</v>
      </c>
      <c r="AM21" s="230"/>
      <c r="AN21" s="229">
        <v>74540</v>
      </c>
      <c r="AO21" s="230"/>
      <c r="AP21" s="234">
        <v>70293</v>
      </c>
      <c r="AQ21" s="230"/>
      <c r="AR21" s="229">
        <v>4780402</v>
      </c>
      <c r="AS21" s="230"/>
      <c r="AT21" s="233">
        <v>55053882</v>
      </c>
      <c r="AU21" s="98"/>
      <c r="AV21" s="102">
        <v>72.760000000000005</v>
      </c>
      <c r="AW21" s="98" t="s">
        <v>15</v>
      </c>
      <c r="AX21" s="98" t="s">
        <v>4993</v>
      </c>
    </row>
    <row r="22" spans="1:50">
      <c r="A22" s="98" t="s">
        <v>4718</v>
      </c>
      <c r="B22" s="98" t="s">
        <v>3505</v>
      </c>
      <c r="C22" s="98" t="s">
        <v>155</v>
      </c>
      <c r="D22" s="99">
        <v>8006</v>
      </c>
      <c r="E22" s="100">
        <v>80006</v>
      </c>
      <c r="F22" s="98" t="s">
        <v>4707</v>
      </c>
      <c r="G22" s="98" t="s">
        <v>4699</v>
      </c>
      <c r="H22" s="229">
        <v>2374203</v>
      </c>
      <c r="I22" s="230">
        <v>1431</v>
      </c>
      <c r="J22" s="98" t="s">
        <v>4706</v>
      </c>
      <c r="K22" s="98" t="s">
        <v>4700</v>
      </c>
      <c r="L22" s="101">
        <v>8</v>
      </c>
      <c r="M22" s="98"/>
      <c r="N22" s="231">
        <v>3</v>
      </c>
      <c r="O22" s="230"/>
      <c r="P22" s="232">
        <v>20.484200000000001</v>
      </c>
      <c r="Q22" s="230"/>
      <c r="R22" s="232">
        <v>8.6130999999999993</v>
      </c>
      <c r="S22" s="230"/>
      <c r="T22" s="232">
        <v>18.016100000000002</v>
      </c>
      <c r="U22" s="230"/>
      <c r="V22" s="229">
        <v>203262</v>
      </c>
      <c r="W22" s="230"/>
      <c r="X22" s="233">
        <v>223786</v>
      </c>
      <c r="Y22" s="230"/>
      <c r="Z22" s="229">
        <v>197570</v>
      </c>
      <c r="AA22" s="230"/>
      <c r="AB22" s="229">
        <v>26216</v>
      </c>
      <c r="AC22" s="230"/>
      <c r="AD22" s="229">
        <v>12511</v>
      </c>
      <c r="AE22" s="230"/>
      <c r="AF22" s="229">
        <v>9645</v>
      </c>
      <c r="AG22" s="230"/>
      <c r="AH22" s="229">
        <v>2866</v>
      </c>
      <c r="AI22" s="230"/>
      <c r="AJ22" s="229">
        <v>115030</v>
      </c>
      <c r="AK22" s="230"/>
      <c r="AL22" s="229">
        <v>98743</v>
      </c>
      <c r="AM22" s="230"/>
      <c r="AN22" s="229">
        <v>6243</v>
      </c>
      <c r="AO22" s="230"/>
      <c r="AP22" s="234">
        <v>4937</v>
      </c>
      <c r="AQ22" s="230"/>
      <c r="AR22" s="229">
        <v>173765</v>
      </c>
      <c r="AS22" s="230"/>
      <c r="AT22" s="233">
        <v>1496661</v>
      </c>
      <c r="AU22" s="98"/>
      <c r="AV22" s="102">
        <v>26.32</v>
      </c>
      <c r="AW22" s="98" t="s">
        <v>15</v>
      </c>
      <c r="AX22" s="98" t="s">
        <v>4993</v>
      </c>
    </row>
    <row r="23" spans="1:50">
      <c r="A23" s="98" t="s">
        <v>4719</v>
      </c>
      <c r="B23" s="98" t="s">
        <v>198</v>
      </c>
      <c r="C23" s="98" t="s">
        <v>199</v>
      </c>
      <c r="D23" s="99">
        <v>2078</v>
      </c>
      <c r="E23" s="100">
        <v>20078</v>
      </c>
      <c r="F23" s="98" t="s">
        <v>4698</v>
      </c>
      <c r="G23" s="98" t="s">
        <v>4699</v>
      </c>
      <c r="H23" s="229">
        <v>18351295</v>
      </c>
      <c r="I23" s="230">
        <v>1133</v>
      </c>
      <c r="J23" s="98" t="s">
        <v>4706</v>
      </c>
      <c r="K23" s="98" t="s">
        <v>4700</v>
      </c>
      <c r="L23" s="101">
        <v>1122</v>
      </c>
      <c r="M23" s="98"/>
      <c r="N23" s="231">
        <v>135</v>
      </c>
      <c r="O23" s="230"/>
      <c r="P23" s="232">
        <v>31.299700000000001</v>
      </c>
      <c r="Q23" s="230"/>
      <c r="R23" s="232">
        <v>22.852399999999999</v>
      </c>
      <c r="S23" s="230" t="s">
        <v>4711</v>
      </c>
      <c r="T23" s="232">
        <v>18.882400000000001</v>
      </c>
      <c r="U23" s="230"/>
      <c r="V23" s="229">
        <v>47488237</v>
      </c>
      <c r="W23" s="230"/>
      <c r="X23" s="233">
        <v>53139671</v>
      </c>
      <c r="Y23" s="230"/>
      <c r="Z23" s="229">
        <v>48719168</v>
      </c>
      <c r="AA23" s="230"/>
      <c r="AB23" s="229">
        <v>4420503</v>
      </c>
      <c r="AC23" s="230"/>
      <c r="AD23" s="229">
        <v>1709469</v>
      </c>
      <c r="AE23" s="230"/>
      <c r="AF23" s="229">
        <v>1556539</v>
      </c>
      <c r="AG23" s="230"/>
      <c r="AH23" s="229">
        <v>152930</v>
      </c>
      <c r="AI23" s="230"/>
      <c r="AJ23" s="229">
        <v>7201726</v>
      </c>
      <c r="AK23" s="230"/>
      <c r="AL23" s="229">
        <v>6564652</v>
      </c>
      <c r="AM23" s="230"/>
      <c r="AN23" s="229">
        <v>225218</v>
      </c>
      <c r="AO23" s="230"/>
      <c r="AP23" s="234">
        <v>203440</v>
      </c>
      <c r="AQ23" s="230"/>
      <c r="AR23" s="229">
        <v>29391259</v>
      </c>
      <c r="AS23" s="230"/>
      <c r="AT23" s="233">
        <v>671661254</v>
      </c>
      <c r="AU23" s="98" t="s">
        <v>4711</v>
      </c>
      <c r="AV23" s="102">
        <v>545.74</v>
      </c>
      <c r="AW23" s="98" t="s">
        <v>15</v>
      </c>
      <c r="AX23" s="98" t="s">
        <v>4995</v>
      </c>
    </row>
    <row r="24" spans="1:50">
      <c r="A24" s="98" t="s">
        <v>4721</v>
      </c>
      <c r="B24" s="98" t="s">
        <v>817</v>
      </c>
      <c r="C24" s="98" t="s">
        <v>216</v>
      </c>
      <c r="D24" s="99">
        <v>6056</v>
      </c>
      <c r="E24" s="100">
        <v>60056</v>
      </c>
      <c r="F24" s="98" t="s">
        <v>4707</v>
      </c>
      <c r="G24" s="98" t="s">
        <v>4699</v>
      </c>
      <c r="H24" s="229">
        <v>5121892</v>
      </c>
      <c r="I24" s="230">
        <v>1082</v>
      </c>
      <c r="J24" s="98" t="s">
        <v>4705</v>
      </c>
      <c r="K24" s="98" t="s">
        <v>4700</v>
      </c>
      <c r="L24" s="101">
        <v>117</v>
      </c>
      <c r="M24" s="98"/>
      <c r="N24" s="231">
        <v>44</v>
      </c>
      <c r="O24" s="230"/>
      <c r="P24" s="232">
        <v>20.510100000000001</v>
      </c>
      <c r="Q24" s="230"/>
      <c r="R24" s="232">
        <v>8.1821999999999999</v>
      </c>
      <c r="S24" s="230"/>
      <c r="T24" s="232">
        <v>41.742400000000004</v>
      </c>
      <c r="U24" s="230"/>
      <c r="V24" s="229">
        <v>9953657</v>
      </c>
      <c r="W24" s="230"/>
      <c r="X24" s="233">
        <v>9937246</v>
      </c>
      <c r="Y24" s="230"/>
      <c r="Z24" s="229">
        <v>9866803</v>
      </c>
      <c r="AA24" s="230"/>
      <c r="AB24" s="229">
        <v>70443</v>
      </c>
      <c r="AC24" s="230"/>
      <c r="AD24" s="229">
        <v>486886</v>
      </c>
      <c r="AE24" s="230"/>
      <c r="AF24" s="229">
        <v>481071</v>
      </c>
      <c r="AG24" s="230"/>
      <c r="AH24" s="229">
        <v>5815</v>
      </c>
      <c r="AI24" s="230"/>
      <c r="AJ24" s="229">
        <v>5348975</v>
      </c>
      <c r="AK24" s="230"/>
      <c r="AL24" s="229">
        <v>5310292</v>
      </c>
      <c r="AM24" s="230"/>
      <c r="AN24" s="229">
        <v>261692</v>
      </c>
      <c r="AO24" s="230"/>
      <c r="AP24" s="234">
        <v>258495</v>
      </c>
      <c r="AQ24" s="230"/>
      <c r="AR24" s="229">
        <v>20081036</v>
      </c>
      <c r="AS24" s="230"/>
      <c r="AT24" s="233">
        <v>164306746</v>
      </c>
      <c r="AU24" s="98"/>
      <c r="AV24" s="102">
        <v>182.44</v>
      </c>
      <c r="AW24" s="98" t="s">
        <v>15</v>
      </c>
      <c r="AX24" s="98" t="s">
        <v>4993</v>
      </c>
    </row>
    <row r="25" spans="1:50">
      <c r="A25" s="98" t="s">
        <v>4721</v>
      </c>
      <c r="B25" s="98" t="s">
        <v>817</v>
      </c>
      <c r="C25" s="98" t="s">
        <v>216</v>
      </c>
      <c r="D25" s="99">
        <v>6056</v>
      </c>
      <c r="E25" s="100">
        <v>60056</v>
      </c>
      <c r="F25" s="98" t="s">
        <v>4707</v>
      </c>
      <c r="G25" s="98" t="s">
        <v>4699</v>
      </c>
      <c r="H25" s="229">
        <v>5121892</v>
      </c>
      <c r="I25" s="230">
        <v>1082</v>
      </c>
      <c r="J25" s="98" t="s">
        <v>4706</v>
      </c>
      <c r="K25" s="98" t="s">
        <v>4702</v>
      </c>
      <c r="L25" s="101">
        <v>23</v>
      </c>
      <c r="M25" s="98"/>
      <c r="N25" s="231">
        <v>3</v>
      </c>
      <c r="O25" s="230"/>
      <c r="P25" s="232">
        <v>22.474</v>
      </c>
      <c r="Q25" s="230"/>
      <c r="R25" s="232">
        <v>17.300799999999999</v>
      </c>
      <c r="S25" s="230"/>
      <c r="T25" s="232">
        <v>20.252400000000002</v>
      </c>
      <c r="U25" s="230"/>
      <c r="V25" s="229">
        <v>1390207</v>
      </c>
      <c r="W25" s="230"/>
      <c r="X25" s="233">
        <v>1437340</v>
      </c>
      <c r="Y25" s="230"/>
      <c r="Z25" s="229">
        <v>1404961</v>
      </c>
      <c r="AA25" s="230"/>
      <c r="AB25" s="229">
        <v>32379</v>
      </c>
      <c r="AC25" s="230"/>
      <c r="AD25" s="229">
        <v>63773</v>
      </c>
      <c r="AE25" s="230"/>
      <c r="AF25" s="229">
        <v>62515</v>
      </c>
      <c r="AG25" s="230"/>
      <c r="AH25" s="229">
        <v>1258</v>
      </c>
      <c r="AI25" s="230"/>
      <c r="AJ25" s="229">
        <v>506768</v>
      </c>
      <c r="AK25" s="230"/>
      <c r="AL25" s="229">
        <v>495677</v>
      </c>
      <c r="AM25" s="230"/>
      <c r="AN25" s="229">
        <v>22535</v>
      </c>
      <c r="AO25" s="230"/>
      <c r="AP25" s="234">
        <v>22090</v>
      </c>
      <c r="AQ25" s="230"/>
      <c r="AR25" s="229">
        <v>1266076</v>
      </c>
      <c r="AS25" s="230"/>
      <c r="AT25" s="233">
        <v>21904126</v>
      </c>
      <c r="AU25" s="98"/>
      <c r="AV25" s="102">
        <v>72.3</v>
      </c>
      <c r="AW25" s="98" t="s">
        <v>15</v>
      </c>
      <c r="AX25" s="98" t="s">
        <v>4993</v>
      </c>
    </row>
    <row r="26" spans="1:50">
      <c r="A26" s="98" t="s">
        <v>4720</v>
      </c>
      <c r="B26" s="98" t="s">
        <v>742</v>
      </c>
      <c r="C26" s="98" t="s">
        <v>217</v>
      </c>
      <c r="D26" s="99">
        <v>8001</v>
      </c>
      <c r="E26" s="100">
        <v>80001</v>
      </c>
      <c r="F26" s="98" t="s">
        <v>4707</v>
      </c>
      <c r="G26" s="98" t="s">
        <v>4699</v>
      </c>
      <c r="H26" s="229">
        <v>1021243</v>
      </c>
      <c r="I26" s="230">
        <v>1081</v>
      </c>
      <c r="J26" s="98" t="s">
        <v>4705</v>
      </c>
      <c r="K26" s="98" t="s">
        <v>4700</v>
      </c>
      <c r="L26" s="101">
        <v>89</v>
      </c>
      <c r="M26" s="98"/>
      <c r="N26" s="231">
        <v>22</v>
      </c>
      <c r="O26" s="230"/>
      <c r="P26" s="232">
        <v>17.192799999999998</v>
      </c>
      <c r="Q26" s="230"/>
      <c r="R26" s="232">
        <v>4.7436999999999996</v>
      </c>
      <c r="S26" s="230"/>
      <c r="T26" s="232">
        <v>23.191400000000002</v>
      </c>
      <c r="U26" s="230"/>
      <c r="V26" s="229">
        <v>6112222</v>
      </c>
      <c r="W26" s="230"/>
      <c r="X26" s="233">
        <v>6204641</v>
      </c>
      <c r="Y26" s="230"/>
      <c r="Z26" s="229">
        <v>6114108</v>
      </c>
      <c r="AA26" s="230"/>
      <c r="AB26" s="229">
        <v>90533</v>
      </c>
      <c r="AC26" s="230"/>
      <c r="AD26" s="229">
        <v>367255</v>
      </c>
      <c r="AE26" s="230"/>
      <c r="AF26" s="229">
        <v>355621</v>
      </c>
      <c r="AG26" s="230"/>
      <c r="AH26" s="229">
        <v>11634</v>
      </c>
      <c r="AI26" s="230"/>
      <c r="AJ26" s="229">
        <v>2255583</v>
      </c>
      <c r="AK26" s="230"/>
      <c r="AL26" s="229">
        <v>2223959</v>
      </c>
      <c r="AM26" s="230"/>
      <c r="AN26" s="229">
        <v>136213</v>
      </c>
      <c r="AO26" s="230"/>
      <c r="AP26" s="234">
        <v>131989</v>
      </c>
      <c r="AQ26" s="230"/>
      <c r="AR26" s="229">
        <v>8247364</v>
      </c>
      <c r="AS26" s="230"/>
      <c r="AT26" s="233">
        <v>39122864</v>
      </c>
      <c r="AU26" s="98"/>
      <c r="AV26" s="102">
        <v>93.91</v>
      </c>
      <c r="AW26" s="98" t="s">
        <v>15</v>
      </c>
      <c r="AX26" s="98" t="s">
        <v>4993</v>
      </c>
    </row>
    <row r="27" spans="1:50">
      <c r="A27" s="98" t="s">
        <v>4720</v>
      </c>
      <c r="B27" s="98" t="s">
        <v>742</v>
      </c>
      <c r="C27" s="98" t="s">
        <v>217</v>
      </c>
      <c r="D27" s="99">
        <v>8001</v>
      </c>
      <c r="E27" s="100">
        <v>80001</v>
      </c>
      <c r="F27" s="98" t="s">
        <v>4707</v>
      </c>
      <c r="G27" s="98" t="s">
        <v>4699</v>
      </c>
      <c r="H27" s="229">
        <v>1021243</v>
      </c>
      <c r="I27" s="230">
        <v>1081</v>
      </c>
      <c r="J27" s="98" t="s">
        <v>4706</v>
      </c>
      <c r="K27" s="98" t="s">
        <v>4700</v>
      </c>
      <c r="L27" s="101">
        <v>50</v>
      </c>
      <c r="M27" s="98"/>
      <c r="N27" s="231">
        <v>9</v>
      </c>
      <c r="O27" s="230"/>
      <c r="P27" s="232">
        <v>32.473599999999998</v>
      </c>
      <c r="Q27" s="230"/>
      <c r="R27" s="232">
        <v>25.643899999999999</v>
      </c>
      <c r="S27" s="230"/>
      <c r="T27" s="232">
        <v>16.274799999999999</v>
      </c>
      <c r="U27" s="230"/>
      <c r="V27" s="229">
        <v>4053946</v>
      </c>
      <c r="W27" s="230"/>
      <c r="X27" s="233">
        <v>4051779</v>
      </c>
      <c r="Y27" s="230"/>
      <c r="Z27" s="229">
        <v>4039581</v>
      </c>
      <c r="AA27" s="230"/>
      <c r="AB27" s="229">
        <v>12198</v>
      </c>
      <c r="AC27" s="230"/>
      <c r="AD27" s="229">
        <v>128674</v>
      </c>
      <c r="AE27" s="230"/>
      <c r="AF27" s="229">
        <v>124396</v>
      </c>
      <c r="AG27" s="230"/>
      <c r="AH27" s="229">
        <v>4278</v>
      </c>
      <c r="AI27" s="230"/>
      <c r="AJ27" s="229">
        <v>1067699</v>
      </c>
      <c r="AK27" s="230"/>
      <c r="AL27" s="229">
        <v>1064546</v>
      </c>
      <c r="AM27" s="230"/>
      <c r="AN27" s="229">
        <v>33846</v>
      </c>
      <c r="AO27" s="230"/>
      <c r="AP27" s="234">
        <v>32741</v>
      </c>
      <c r="AQ27" s="230"/>
      <c r="AR27" s="229">
        <v>2024524</v>
      </c>
      <c r="AS27" s="230"/>
      <c r="AT27" s="233">
        <v>51916777</v>
      </c>
      <c r="AU27" s="98"/>
      <c r="AV27" s="102">
        <v>174.46</v>
      </c>
      <c r="AW27" s="98" t="s">
        <v>15</v>
      </c>
      <c r="AX27" s="98" t="s">
        <v>4993</v>
      </c>
    </row>
    <row r="28" spans="1:50">
      <c r="A28" s="98" t="s">
        <v>4722</v>
      </c>
      <c r="B28" s="98" t="s">
        <v>2909</v>
      </c>
      <c r="C28" s="98" t="s">
        <v>167</v>
      </c>
      <c r="D28" s="99">
        <v>5118</v>
      </c>
      <c r="E28" s="100">
        <v>50118</v>
      </c>
      <c r="F28" s="98" t="s">
        <v>4707</v>
      </c>
      <c r="G28" s="98" t="s">
        <v>4699</v>
      </c>
      <c r="H28" s="229">
        <v>8608208</v>
      </c>
      <c r="I28" s="230">
        <v>1066</v>
      </c>
      <c r="J28" s="98" t="s">
        <v>4706</v>
      </c>
      <c r="K28" s="98" t="s">
        <v>4702</v>
      </c>
      <c r="L28" s="101">
        <v>527</v>
      </c>
      <c r="M28" s="98"/>
      <c r="N28" s="231">
        <v>40</v>
      </c>
      <c r="O28" s="230"/>
      <c r="P28" s="232">
        <v>30.932500000000001</v>
      </c>
      <c r="Q28" s="230"/>
      <c r="R28" s="232">
        <v>21.712499999999999</v>
      </c>
      <c r="S28" s="230"/>
      <c r="T28" s="232">
        <v>18.979099999999999</v>
      </c>
      <c r="U28" s="230"/>
      <c r="V28" s="229">
        <v>16284231</v>
      </c>
      <c r="W28" s="230"/>
      <c r="X28" s="233">
        <v>16302662</v>
      </c>
      <c r="Y28" s="230"/>
      <c r="Z28" s="229">
        <v>15388572</v>
      </c>
      <c r="AA28" s="230"/>
      <c r="AB28" s="229">
        <v>914090</v>
      </c>
      <c r="AC28" s="230"/>
      <c r="AD28" s="229">
        <v>520340</v>
      </c>
      <c r="AE28" s="230"/>
      <c r="AF28" s="229">
        <v>497488</v>
      </c>
      <c r="AG28" s="230"/>
      <c r="AH28" s="229">
        <v>22852</v>
      </c>
      <c r="AI28" s="230"/>
      <c r="AJ28" s="229">
        <v>2394714</v>
      </c>
      <c r="AK28" s="230"/>
      <c r="AL28" s="229">
        <v>2258067</v>
      </c>
      <c r="AM28" s="230"/>
      <c r="AN28" s="229">
        <v>76862</v>
      </c>
      <c r="AO28" s="230"/>
      <c r="AP28" s="234">
        <v>73504</v>
      </c>
      <c r="AQ28" s="230"/>
      <c r="AR28" s="229">
        <v>9441882</v>
      </c>
      <c r="AS28" s="230"/>
      <c r="AT28" s="233">
        <v>205006670</v>
      </c>
      <c r="AU28" s="98"/>
      <c r="AV28" s="102">
        <v>399.6</v>
      </c>
      <c r="AW28" s="98" t="s">
        <v>15</v>
      </c>
      <c r="AX28" s="98" t="s">
        <v>4993</v>
      </c>
    </row>
    <row r="29" spans="1:50">
      <c r="A29" s="98" t="s">
        <v>4722</v>
      </c>
      <c r="B29" s="98" t="s">
        <v>2909</v>
      </c>
      <c r="C29" s="98" t="s">
        <v>167</v>
      </c>
      <c r="D29" s="99">
        <v>5118</v>
      </c>
      <c r="E29" s="100">
        <v>50118</v>
      </c>
      <c r="F29" s="98" t="s">
        <v>4707</v>
      </c>
      <c r="G29" s="98" t="s">
        <v>4699</v>
      </c>
      <c r="H29" s="229">
        <v>8608208</v>
      </c>
      <c r="I29" s="230">
        <v>1066</v>
      </c>
      <c r="J29" s="98" t="s">
        <v>4706</v>
      </c>
      <c r="K29" s="98" t="s">
        <v>4700</v>
      </c>
      <c r="L29" s="101">
        <v>539</v>
      </c>
      <c r="M29" s="98"/>
      <c r="N29" s="231">
        <v>53</v>
      </c>
      <c r="O29" s="230"/>
      <c r="P29" s="232">
        <v>29.0824</v>
      </c>
      <c r="Q29" s="230"/>
      <c r="R29" s="232">
        <v>21.172499999999999</v>
      </c>
      <c r="S29" s="230"/>
      <c r="T29" s="232">
        <v>13.8796</v>
      </c>
      <c r="U29" s="230"/>
      <c r="V29" s="229">
        <v>16028080</v>
      </c>
      <c r="W29" s="230"/>
      <c r="X29" s="233">
        <v>15585872</v>
      </c>
      <c r="Y29" s="230"/>
      <c r="Z29" s="229">
        <v>15273179</v>
      </c>
      <c r="AA29" s="230"/>
      <c r="AB29" s="229">
        <v>312693</v>
      </c>
      <c r="AC29" s="230"/>
      <c r="AD29" s="229">
        <v>535954</v>
      </c>
      <c r="AE29" s="230"/>
      <c r="AF29" s="229">
        <v>525169</v>
      </c>
      <c r="AG29" s="230"/>
      <c r="AH29" s="229">
        <v>10785</v>
      </c>
      <c r="AI29" s="230"/>
      <c r="AJ29" s="229">
        <v>2545102</v>
      </c>
      <c r="AK29" s="230"/>
      <c r="AL29" s="229">
        <v>2494601</v>
      </c>
      <c r="AM29" s="230"/>
      <c r="AN29" s="229">
        <v>89035</v>
      </c>
      <c r="AO29" s="230"/>
      <c r="AP29" s="234">
        <v>87312</v>
      </c>
      <c r="AQ29" s="230"/>
      <c r="AR29" s="229">
        <v>7289149</v>
      </c>
      <c r="AS29" s="230"/>
      <c r="AT29" s="233">
        <v>154329520</v>
      </c>
      <c r="AU29" s="98"/>
      <c r="AV29" s="102">
        <v>575.4</v>
      </c>
      <c r="AW29" s="98" t="s">
        <v>15</v>
      </c>
      <c r="AX29" s="98" t="s">
        <v>4993</v>
      </c>
    </row>
    <row r="30" spans="1:50">
      <c r="A30" s="98" t="s">
        <v>4723</v>
      </c>
      <c r="B30" s="98" t="s">
        <v>4724</v>
      </c>
      <c r="C30" s="98" t="s">
        <v>199</v>
      </c>
      <c r="D30" s="99">
        <v>2100</v>
      </c>
      <c r="E30" s="100">
        <v>20100</v>
      </c>
      <c r="F30" s="98" t="s">
        <v>4698</v>
      </c>
      <c r="G30" s="98" t="s">
        <v>4699</v>
      </c>
      <c r="H30" s="229">
        <v>18351295</v>
      </c>
      <c r="I30" s="230">
        <v>1022</v>
      </c>
      <c r="J30" s="98" t="s">
        <v>4706</v>
      </c>
      <c r="K30" s="98" t="s">
        <v>4700</v>
      </c>
      <c r="L30" s="101">
        <v>1022</v>
      </c>
      <c r="M30" s="98"/>
      <c r="N30" s="231">
        <v>107</v>
      </c>
      <c r="O30" s="230"/>
      <c r="P30" s="232">
        <v>29.212299999999999</v>
      </c>
      <c r="Q30" s="230"/>
      <c r="R30" s="232">
        <v>28.269200000000001</v>
      </c>
      <c r="S30" s="230" t="s">
        <v>4711</v>
      </c>
      <c r="T30" s="232">
        <v>20.565999999999999</v>
      </c>
      <c r="U30" s="230" t="s">
        <v>4711</v>
      </c>
      <c r="V30" s="229">
        <v>61301708</v>
      </c>
      <c r="W30" s="230"/>
      <c r="X30" s="233">
        <v>68469245</v>
      </c>
      <c r="Y30" s="230"/>
      <c r="Z30" s="229">
        <v>61766650</v>
      </c>
      <c r="AA30" s="230"/>
      <c r="AB30" s="229">
        <v>6702595</v>
      </c>
      <c r="AC30" s="230"/>
      <c r="AD30" s="229">
        <v>2305899</v>
      </c>
      <c r="AE30" s="230"/>
      <c r="AF30" s="229">
        <v>2114409</v>
      </c>
      <c r="AG30" s="230"/>
      <c r="AH30" s="229">
        <v>191490</v>
      </c>
      <c r="AI30" s="230"/>
      <c r="AJ30" s="229">
        <v>7765181</v>
      </c>
      <c r="AK30" s="230"/>
      <c r="AL30" s="229">
        <v>6968685</v>
      </c>
      <c r="AM30" s="230"/>
      <c r="AN30" s="229">
        <v>266731</v>
      </c>
      <c r="AO30" s="230"/>
      <c r="AP30" s="234">
        <v>199752</v>
      </c>
      <c r="AQ30" s="230"/>
      <c r="AR30" s="229">
        <v>43484907</v>
      </c>
      <c r="AS30" s="230" t="s">
        <v>4711</v>
      </c>
      <c r="AT30" s="233">
        <v>1229284540</v>
      </c>
      <c r="AU30" s="98" t="s">
        <v>4711</v>
      </c>
      <c r="AV30" s="102">
        <v>638.20000000000005</v>
      </c>
      <c r="AW30" s="98" t="s">
        <v>15</v>
      </c>
      <c r="AX30" s="98" t="s">
        <v>4995</v>
      </c>
    </row>
    <row r="31" spans="1:50">
      <c r="A31" s="98" t="s">
        <v>4998</v>
      </c>
      <c r="B31" s="98" t="s">
        <v>4725</v>
      </c>
      <c r="C31" s="98" t="s">
        <v>153</v>
      </c>
      <c r="D31" s="99">
        <v>9015</v>
      </c>
      <c r="E31" s="100">
        <v>90015</v>
      </c>
      <c r="F31" s="98" t="s">
        <v>4710</v>
      </c>
      <c r="G31" s="98" t="s">
        <v>4699</v>
      </c>
      <c r="H31" s="229">
        <v>3281212</v>
      </c>
      <c r="I31" s="230">
        <v>996</v>
      </c>
      <c r="J31" s="98" t="s">
        <v>4705</v>
      </c>
      <c r="K31" s="98" t="s">
        <v>4700</v>
      </c>
      <c r="L31" s="101">
        <v>149</v>
      </c>
      <c r="M31" s="98"/>
      <c r="N31" s="231">
        <v>141</v>
      </c>
      <c r="O31" s="230"/>
      <c r="P31" s="232">
        <v>9.4969999999999999</v>
      </c>
      <c r="Q31" s="230"/>
      <c r="R31" s="232">
        <v>2.7421000000000002</v>
      </c>
      <c r="S31" s="230"/>
      <c r="T31" s="232">
        <v>76.584800000000001</v>
      </c>
      <c r="U31" s="230"/>
      <c r="V31" s="229">
        <v>4944335</v>
      </c>
      <c r="W31" s="230"/>
      <c r="X31" s="233">
        <v>4660934</v>
      </c>
      <c r="Y31" s="230"/>
      <c r="Z31" s="229">
        <v>4640244</v>
      </c>
      <c r="AA31" s="230"/>
      <c r="AB31" s="229">
        <v>20690</v>
      </c>
      <c r="AC31" s="230"/>
      <c r="AD31" s="229">
        <v>491748</v>
      </c>
      <c r="AE31" s="230"/>
      <c r="AF31" s="229">
        <v>488601</v>
      </c>
      <c r="AG31" s="230"/>
      <c r="AH31" s="229">
        <v>3147</v>
      </c>
      <c r="AI31" s="230"/>
      <c r="AJ31" s="229">
        <v>3097363</v>
      </c>
      <c r="AK31" s="230"/>
      <c r="AL31" s="229">
        <v>3084167</v>
      </c>
      <c r="AM31" s="230"/>
      <c r="AN31" s="229">
        <v>326422</v>
      </c>
      <c r="AO31" s="230"/>
      <c r="AP31" s="234">
        <v>324323</v>
      </c>
      <c r="AQ31" s="230"/>
      <c r="AR31" s="229">
        <v>37419416</v>
      </c>
      <c r="AS31" s="230"/>
      <c r="AT31" s="233">
        <v>102607757</v>
      </c>
      <c r="AU31" s="98"/>
      <c r="AV31" s="102">
        <v>64.400000000000006</v>
      </c>
      <c r="AW31" s="98" t="s">
        <v>15</v>
      </c>
      <c r="AX31" s="98" t="s">
        <v>4993</v>
      </c>
    </row>
    <row r="32" spans="1:50">
      <c r="A32" s="98" t="s">
        <v>4999</v>
      </c>
      <c r="B32" s="98" t="s">
        <v>1076</v>
      </c>
      <c r="C32" s="98" t="s">
        <v>206</v>
      </c>
      <c r="D32" s="99">
        <v>8</v>
      </c>
      <c r="E32" s="100">
        <v>8</v>
      </c>
      <c r="F32" s="98" t="s">
        <v>4707</v>
      </c>
      <c r="G32" s="98" t="s">
        <v>4699</v>
      </c>
      <c r="H32" s="229">
        <v>1849898</v>
      </c>
      <c r="I32" s="230">
        <v>982</v>
      </c>
      <c r="J32" s="98" t="s">
        <v>4705</v>
      </c>
      <c r="K32" s="98" t="s">
        <v>4700</v>
      </c>
      <c r="L32" s="101">
        <v>116</v>
      </c>
      <c r="M32" s="98"/>
      <c r="N32" s="231">
        <v>55</v>
      </c>
      <c r="O32" s="230"/>
      <c r="P32" s="232">
        <v>14.136900000000001</v>
      </c>
      <c r="Q32" s="230"/>
      <c r="R32" s="232">
        <v>5.2552000000000003</v>
      </c>
      <c r="S32" s="230"/>
      <c r="T32" s="232">
        <v>48.392400000000002</v>
      </c>
      <c r="U32" s="230"/>
      <c r="V32" s="229">
        <v>8977599</v>
      </c>
      <c r="W32" s="230"/>
      <c r="X32" s="233">
        <v>8981104</v>
      </c>
      <c r="Y32" s="230"/>
      <c r="Z32" s="229">
        <v>8864217</v>
      </c>
      <c r="AA32" s="230"/>
      <c r="AB32" s="229">
        <v>116887</v>
      </c>
      <c r="AC32" s="230"/>
      <c r="AD32" s="229">
        <v>636882</v>
      </c>
      <c r="AE32" s="230"/>
      <c r="AF32" s="229">
        <v>627025</v>
      </c>
      <c r="AG32" s="230"/>
      <c r="AH32" s="229">
        <v>9857</v>
      </c>
      <c r="AI32" s="230"/>
      <c r="AJ32" s="229">
        <v>4501055</v>
      </c>
      <c r="AK32" s="230"/>
      <c r="AL32" s="229">
        <v>4442373</v>
      </c>
      <c r="AM32" s="230"/>
      <c r="AN32" s="229">
        <v>319090</v>
      </c>
      <c r="AO32" s="230"/>
      <c r="AP32" s="234">
        <v>314140</v>
      </c>
      <c r="AQ32" s="230"/>
      <c r="AR32" s="229">
        <v>30343267</v>
      </c>
      <c r="AS32" s="230"/>
      <c r="AT32" s="233">
        <v>159458488</v>
      </c>
      <c r="AU32" s="98"/>
      <c r="AV32" s="102">
        <v>118.91</v>
      </c>
      <c r="AW32" s="98" t="s">
        <v>15</v>
      </c>
      <c r="AX32" s="98" t="s">
        <v>4993</v>
      </c>
    </row>
    <row r="33" spans="1:50">
      <c r="A33" s="98" t="s">
        <v>4728</v>
      </c>
      <c r="B33" s="98" t="s">
        <v>3169</v>
      </c>
      <c r="C33" s="98" t="s">
        <v>163</v>
      </c>
      <c r="D33" s="99">
        <v>4022</v>
      </c>
      <c r="E33" s="100">
        <v>40022</v>
      </c>
      <c r="F33" s="98" t="s">
        <v>4707</v>
      </c>
      <c r="G33" s="98" t="s">
        <v>4699</v>
      </c>
      <c r="H33" s="229">
        <v>4515419</v>
      </c>
      <c r="I33" s="230">
        <v>943</v>
      </c>
      <c r="J33" s="98" t="s">
        <v>4701</v>
      </c>
      <c r="K33" s="98" t="s">
        <v>4700</v>
      </c>
      <c r="L33" s="101">
        <v>212</v>
      </c>
      <c r="M33" s="98"/>
      <c r="N33" s="231">
        <v>39</v>
      </c>
      <c r="O33" s="230"/>
      <c r="P33" s="232">
        <v>26.494</v>
      </c>
      <c r="Q33" s="230"/>
      <c r="R33" s="232">
        <v>7.2762000000000002</v>
      </c>
      <c r="S33" s="230"/>
      <c r="T33" s="232">
        <v>58.747300000000003</v>
      </c>
      <c r="U33" s="230"/>
      <c r="V33" s="229">
        <v>20499724</v>
      </c>
      <c r="W33" s="230"/>
      <c r="X33" s="233">
        <v>21145309</v>
      </c>
      <c r="Y33" s="230"/>
      <c r="Z33" s="229">
        <v>20430752</v>
      </c>
      <c r="AA33" s="230"/>
      <c r="AB33" s="229">
        <v>714557</v>
      </c>
      <c r="AC33" s="230"/>
      <c r="AD33" s="229">
        <v>794602</v>
      </c>
      <c r="AE33" s="230"/>
      <c r="AF33" s="229">
        <v>771146</v>
      </c>
      <c r="AG33" s="230"/>
      <c r="AH33" s="229">
        <v>23456</v>
      </c>
      <c r="AI33" s="230"/>
      <c r="AJ33" s="229">
        <v>3715370</v>
      </c>
      <c r="AK33" s="230"/>
      <c r="AL33" s="229">
        <v>3628801</v>
      </c>
      <c r="AM33" s="230"/>
      <c r="AN33" s="229">
        <v>143614</v>
      </c>
      <c r="AO33" s="230"/>
      <c r="AP33" s="234">
        <v>139086</v>
      </c>
      <c r="AQ33" s="230"/>
      <c r="AR33" s="229">
        <v>45302714</v>
      </c>
      <c r="AS33" s="230"/>
      <c r="AT33" s="233">
        <v>329631085</v>
      </c>
      <c r="AU33" s="98"/>
      <c r="AV33" s="102">
        <v>96.06</v>
      </c>
      <c r="AW33" s="98" t="s">
        <v>15</v>
      </c>
      <c r="AX33" s="98" t="s">
        <v>4993</v>
      </c>
    </row>
    <row r="34" spans="1:50">
      <c r="A34" s="98" t="s">
        <v>4727</v>
      </c>
      <c r="B34" s="98" t="s">
        <v>1348</v>
      </c>
      <c r="C34" s="98" t="s">
        <v>207</v>
      </c>
      <c r="D34" s="99">
        <v>3022</v>
      </c>
      <c r="E34" s="100">
        <v>30022</v>
      </c>
      <c r="F34" s="98" t="s">
        <v>4707</v>
      </c>
      <c r="G34" s="98" t="s">
        <v>4699</v>
      </c>
      <c r="H34" s="229">
        <v>1733853</v>
      </c>
      <c r="I34" s="230">
        <v>930</v>
      </c>
      <c r="J34" s="98" t="s">
        <v>4705</v>
      </c>
      <c r="K34" s="98" t="s">
        <v>4700</v>
      </c>
      <c r="L34" s="101">
        <v>58</v>
      </c>
      <c r="M34" s="98"/>
      <c r="N34" s="231">
        <v>29</v>
      </c>
      <c r="O34" s="230"/>
      <c r="P34" s="232">
        <v>12.909700000000001</v>
      </c>
      <c r="Q34" s="230"/>
      <c r="R34" s="232">
        <v>4.0317999999999996</v>
      </c>
      <c r="S34" s="230"/>
      <c r="T34" s="232">
        <v>37.530500000000004</v>
      </c>
      <c r="U34" s="230"/>
      <c r="V34" s="229">
        <v>2027777</v>
      </c>
      <c r="W34" s="230"/>
      <c r="X34" s="233">
        <v>1999310</v>
      </c>
      <c r="Y34" s="230"/>
      <c r="Z34" s="229">
        <v>1916792</v>
      </c>
      <c r="AA34" s="230"/>
      <c r="AB34" s="229">
        <v>82518</v>
      </c>
      <c r="AC34" s="230"/>
      <c r="AD34" s="229">
        <v>155486</v>
      </c>
      <c r="AE34" s="230"/>
      <c r="AF34" s="229">
        <v>148477</v>
      </c>
      <c r="AG34" s="230"/>
      <c r="AH34" s="229">
        <v>7009</v>
      </c>
      <c r="AI34" s="230"/>
      <c r="AJ34" s="229">
        <v>1497766</v>
      </c>
      <c r="AK34" s="230"/>
      <c r="AL34" s="229">
        <v>1442245</v>
      </c>
      <c r="AM34" s="230"/>
      <c r="AN34" s="229">
        <v>116738</v>
      </c>
      <c r="AO34" s="230"/>
      <c r="AP34" s="234">
        <v>112071</v>
      </c>
      <c r="AQ34" s="230"/>
      <c r="AR34" s="229">
        <v>5572417</v>
      </c>
      <c r="AS34" s="230"/>
      <c r="AT34" s="233">
        <v>22466673</v>
      </c>
      <c r="AU34" s="98"/>
      <c r="AV34" s="102">
        <v>49.64</v>
      </c>
      <c r="AW34" s="98" t="s">
        <v>15</v>
      </c>
      <c r="AX34" s="98" t="s">
        <v>4993</v>
      </c>
    </row>
    <row r="35" spans="1:50">
      <c r="A35" s="98" t="s">
        <v>4726</v>
      </c>
      <c r="B35" s="98" t="s">
        <v>3602</v>
      </c>
      <c r="C35" s="98" t="s">
        <v>153</v>
      </c>
      <c r="D35" s="99">
        <v>9026</v>
      </c>
      <c r="E35" s="100">
        <v>90026</v>
      </c>
      <c r="F35" s="98" t="s">
        <v>4707</v>
      </c>
      <c r="G35" s="98" t="s">
        <v>4699</v>
      </c>
      <c r="H35" s="229">
        <v>2956746</v>
      </c>
      <c r="I35" s="230">
        <v>906</v>
      </c>
      <c r="J35" s="98" t="s">
        <v>4705</v>
      </c>
      <c r="K35" s="98" t="s">
        <v>4700</v>
      </c>
      <c r="L35" s="101">
        <v>103</v>
      </c>
      <c r="M35" s="98"/>
      <c r="N35" s="231">
        <v>35</v>
      </c>
      <c r="O35" s="230"/>
      <c r="P35" s="232">
        <v>18.120799999999999</v>
      </c>
      <c r="Q35" s="230"/>
      <c r="R35" s="232">
        <v>6.0708000000000002</v>
      </c>
      <c r="S35" s="230"/>
      <c r="T35" s="232">
        <v>62.966000000000001</v>
      </c>
      <c r="U35" s="230"/>
      <c r="V35" s="229">
        <v>9662505</v>
      </c>
      <c r="W35" s="230"/>
      <c r="X35" s="233">
        <v>9410942</v>
      </c>
      <c r="Y35" s="230"/>
      <c r="Z35" s="229">
        <v>9210076</v>
      </c>
      <c r="AA35" s="230"/>
      <c r="AB35" s="229">
        <v>200866</v>
      </c>
      <c r="AC35" s="230"/>
      <c r="AD35" s="229">
        <v>527144</v>
      </c>
      <c r="AE35" s="230"/>
      <c r="AF35" s="229">
        <v>508259</v>
      </c>
      <c r="AG35" s="230"/>
      <c r="AH35" s="229">
        <v>18885</v>
      </c>
      <c r="AI35" s="230"/>
      <c r="AJ35" s="229">
        <v>3279625</v>
      </c>
      <c r="AK35" s="230"/>
      <c r="AL35" s="229">
        <v>3207856</v>
      </c>
      <c r="AM35" s="230"/>
      <c r="AN35" s="229">
        <v>183992</v>
      </c>
      <c r="AO35" s="230"/>
      <c r="AP35" s="234">
        <v>177429</v>
      </c>
      <c r="AQ35" s="230"/>
      <c r="AR35" s="229">
        <v>32003027</v>
      </c>
      <c r="AS35" s="230"/>
      <c r="AT35" s="233">
        <v>194284885</v>
      </c>
      <c r="AU35" s="98"/>
      <c r="AV35" s="102">
        <v>108.4</v>
      </c>
      <c r="AW35" s="98" t="s">
        <v>15</v>
      </c>
      <c r="AX35" s="98" t="s">
        <v>4993</v>
      </c>
    </row>
    <row r="36" spans="1:50">
      <c r="A36" s="98" t="s">
        <v>5000</v>
      </c>
      <c r="B36" s="98" t="s">
        <v>2264</v>
      </c>
      <c r="C36" s="98" t="s">
        <v>184</v>
      </c>
      <c r="D36" s="99">
        <v>5027</v>
      </c>
      <c r="E36" s="100">
        <v>50027</v>
      </c>
      <c r="F36" s="98" t="s">
        <v>4698</v>
      </c>
      <c r="G36" s="98" t="s">
        <v>4699</v>
      </c>
      <c r="H36" s="229">
        <v>2650890</v>
      </c>
      <c r="I36" s="230">
        <v>823</v>
      </c>
      <c r="J36" s="98" t="s">
        <v>4705</v>
      </c>
      <c r="K36" s="98" t="s">
        <v>4700</v>
      </c>
      <c r="L36" s="101">
        <v>76</v>
      </c>
      <c r="M36" s="98"/>
      <c r="N36" s="231">
        <v>23</v>
      </c>
      <c r="O36" s="230"/>
      <c r="P36" s="232">
        <v>11.985900000000001</v>
      </c>
      <c r="Q36" s="230"/>
      <c r="R36" s="232">
        <v>3.9723999999999999</v>
      </c>
      <c r="S36" s="230" t="s">
        <v>4711</v>
      </c>
      <c r="T36" s="232">
        <v>30.465299999999999</v>
      </c>
      <c r="U36" s="230"/>
      <c r="V36" s="229">
        <v>4237895</v>
      </c>
      <c r="W36" s="230"/>
      <c r="X36" s="233">
        <v>4129925</v>
      </c>
      <c r="Y36" s="230"/>
      <c r="Z36" s="229">
        <v>4034814</v>
      </c>
      <c r="AA36" s="230"/>
      <c r="AB36" s="229">
        <v>95111</v>
      </c>
      <c r="AC36" s="230"/>
      <c r="AD36" s="229">
        <v>354913</v>
      </c>
      <c r="AE36" s="230"/>
      <c r="AF36" s="229">
        <v>336629</v>
      </c>
      <c r="AG36" s="230"/>
      <c r="AH36" s="229">
        <v>18284</v>
      </c>
      <c r="AI36" s="230"/>
      <c r="AJ36" s="229">
        <v>1500026</v>
      </c>
      <c r="AK36" s="230"/>
      <c r="AL36" s="229">
        <v>1436691</v>
      </c>
      <c r="AM36" s="230"/>
      <c r="AN36" s="229">
        <v>125192</v>
      </c>
      <c r="AO36" s="230"/>
      <c r="AP36" s="234">
        <v>118274</v>
      </c>
      <c r="AQ36" s="230"/>
      <c r="AR36" s="229">
        <v>10255520</v>
      </c>
      <c r="AS36" s="230"/>
      <c r="AT36" s="233">
        <v>40738989</v>
      </c>
      <c r="AU36" s="98" t="s">
        <v>4711</v>
      </c>
      <c r="AV36" s="102">
        <v>44.26</v>
      </c>
      <c r="AW36" s="98" t="s">
        <v>15</v>
      </c>
      <c r="AX36" s="98" t="s">
        <v>4995</v>
      </c>
    </row>
    <row r="37" spans="1:50">
      <c r="A37" s="98" t="s">
        <v>5000</v>
      </c>
      <c r="B37" s="98" t="s">
        <v>2264</v>
      </c>
      <c r="C37" s="98" t="s">
        <v>184</v>
      </c>
      <c r="D37" s="99">
        <v>5027</v>
      </c>
      <c r="E37" s="100">
        <v>50027</v>
      </c>
      <c r="F37" s="98" t="s">
        <v>4698</v>
      </c>
      <c r="G37" s="98" t="s">
        <v>4699</v>
      </c>
      <c r="H37" s="229">
        <v>2650890</v>
      </c>
      <c r="I37" s="230">
        <v>823</v>
      </c>
      <c r="J37" s="98" t="s">
        <v>4706</v>
      </c>
      <c r="K37" s="98" t="s">
        <v>4702</v>
      </c>
      <c r="L37" s="101">
        <v>20</v>
      </c>
      <c r="M37" s="98"/>
      <c r="N37" s="231">
        <v>4</v>
      </c>
      <c r="O37" s="230"/>
      <c r="P37" s="232">
        <v>43.768999999999998</v>
      </c>
      <c r="Q37" s="230"/>
      <c r="R37" s="232">
        <v>24.702500000000001</v>
      </c>
      <c r="S37" s="230" t="s">
        <v>4711</v>
      </c>
      <c r="T37" s="232">
        <v>26.3444</v>
      </c>
      <c r="U37" s="230"/>
      <c r="V37" s="229">
        <v>253487</v>
      </c>
      <c r="W37" s="230"/>
      <c r="X37" s="233">
        <v>256360</v>
      </c>
      <c r="Y37" s="230"/>
      <c r="Z37" s="229">
        <v>253291</v>
      </c>
      <c r="AA37" s="230"/>
      <c r="AB37" s="229">
        <v>3069</v>
      </c>
      <c r="AC37" s="230"/>
      <c r="AD37" s="229">
        <v>6199</v>
      </c>
      <c r="AE37" s="230"/>
      <c r="AF37" s="229">
        <v>5787</v>
      </c>
      <c r="AG37" s="230"/>
      <c r="AH37" s="229">
        <v>412</v>
      </c>
      <c r="AI37" s="230"/>
      <c r="AJ37" s="229">
        <v>64139</v>
      </c>
      <c r="AK37" s="230"/>
      <c r="AL37" s="229">
        <v>63372</v>
      </c>
      <c r="AM37" s="230"/>
      <c r="AN37" s="229">
        <v>1552</v>
      </c>
      <c r="AO37" s="230"/>
      <c r="AP37" s="234">
        <v>1448</v>
      </c>
      <c r="AQ37" s="230"/>
      <c r="AR37" s="229">
        <v>152455</v>
      </c>
      <c r="AS37" s="230"/>
      <c r="AT37" s="233">
        <v>3766017</v>
      </c>
      <c r="AU37" s="98" t="s">
        <v>4711</v>
      </c>
      <c r="AV37" s="102">
        <v>77.900000000000006</v>
      </c>
      <c r="AW37" s="98" t="s">
        <v>15</v>
      </c>
      <c r="AX37" s="98" t="s">
        <v>4995</v>
      </c>
    </row>
    <row r="38" spans="1:50">
      <c r="A38" s="98" t="s">
        <v>4729</v>
      </c>
      <c r="B38" s="98" t="s">
        <v>3771</v>
      </c>
      <c r="C38" s="98" t="s">
        <v>153</v>
      </c>
      <c r="D38" s="99">
        <v>9013</v>
      </c>
      <c r="E38" s="100">
        <v>90013</v>
      </c>
      <c r="F38" s="98" t="s">
        <v>4707</v>
      </c>
      <c r="G38" s="98" t="s">
        <v>4699</v>
      </c>
      <c r="H38" s="229">
        <v>1664496</v>
      </c>
      <c r="I38" s="230">
        <v>635</v>
      </c>
      <c r="J38" s="98" t="s">
        <v>4705</v>
      </c>
      <c r="K38" s="98" t="s">
        <v>4700</v>
      </c>
      <c r="L38" s="101">
        <v>61</v>
      </c>
      <c r="M38" s="98"/>
      <c r="N38" s="231">
        <v>29</v>
      </c>
      <c r="O38" s="230"/>
      <c r="P38" s="232">
        <v>14.6876</v>
      </c>
      <c r="Q38" s="230"/>
      <c r="R38" s="232">
        <v>5.3385999999999996</v>
      </c>
      <c r="S38" s="230"/>
      <c r="T38" s="232">
        <v>31.957599999999999</v>
      </c>
      <c r="U38" s="230"/>
      <c r="V38" s="229">
        <v>3049391</v>
      </c>
      <c r="W38" s="230"/>
      <c r="X38" s="233">
        <v>3045104</v>
      </c>
      <c r="Y38" s="230"/>
      <c r="Z38" s="229">
        <v>2886997</v>
      </c>
      <c r="AA38" s="230"/>
      <c r="AB38" s="229">
        <v>158107</v>
      </c>
      <c r="AC38" s="230"/>
      <c r="AD38" s="229">
        <v>208938</v>
      </c>
      <c r="AE38" s="230"/>
      <c r="AF38" s="229">
        <v>196560</v>
      </c>
      <c r="AG38" s="230"/>
      <c r="AH38" s="229">
        <v>12378</v>
      </c>
      <c r="AI38" s="230"/>
      <c r="AJ38" s="229">
        <v>1824324</v>
      </c>
      <c r="AK38" s="230"/>
      <c r="AL38" s="229">
        <v>1733696</v>
      </c>
      <c r="AM38" s="230"/>
      <c r="AN38" s="229">
        <v>131172</v>
      </c>
      <c r="AO38" s="230"/>
      <c r="AP38" s="234">
        <v>123509</v>
      </c>
      <c r="AQ38" s="230"/>
      <c r="AR38" s="229">
        <v>6281578</v>
      </c>
      <c r="AS38" s="230"/>
      <c r="AT38" s="233">
        <v>33535077</v>
      </c>
      <c r="AU38" s="98"/>
      <c r="AV38" s="102">
        <v>80.959999999999994</v>
      </c>
      <c r="AW38" s="98" t="s">
        <v>15</v>
      </c>
      <c r="AX38" s="98" t="s">
        <v>4993</v>
      </c>
    </row>
    <row r="39" spans="1:50">
      <c r="A39" s="98" t="s">
        <v>4730</v>
      </c>
      <c r="B39" s="98" t="s">
        <v>3768</v>
      </c>
      <c r="C39" s="98" t="s">
        <v>153</v>
      </c>
      <c r="D39" s="99">
        <v>9003</v>
      </c>
      <c r="E39" s="100">
        <v>90003</v>
      </c>
      <c r="F39" s="98" t="s">
        <v>4707</v>
      </c>
      <c r="G39" s="98" t="s">
        <v>4699</v>
      </c>
      <c r="H39" s="229">
        <v>3281212</v>
      </c>
      <c r="I39" s="230">
        <v>616</v>
      </c>
      <c r="J39" s="98" t="s">
        <v>4701</v>
      </c>
      <c r="K39" s="98" t="s">
        <v>4700</v>
      </c>
      <c r="L39" s="101">
        <v>599</v>
      </c>
      <c r="M39" s="98"/>
      <c r="N39" s="231">
        <v>56</v>
      </c>
      <c r="O39" s="230"/>
      <c r="P39" s="232">
        <v>34.829900000000002</v>
      </c>
      <c r="Q39" s="230" t="s">
        <v>4711</v>
      </c>
      <c r="R39" s="232">
        <v>13.962999999999999</v>
      </c>
      <c r="S39" s="230"/>
      <c r="T39" s="232">
        <v>44.260899999999999</v>
      </c>
      <c r="U39" s="230" t="s">
        <v>4711</v>
      </c>
      <c r="V39" s="229">
        <v>69597595</v>
      </c>
      <c r="W39" s="230"/>
      <c r="X39" s="233">
        <v>72050709</v>
      </c>
      <c r="Y39" s="230"/>
      <c r="Z39" s="229">
        <v>69799195</v>
      </c>
      <c r="AA39" s="230"/>
      <c r="AB39" s="229">
        <v>2251514</v>
      </c>
      <c r="AC39" s="230"/>
      <c r="AD39" s="229">
        <v>2377255</v>
      </c>
      <c r="AE39" s="230"/>
      <c r="AF39" s="229">
        <v>2004002</v>
      </c>
      <c r="AG39" s="230" t="s">
        <v>4711</v>
      </c>
      <c r="AH39" s="229">
        <v>373253</v>
      </c>
      <c r="AI39" s="230"/>
      <c r="AJ39" s="229">
        <v>8255518</v>
      </c>
      <c r="AK39" s="230"/>
      <c r="AL39" s="229">
        <v>7973519</v>
      </c>
      <c r="AM39" s="230"/>
      <c r="AN39" s="229">
        <v>277276</v>
      </c>
      <c r="AO39" s="230"/>
      <c r="AP39" s="234">
        <v>229211</v>
      </c>
      <c r="AQ39" s="230"/>
      <c r="AR39" s="229">
        <v>88698878</v>
      </c>
      <c r="AS39" s="230"/>
      <c r="AT39" s="233">
        <v>1238506222</v>
      </c>
      <c r="AU39" s="98"/>
      <c r="AV39" s="102">
        <v>239.42</v>
      </c>
      <c r="AW39" s="98" t="s">
        <v>15</v>
      </c>
      <c r="AX39" s="98" t="s">
        <v>4995</v>
      </c>
    </row>
    <row r="40" spans="1:50">
      <c r="A40" s="98" t="s">
        <v>5001</v>
      </c>
      <c r="B40" s="98" t="s">
        <v>5002</v>
      </c>
      <c r="C40" s="98" t="s">
        <v>188</v>
      </c>
      <c r="D40" s="99">
        <v>7006</v>
      </c>
      <c r="E40" s="100">
        <v>70006</v>
      </c>
      <c r="F40" s="98" t="s">
        <v>4707</v>
      </c>
      <c r="G40" s="98" t="s">
        <v>4699</v>
      </c>
      <c r="H40" s="229">
        <v>2150706</v>
      </c>
      <c r="I40" s="230">
        <v>493</v>
      </c>
      <c r="J40" s="98" t="s">
        <v>4705</v>
      </c>
      <c r="K40" s="98" t="s">
        <v>4700</v>
      </c>
      <c r="L40" s="101">
        <v>50</v>
      </c>
      <c r="M40" s="98"/>
      <c r="N40" s="231">
        <v>25</v>
      </c>
      <c r="O40" s="230"/>
      <c r="P40" s="232">
        <v>23.1905</v>
      </c>
      <c r="Q40" s="230"/>
      <c r="R40" s="232">
        <v>6.7489999999999997</v>
      </c>
      <c r="S40" s="230"/>
      <c r="T40" s="232">
        <v>41.739400000000003</v>
      </c>
      <c r="U40" s="230"/>
      <c r="V40" s="229">
        <v>5954691</v>
      </c>
      <c r="W40" s="230"/>
      <c r="X40" s="233">
        <v>5905439</v>
      </c>
      <c r="Y40" s="230"/>
      <c r="Z40" s="229">
        <v>5839491</v>
      </c>
      <c r="AA40" s="230"/>
      <c r="AB40" s="229">
        <v>65948</v>
      </c>
      <c r="AC40" s="230"/>
      <c r="AD40" s="229">
        <v>256119</v>
      </c>
      <c r="AE40" s="230"/>
      <c r="AF40" s="229">
        <v>251805</v>
      </c>
      <c r="AG40" s="230"/>
      <c r="AH40" s="229">
        <v>4314</v>
      </c>
      <c r="AI40" s="230"/>
      <c r="AJ40" s="229">
        <v>2952712</v>
      </c>
      <c r="AK40" s="230"/>
      <c r="AL40" s="229">
        <v>2919745</v>
      </c>
      <c r="AM40" s="230"/>
      <c r="AN40" s="229">
        <v>128060</v>
      </c>
      <c r="AO40" s="230"/>
      <c r="AP40" s="234">
        <v>125902</v>
      </c>
      <c r="AQ40" s="230"/>
      <c r="AR40" s="229">
        <v>10510179</v>
      </c>
      <c r="AS40" s="230"/>
      <c r="AT40" s="233">
        <v>70933375</v>
      </c>
      <c r="AU40" s="98"/>
      <c r="AV40" s="102">
        <v>91.06</v>
      </c>
      <c r="AW40" s="98" t="s">
        <v>15</v>
      </c>
      <c r="AX40" s="98" t="s">
        <v>4993</v>
      </c>
    </row>
    <row r="41" spans="1:50">
      <c r="A41" s="98" t="s">
        <v>4732</v>
      </c>
      <c r="B41" s="98" t="s">
        <v>826</v>
      </c>
      <c r="C41" s="98" t="s">
        <v>202</v>
      </c>
      <c r="D41" s="99">
        <v>5015</v>
      </c>
      <c r="E41" s="100">
        <v>50015</v>
      </c>
      <c r="F41" s="98" t="s">
        <v>4707</v>
      </c>
      <c r="G41" s="98" t="s">
        <v>4699</v>
      </c>
      <c r="H41" s="229">
        <v>1780673</v>
      </c>
      <c r="I41" s="230">
        <v>418</v>
      </c>
      <c r="J41" s="98" t="s">
        <v>4705</v>
      </c>
      <c r="K41" s="98" t="s">
        <v>4700</v>
      </c>
      <c r="L41" s="101">
        <v>6</v>
      </c>
      <c r="M41" s="98"/>
      <c r="N41" s="231">
        <v>6</v>
      </c>
      <c r="O41" s="230"/>
      <c r="P41" s="232">
        <v>14.0802</v>
      </c>
      <c r="Q41" s="230"/>
      <c r="R41" s="232">
        <v>3.5057</v>
      </c>
      <c r="S41" s="230" t="s">
        <v>4711</v>
      </c>
      <c r="T41" s="232">
        <v>14.4611</v>
      </c>
      <c r="U41" s="230"/>
      <c r="V41" s="229">
        <v>559327</v>
      </c>
      <c r="W41" s="230"/>
      <c r="X41" s="233">
        <v>577077</v>
      </c>
      <c r="Y41" s="230"/>
      <c r="Z41" s="229">
        <v>573726</v>
      </c>
      <c r="AA41" s="230"/>
      <c r="AB41" s="229">
        <v>3351</v>
      </c>
      <c r="AC41" s="230"/>
      <c r="AD41" s="229">
        <v>41389</v>
      </c>
      <c r="AE41" s="230"/>
      <c r="AF41" s="229">
        <v>40747</v>
      </c>
      <c r="AG41" s="230"/>
      <c r="AH41" s="229">
        <v>642</v>
      </c>
      <c r="AI41" s="230"/>
      <c r="AJ41" s="229">
        <v>562513</v>
      </c>
      <c r="AK41" s="230"/>
      <c r="AL41" s="229">
        <v>559161</v>
      </c>
      <c r="AM41" s="230"/>
      <c r="AN41" s="229">
        <v>40336</v>
      </c>
      <c r="AO41" s="230"/>
      <c r="AP41" s="234">
        <v>39693</v>
      </c>
      <c r="AQ41" s="230"/>
      <c r="AR41" s="229">
        <v>589245</v>
      </c>
      <c r="AS41" s="230"/>
      <c r="AT41" s="233">
        <v>2065735</v>
      </c>
      <c r="AU41" s="98" t="s">
        <v>4711</v>
      </c>
      <c r="AV41" s="102">
        <v>30.38</v>
      </c>
      <c r="AW41" s="98" t="s">
        <v>15</v>
      </c>
      <c r="AX41" s="98" t="s">
        <v>4995</v>
      </c>
    </row>
    <row r="42" spans="1:50">
      <c r="A42" s="98" t="s">
        <v>4732</v>
      </c>
      <c r="B42" s="98" t="s">
        <v>826</v>
      </c>
      <c r="C42" s="98" t="s">
        <v>202</v>
      </c>
      <c r="D42" s="99">
        <v>5015</v>
      </c>
      <c r="E42" s="100">
        <v>50015</v>
      </c>
      <c r="F42" s="98" t="s">
        <v>4707</v>
      </c>
      <c r="G42" s="98" t="s">
        <v>4699</v>
      </c>
      <c r="H42" s="229">
        <v>1780673</v>
      </c>
      <c r="I42" s="230">
        <v>418</v>
      </c>
      <c r="J42" s="98" t="s">
        <v>4701</v>
      </c>
      <c r="K42" s="98" t="s">
        <v>4700</v>
      </c>
      <c r="L42" s="101">
        <v>16</v>
      </c>
      <c r="M42" s="98"/>
      <c r="N42" s="231">
        <v>8</v>
      </c>
      <c r="O42" s="230"/>
      <c r="P42" s="232">
        <v>19.014700000000001</v>
      </c>
      <c r="Q42" s="230"/>
      <c r="R42" s="232">
        <v>6.9599000000000002</v>
      </c>
      <c r="S42" s="230" t="s">
        <v>4711</v>
      </c>
      <c r="T42" s="232">
        <v>20.605499999999999</v>
      </c>
      <c r="U42" s="230"/>
      <c r="V42" s="229">
        <v>2472057</v>
      </c>
      <c r="W42" s="230"/>
      <c r="X42" s="233">
        <v>2440418</v>
      </c>
      <c r="Y42" s="230"/>
      <c r="Z42" s="229">
        <v>2434523</v>
      </c>
      <c r="AA42" s="230"/>
      <c r="AB42" s="229">
        <v>5895</v>
      </c>
      <c r="AC42" s="230"/>
      <c r="AD42" s="229">
        <v>129302</v>
      </c>
      <c r="AE42" s="230"/>
      <c r="AF42" s="229">
        <v>128034</v>
      </c>
      <c r="AG42" s="230"/>
      <c r="AH42" s="229">
        <v>1268</v>
      </c>
      <c r="AI42" s="230"/>
      <c r="AJ42" s="229">
        <v>1238321</v>
      </c>
      <c r="AK42" s="230"/>
      <c r="AL42" s="229">
        <v>1235375</v>
      </c>
      <c r="AM42" s="230"/>
      <c r="AN42" s="229">
        <v>65610</v>
      </c>
      <c r="AO42" s="230"/>
      <c r="AP42" s="234">
        <v>64976</v>
      </c>
      <c r="AQ42" s="230"/>
      <c r="AR42" s="229">
        <v>2638201</v>
      </c>
      <c r="AS42" s="230"/>
      <c r="AT42" s="233">
        <v>18361515</v>
      </c>
      <c r="AU42" s="98" t="s">
        <v>4711</v>
      </c>
      <c r="AV42" s="102">
        <v>38.08</v>
      </c>
      <c r="AW42" s="98" t="s">
        <v>15</v>
      </c>
      <c r="AX42" s="98" t="s">
        <v>4995</v>
      </c>
    </row>
    <row r="43" spans="1:50">
      <c r="A43" s="98" t="s">
        <v>4734</v>
      </c>
      <c r="B43" s="98" t="s">
        <v>670</v>
      </c>
      <c r="C43" s="98" t="s">
        <v>220</v>
      </c>
      <c r="D43" s="99">
        <v>3083</v>
      </c>
      <c r="E43" s="100">
        <v>30083</v>
      </c>
      <c r="F43" s="98" t="s">
        <v>4707</v>
      </c>
      <c r="G43" s="98" t="s">
        <v>4699</v>
      </c>
      <c r="H43" s="229">
        <v>1439666</v>
      </c>
      <c r="I43" s="230">
        <v>417</v>
      </c>
      <c r="J43" s="98" t="s">
        <v>4705</v>
      </c>
      <c r="K43" s="98" t="s">
        <v>4700</v>
      </c>
      <c r="L43" s="101">
        <v>6</v>
      </c>
      <c r="M43" s="98"/>
      <c r="N43" s="231">
        <v>6</v>
      </c>
      <c r="O43" s="230"/>
      <c r="P43" s="232">
        <v>13.267099999999999</v>
      </c>
      <c r="Q43" s="230"/>
      <c r="R43" s="232">
        <v>3.2271999999999998</v>
      </c>
      <c r="S43" s="230"/>
      <c r="T43" s="232">
        <v>40.308999999999997</v>
      </c>
      <c r="U43" s="230"/>
      <c r="V43" s="229">
        <v>344336</v>
      </c>
      <c r="W43" s="230"/>
      <c r="X43" s="233">
        <v>344847</v>
      </c>
      <c r="Y43" s="230"/>
      <c r="Z43" s="229">
        <v>343618</v>
      </c>
      <c r="AA43" s="230"/>
      <c r="AB43" s="229">
        <v>1229</v>
      </c>
      <c r="AC43" s="230"/>
      <c r="AD43" s="229">
        <v>26101</v>
      </c>
      <c r="AE43" s="230"/>
      <c r="AF43" s="229">
        <v>25900</v>
      </c>
      <c r="AG43" s="230"/>
      <c r="AH43" s="229">
        <v>201</v>
      </c>
      <c r="AI43" s="230"/>
      <c r="AJ43" s="229">
        <v>344847</v>
      </c>
      <c r="AK43" s="230"/>
      <c r="AL43" s="229">
        <v>343618</v>
      </c>
      <c r="AM43" s="230"/>
      <c r="AN43" s="229">
        <v>26101</v>
      </c>
      <c r="AO43" s="230"/>
      <c r="AP43" s="234">
        <v>25900</v>
      </c>
      <c r="AQ43" s="230"/>
      <c r="AR43" s="229">
        <v>1044002</v>
      </c>
      <c r="AS43" s="230"/>
      <c r="AT43" s="233">
        <v>3369249</v>
      </c>
      <c r="AU43" s="98"/>
      <c r="AV43" s="102">
        <v>14.8</v>
      </c>
      <c r="AW43" s="98" t="s">
        <v>15</v>
      </c>
      <c r="AX43" s="98" t="s">
        <v>4993</v>
      </c>
    </row>
    <row r="44" spans="1:50">
      <c r="A44" s="98" t="s">
        <v>4733</v>
      </c>
      <c r="B44" s="98" t="s">
        <v>2014</v>
      </c>
      <c r="C44" s="98" t="s">
        <v>200</v>
      </c>
      <c r="D44" s="99">
        <v>4008</v>
      </c>
      <c r="E44" s="100">
        <v>40008</v>
      </c>
      <c r="F44" s="98" t="s">
        <v>4710</v>
      </c>
      <c r="G44" s="98" t="s">
        <v>4699</v>
      </c>
      <c r="H44" s="229">
        <v>1249442</v>
      </c>
      <c r="I44" s="230">
        <v>409</v>
      </c>
      <c r="J44" s="98" t="s">
        <v>4705</v>
      </c>
      <c r="K44" s="98" t="s">
        <v>4700</v>
      </c>
      <c r="L44" s="101">
        <v>36</v>
      </c>
      <c r="M44" s="98"/>
      <c r="N44" s="231">
        <v>16</v>
      </c>
      <c r="O44" s="230"/>
      <c r="P44" s="232">
        <v>16.140799999999999</v>
      </c>
      <c r="Q44" s="230"/>
      <c r="R44" s="232">
        <v>5.1829999999999998</v>
      </c>
      <c r="S44" s="230"/>
      <c r="T44" s="232">
        <v>55.526200000000003</v>
      </c>
      <c r="U44" s="230"/>
      <c r="V44" s="229">
        <v>2178959</v>
      </c>
      <c r="W44" s="230"/>
      <c r="X44" s="233">
        <v>2267166</v>
      </c>
      <c r="Y44" s="230"/>
      <c r="Z44" s="229">
        <v>2110955</v>
      </c>
      <c r="AA44" s="230"/>
      <c r="AB44" s="229">
        <v>156211</v>
      </c>
      <c r="AC44" s="230"/>
      <c r="AD44" s="229">
        <v>138754</v>
      </c>
      <c r="AE44" s="230"/>
      <c r="AF44" s="229">
        <v>130784</v>
      </c>
      <c r="AG44" s="230"/>
      <c r="AH44" s="229">
        <v>7970</v>
      </c>
      <c r="AI44" s="230"/>
      <c r="AJ44" s="229">
        <v>1141671</v>
      </c>
      <c r="AK44" s="230"/>
      <c r="AL44" s="229">
        <v>1059265</v>
      </c>
      <c r="AM44" s="230"/>
      <c r="AN44" s="229">
        <v>69828</v>
      </c>
      <c r="AO44" s="230"/>
      <c r="AP44" s="234">
        <v>65622</v>
      </c>
      <c r="AQ44" s="230"/>
      <c r="AR44" s="229">
        <v>7261944</v>
      </c>
      <c r="AS44" s="230"/>
      <c r="AT44" s="233">
        <v>37638865</v>
      </c>
      <c r="AU44" s="98"/>
      <c r="AV44" s="102">
        <v>37.299999999999997</v>
      </c>
      <c r="AW44" s="98" t="s">
        <v>15</v>
      </c>
      <c r="AX44" s="98" t="s">
        <v>4993</v>
      </c>
    </row>
    <row r="45" spans="1:50">
      <c r="A45" s="98" t="s">
        <v>4735</v>
      </c>
      <c r="B45" s="98" t="s">
        <v>548</v>
      </c>
      <c r="C45" s="98" t="s">
        <v>222</v>
      </c>
      <c r="D45" s="99">
        <v>40</v>
      </c>
      <c r="E45" s="100">
        <v>40</v>
      </c>
      <c r="F45" s="98" t="s">
        <v>4707</v>
      </c>
      <c r="G45" s="98" t="s">
        <v>4699</v>
      </c>
      <c r="H45" s="229">
        <v>3059393</v>
      </c>
      <c r="I45" s="230">
        <v>381</v>
      </c>
      <c r="J45" s="98" t="s">
        <v>4705</v>
      </c>
      <c r="K45" s="98" t="s">
        <v>4700</v>
      </c>
      <c r="L45" s="101">
        <v>48</v>
      </c>
      <c r="M45" s="98"/>
      <c r="N45" s="231">
        <v>17</v>
      </c>
      <c r="O45" s="230"/>
      <c r="P45" s="232">
        <v>18.259</v>
      </c>
      <c r="Q45" s="230"/>
      <c r="R45" s="232">
        <v>6.3029999999999999</v>
      </c>
      <c r="S45" s="230"/>
      <c r="T45" s="232">
        <v>35.367199999999997</v>
      </c>
      <c r="U45" s="230"/>
      <c r="V45" s="229">
        <v>3994837</v>
      </c>
      <c r="W45" s="230"/>
      <c r="X45" s="233">
        <v>4168064</v>
      </c>
      <c r="Y45" s="230"/>
      <c r="Z45" s="229">
        <v>4078592</v>
      </c>
      <c r="AA45" s="230"/>
      <c r="AB45" s="229">
        <v>89472</v>
      </c>
      <c r="AC45" s="230"/>
      <c r="AD45" s="229">
        <v>233843</v>
      </c>
      <c r="AE45" s="230"/>
      <c r="AF45" s="229">
        <v>223374</v>
      </c>
      <c r="AG45" s="230"/>
      <c r="AH45" s="229">
        <v>10469</v>
      </c>
      <c r="AI45" s="230"/>
      <c r="AJ45" s="229">
        <v>1165448</v>
      </c>
      <c r="AK45" s="230"/>
      <c r="AL45" s="229">
        <v>1140397</v>
      </c>
      <c r="AM45" s="230"/>
      <c r="AN45" s="229">
        <v>65104</v>
      </c>
      <c r="AO45" s="230"/>
      <c r="AP45" s="234">
        <v>61879</v>
      </c>
      <c r="AQ45" s="230"/>
      <c r="AR45" s="229">
        <v>7900122</v>
      </c>
      <c r="AS45" s="230"/>
      <c r="AT45" s="233">
        <v>49794569</v>
      </c>
      <c r="AU45" s="98"/>
      <c r="AV45" s="102">
        <v>40.4</v>
      </c>
      <c r="AW45" s="98" t="s">
        <v>15</v>
      </c>
      <c r="AX45" s="98" t="s">
        <v>4993</v>
      </c>
    </row>
    <row r="46" spans="1:50">
      <c r="A46" s="98" t="s">
        <v>4735</v>
      </c>
      <c r="B46" s="98" t="s">
        <v>548</v>
      </c>
      <c r="C46" s="98" t="s">
        <v>222</v>
      </c>
      <c r="D46" s="99">
        <v>40</v>
      </c>
      <c r="E46" s="100">
        <v>40</v>
      </c>
      <c r="F46" s="98" t="s">
        <v>4707</v>
      </c>
      <c r="G46" s="98" t="s">
        <v>4699</v>
      </c>
      <c r="H46" s="229">
        <v>3059393</v>
      </c>
      <c r="I46" s="230">
        <v>381</v>
      </c>
      <c r="J46" s="98" t="s">
        <v>4706</v>
      </c>
      <c r="K46" s="98" t="s">
        <v>4702</v>
      </c>
      <c r="L46" s="101">
        <v>70</v>
      </c>
      <c r="M46" s="98"/>
      <c r="N46" s="231">
        <v>23</v>
      </c>
      <c r="O46" s="230"/>
      <c r="P46" s="232">
        <v>30.116700000000002</v>
      </c>
      <c r="Q46" s="230"/>
      <c r="R46" s="232">
        <v>25.192499999999999</v>
      </c>
      <c r="S46" s="230"/>
      <c r="T46" s="232">
        <v>24.971</v>
      </c>
      <c r="U46" s="230"/>
      <c r="V46" s="229">
        <v>1617729</v>
      </c>
      <c r="W46" s="230"/>
      <c r="X46" s="233">
        <v>1562310</v>
      </c>
      <c r="Y46" s="230"/>
      <c r="Z46" s="229">
        <v>1526737</v>
      </c>
      <c r="AA46" s="230"/>
      <c r="AB46" s="229">
        <v>35573</v>
      </c>
      <c r="AC46" s="230"/>
      <c r="AD46" s="229">
        <v>54020</v>
      </c>
      <c r="AE46" s="230"/>
      <c r="AF46" s="229">
        <v>50694</v>
      </c>
      <c r="AG46" s="230"/>
      <c r="AH46" s="229">
        <v>3326</v>
      </c>
      <c r="AI46" s="230"/>
      <c r="AJ46" s="229">
        <v>250453</v>
      </c>
      <c r="AK46" s="230"/>
      <c r="AL46" s="229">
        <v>244746</v>
      </c>
      <c r="AM46" s="230"/>
      <c r="AN46" s="229">
        <v>8818</v>
      </c>
      <c r="AO46" s="230"/>
      <c r="AP46" s="234">
        <v>8281</v>
      </c>
      <c r="AQ46" s="230"/>
      <c r="AR46" s="229">
        <v>1265882</v>
      </c>
      <c r="AS46" s="230"/>
      <c r="AT46" s="233">
        <v>31890678</v>
      </c>
      <c r="AU46" s="98"/>
      <c r="AV46" s="102">
        <v>163.84</v>
      </c>
      <c r="AW46" s="98" t="s">
        <v>15</v>
      </c>
      <c r="AX46" s="98" t="s">
        <v>4993</v>
      </c>
    </row>
    <row r="47" spans="1:50">
      <c r="A47" s="98" t="s">
        <v>4736</v>
      </c>
      <c r="B47" s="98" t="s">
        <v>1464</v>
      </c>
      <c r="C47" s="98" t="s">
        <v>199</v>
      </c>
      <c r="D47" s="99">
        <v>2004</v>
      </c>
      <c r="E47" s="100">
        <v>20004</v>
      </c>
      <c r="F47" s="98" t="s">
        <v>4707</v>
      </c>
      <c r="G47" s="98" t="s">
        <v>4699</v>
      </c>
      <c r="H47" s="229">
        <v>935906</v>
      </c>
      <c r="I47" s="230">
        <v>359</v>
      </c>
      <c r="J47" s="98" t="s">
        <v>4705</v>
      </c>
      <c r="K47" s="98" t="s">
        <v>4700</v>
      </c>
      <c r="L47" s="101">
        <v>23</v>
      </c>
      <c r="M47" s="98"/>
      <c r="N47" s="231">
        <v>7</v>
      </c>
      <c r="O47" s="230"/>
      <c r="P47" s="232">
        <v>11.1447</v>
      </c>
      <c r="Q47" s="230"/>
      <c r="R47" s="232">
        <v>2.6665000000000001</v>
      </c>
      <c r="S47" s="230"/>
      <c r="T47" s="232">
        <v>48.610100000000003</v>
      </c>
      <c r="U47" s="230"/>
      <c r="V47" s="229">
        <v>962940</v>
      </c>
      <c r="W47" s="230"/>
      <c r="X47" s="233">
        <v>984827</v>
      </c>
      <c r="Y47" s="230"/>
      <c r="Z47" s="229">
        <v>968353</v>
      </c>
      <c r="AA47" s="230"/>
      <c r="AB47" s="229">
        <v>16474</v>
      </c>
      <c r="AC47" s="230"/>
      <c r="AD47" s="229">
        <v>91599</v>
      </c>
      <c r="AE47" s="230"/>
      <c r="AF47" s="229">
        <v>86889</v>
      </c>
      <c r="AG47" s="230"/>
      <c r="AH47" s="229">
        <v>4710</v>
      </c>
      <c r="AI47" s="230"/>
      <c r="AJ47" s="229">
        <v>347313</v>
      </c>
      <c r="AK47" s="230"/>
      <c r="AL47" s="229">
        <v>341503</v>
      </c>
      <c r="AM47" s="230"/>
      <c r="AN47" s="229">
        <v>32115</v>
      </c>
      <c r="AO47" s="230"/>
      <c r="AP47" s="234">
        <v>30462</v>
      </c>
      <c r="AQ47" s="230"/>
      <c r="AR47" s="229">
        <v>4223681</v>
      </c>
      <c r="AS47" s="230"/>
      <c r="AT47" s="233">
        <v>11262397</v>
      </c>
      <c r="AU47" s="98"/>
      <c r="AV47" s="102">
        <v>12.4</v>
      </c>
      <c r="AW47" s="98" t="s">
        <v>15</v>
      </c>
      <c r="AX47" s="98" t="s">
        <v>4993</v>
      </c>
    </row>
    <row r="48" spans="1:50">
      <c r="A48" s="98" t="s">
        <v>4739</v>
      </c>
      <c r="B48" s="98" t="s">
        <v>3622</v>
      </c>
      <c r="C48" s="98" t="s">
        <v>153</v>
      </c>
      <c r="D48" s="99">
        <v>9019</v>
      </c>
      <c r="E48" s="100">
        <v>90019</v>
      </c>
      <c r="F48" s="98" t="s">
        <v>4707</v>
      </c>
      <c r="G48" s="98" t="s">
        <v>4699</v>
      </c>
      <c r="H48" s="229">
        <v>1723634</v>
      </c>
      <c r="I48" s="230">
        <v>331</v>
      </c>
      <c r="J48" s="98" t="s">
        <v>4705</v>
      </c>
      <c r="K48" s="98" t="s">
        <v>4700</v>
      </c>
      <c r="L48" s="101">
        <v>69</v>
      </c>
      <c r="M48" s="98"/>
      <c r="N48" s="231">
        <v>18</v>
      </c>
      <c r="O48" s="230"/>
      <c r="P48" s="232">
        <v>17.4438</v>
      </c>
      <c r="Q48" s="230"/>
      <c r="R48" s="232">
        <v>5.9108000000000001</v>
      </c>
      <c r="S48" s="230"/>
      <c r="T48" s="232">
        <v>43.433199999999999</v>
      </c>
      <c r="U48" s="230"/>
      <c r="V48" s="229">
        <v>3637080</v>
      </c>
      <c r="W48" s="230"/>
      <c r="X48" s="233">
        <v>3765256</v>
      </c>
      <c r="Y48" s="230"/>
      <c r="Z48" s="229">
        <v>3610107</v>
      </c>
      <c r="AA48" s="230"/>
      <c r="AB48" s="229">
        <v>155149</v>
      </c>
      <c r="AC48" s="230"/>
      <c r="AD48" s="229">
        <v>213385</v>
      </c>
      <c r="AE48" s="230"/>
      <c r="AF48" s="229">
        <v>206957</v>
      </c>
      <c r="AG48" s="230"/>
      <c r="AH48" s="229">
        <v>6428</v>
      </c>
      <c r="AI48" s="230"/>
      <c r="AJ48" s="229">
        <v>1757466</v>
      </c>
      <c r="AK48" s="230"/>
      <c r="AL48" s="229">
        <v>1710343</v>
      </c>
      <c r="AM48" s="230"/>
      <c r="AN48" s="229">
        <v>101083</v>
      </c>
      <c r="AO48" s="230"/>
      <c r="AP48" s="234">
        <v>98064</v>
      </c>
      <c r="AQ48" s="230"/>
      <c r="AR48" s="229">
        <v>8988806</v>
      </c>
      <c r="AS48" s="230"/>
      <c r="AT48" s="233">
        <v>53131252</v>
      </c>
      <c r="AU48" s="98"/>
      <c r="AV48" s="102">
        <v>84.92</v>
      </c>
      <c r="AW48" s="98" t="s">
        <v>15</v>
      </c>
      <c r="AX48" s="98" t="s">
        <v>4993</v>
      </c>
    </row>
    <row r="49" spans="1:50">
      <c r="A49" s="98" t="s">
        <v>4737</v>
      </c>
      <c r="B49" s="98" t="s">
        <v>787</v>
      </c>
      <c r="C49" s="98" t="s">
        <v>216</v>
      </c>
      <c r="D49" s="99">
        <v>6007</v>
      </c>
      <c r="E49" s="100">
        <v>60007</v>
      </c>
      <c r="F49" s="98" t="s">
        <v>4707</v>
      </c>
      <c r="G49" s="98" t="s">
        <v>4699</v>
      </c>
      <c r="H49" s="229">
        <v>5121892</v>
      </c>
      <c r="I49" s="230">
        <v>312</v>
      </c>
      <c r="J49" s="98" t="s">
        <v>4706</v>
      </c>
      <c r="K49" s="98" t="s">
        <v>4702</v>
      </c>
      <c r="L49" s="101">
        <v>20</v>
      </c>
      <c r="M49" s="98"/>
      <c r="N49" s="231">
        <v>5</v>
      </c>
      <c r="O49" s="230"/>
      <c r="P49" s="232">
        <v>19.5091</v>
      </c>
      <c r="Q49" s="230"/>
      <c r="R49" s="232">
        <v>15.8208</v>
      </c>
      <c r="S49" s="230" t="s">
        <v>4731</v>
      </c>
      <c r="T49" s="232">
        <v>2.8578999999999999</v>
      </c>
      <c r="U49" s="230" t="s">
        <v>4731</v>
      </c>
      <c r="V49" s="229">
        <v>2417541</v>
      </c>
      <c r="W49" s="230"/>
      <c r="X49" s="233">
        <v>2349671</v>
      </c>
      <c r="Y49" s="230"/>
      <c r="Z49" s="229">
        <v>2320998</v>
      </c>
      <c r="AA49" s="230"/>
      <c r="AB49" s="229">
        <v>28673</v>
      </c>
      <c r="AC49" s="230"/>
      <c r="AD49" s="229">
        <v>120510</v>
      </c>
      <c r="AE49" s="230"/>
      <c r="AF49" s="229">
        <v>118970</v>
      </c>
      <c r="AG49" s="230"/>
      <c r="AH49" s="229">
        <v>1540</v>
      </c>
      <c r="AI49" s="230"/>
      <c r="AJ49" s="229">
        <v>587418</v>
      </c>
      <c r="AK49" s="230"/>
      <c r="AL49" s="229">
        <v>580250</v>
      </c>
      <c r="AM49" s="230" t="s">
        <v>4731</v>
      </c>
      <c r="AN49" s="229">
        <v>30128</v>
      </c>
      <c r="AO49" s="230"/>
      <c r="AP49" s="234">
        <v>29743</v>
      </c>
      <c r="AQ49" s="230" t="s">
        <v>4731</v>
      </c>
      <c r="AR49" s="229">
        <v>340008</v>
      </c>
      <c r="AS49" s="230" t="s">
        <v>4731</v>
      </c>
      <c r="AT49" s="233">
        <v>5379214</v>
      </c>
      <c r="AU49" s="98" t="s">
        <v>4731</v>
      </c>
      <c r="AV49" s="102">
        <v>52.34</v>
      </c>
      <c r="AW49" s="98" t="s">
        <v>15</v>
      </c>
      <c r="AX49" s="98" t="s">
        <v>4995</v>
      </c>
    </row>
    <row r="50" spans="1:50">
      <c r="A50" s="98" t="s">
        <v>4738</v>
      </c>
      <c r="B50" s="98" t="s">
        <v>198</v>
      </c>
      <c r="C50" s="98" t="s">
        <v>196</v>
      </c>
      <c r="D50" s="99">
        <v>2098</v>
      </c>
      <c r="E50" s="100">
        <v>20098</v>
      </c>
      <c r="F50" s="98" t="s">
        <v>4707</v>
      </c>
      <c r="G50" s="98" t="s">
        <v>4699</v>
      </c>
      <c r="H50" s="229">
        <v>18351295</v>
      </c>
      <c r="I50" s="230">
        <v>310</v>
      </c>
      <c r="J50" s="98" t="s">
        <v>4701</v>
      </c>
      <c r="K50" s="98" t="s">
        <v>4700</v>
      </c>
      <c r="L50" s="101">
        <v>304</v>
      </c>
      <c r="M50" s="98"/>
      <c r="N50" s="231">
        <v>33</v>
      </c>
      <c r="O50" s="230"/>
      <c r="P50" s="232">
        <v>13.624599999999999</v>
      </c>
      <c r="Q50" s="230"/>
      <c r="R50" s="232">
        <v>5.0683999999999996</v>
      </c>
      <c r="S50" s="230"/>
      <c r="T50" s="232">
        <v>31.703499999999998</v>
      </c>
      <c r="U50" s="230"/>
      <c r="V50" s="229">
        <v>12823047</v>
      </c>
      <c r="W50" s="230"/>
      <c r="X50" s="233">
        <v>13103345</v>
      </c>
      <c r="Y50" s="230"/>
      <c r="Z50" s="229">
        <v>12744198</v>
      </c>
      <c r="AA50" s="230"/>
      <c r="AB50" s="229">
        <v>359147</v>
      </c>
      <c r="AC50" s="230"/>
      <c r="AD50" s="229">
        <v>954091</v>
      </c>
      <c r="AE50" s="230"/>
      <c r="AF50" s="229">
        <v>935379</v>
      </c>
      <c r="AG50" s="230"/>
      <c r="AH50" s="229">
        <v>18712</v>
      </c>
      <c r="AI50" s="230"/>
      <c r="AJ50" s="229">
        <v>1753804</v>
      </c>
      <c r="AK50" s="230"/>
      <c r="AL50" s="229">
        <v>1705415</v>
      </c>
      <c r="AM50" s="230"/>
      <c r="AN50" s="229">
        <v>129406</v>
      </c>
      <c r="AO50" s="230"/>
      <c r="AP50" s="234">
        <v>126903</v>
      </c>
      <c r="AQ50" s="230"/>
      <c r="AR50" s="229">
        <v>29654770</v>
      </c>
      <c r="AS50" s="230"/>
      <c r="AT50" s="233">
        <v>150302485</v>
      </c>
      <c r="AU50" s="98"/>
      <c r="AV50" s="102">
        <v>28.6</v>
      </c>
      <c r="AW50" s="98" t="s">
        <v>15</v>
      </c>
      <c r="AX50" s="98" t="s">
        <v>4993</v>
      </c>
    </row>
    <row r="51" spans="1:50">
      <c r="A51" s="98" t="s">
        <v>4740</v>
      </c>
      <c r="B51" s="98" t="s">
        <v>4741</v>
      </c>
      <c r="C51" s="98" t="s">
        <v>153</v>
      </c>
      <c r="D51" s="99">
        <v>9030</v>
      </c>
      <c r="E51" s="100">
        <v>90030</v>
      </c>
      <c r="F51" s="98" t="s">
        <v>4707</v>
      </c>
      <c r="G51" s="98" t="s">
        <v>4699</v>
      </c>
      <c r="H51" s="229">
        <v>2956746</v>
      </c>
      <c r="I51" s="230">
        <v>205</v>
      </c>
      <c r="J51" s="98" t="s">
        <v>4706</v>
      </c>
      <c r="K51" s="98" t="s">
        <v>4702</v>
      </c>
      <c r="L51" s="101">
        <v>24</v>
      </c>
      <c r="M51" s="98"/>
      <c r="N51" s="231">
        <v>4</v>
      </c>
      <c r="O51" s="230"/>
      <c r="P51" s="232">
        <v>31.677499999999998</v>
      </c>
      <c r="Q51" s="230"/>
      <c r="R51" s="232">
        <v>26.441199999999998</v>
      </c>
      <c r="S51" s="230"/>
      <c r="T51" s="232">
        <v>25.204499999999999</v>
      </c>
      <c r="U51" s="230"/>
      <c r="V51" s="229">
        <v>1181583</v>
      </c>
      <c r="W51" s="230"/>
      <c r="X51" s="233">
        <v>1254334</v>
      </c>
      <c r="Y51" s="230"/>
      <c r="Z51" s="229">
        <v>1186577</v>
      </c>
      <c r="AA51" s="230"/>
      <c r="AB51" s="229">
        <v>67757</v>
      </c>
      <c r="AC51" s="230"/>
      <c r="AD51" s="229">
        <v>42212</v>
      </c>
      <c r="AE51" s="230"/>
      <c r="AF51" s="229">
        <v>37458</v>
      </c>
      <c r="AG51" s="230"/>
      <c r="AH51" s="229">
        <v>4754</v>
      </c>
      <c r="AI51" s="230"/>
      <c r="AJ51" s="229">
        <v>243076</v>
      </c>
      <c r="AK51" s="230"/>
      <c r="AL51" s="229">
        <v>230008</v>
      </c>
      <c r="AM51" s="230"/>
      <c r="AN51" s="229">
        <v>7881</v>
      </c>
      <c r="AO51" s="230"/>
      <c r="AP51" s="234">
        <v>7305</v>
      </c>
      <c r="AQ51" s="230"/>
      <c r="AR51" s="229">
        <v>944109</v>
      </c>
      <c r="AS51" s="230"/>
      <c r="AT51" s="233">
        <v>24963395</v>
      </c>
      <c r="AU51" s="98"/>
      <c r="AV51" s="102">
        <v>82.2</v>
      </c>
      <c r="AW51" s="98" t="s">
        <v>15</v>
      </c>
      <c r="AX51" s="98" t="s">
        <v>4993</v>
      </c>
    </row>
    <row r="52" spans="1:50">
      <c r="A52" s="98" t="s">
        <v>4742</v>
      </c>
      <c r="B52" s="98" t="s">
        <v>3779</v>
      </c>
      <c r="C52" s="98" t="s">
        <v>153</v>
      </c>
      <c r="D52" s="99">
        <v>9151</v>
      </c>
      <c r="E52" s="100">
        <v>90151</v>
      </c>
      <c r="F52" s="98" t="s">
        <v>4707</v>
      </c>
      <c r="G52" s="98" t="s">
        <v>4699</v>
      </c>
      <c r="H52" s="229">
        <v>12150996</v>
      </c>
      <c r="I52" s="230">
        <v>195</v>
      </c>
      <c r="J52" s="98" t="s">
        <v>4706</v>
      </c>
      <c r="K52" s="98" t="s">
        <v>4702</v>
      </c>
      <c r="L52" s="101">
        <v>195</v>
      </c>
      <c r="M52" s="98"/>
      <c r="N52" s="231">
        <v>40</v>
      </c>
      <c r="O52" s="230"/>
      <c r="P52" s="232">
        <v>36.3401</v>
      </c>
      <c r="Q52" s="230"/>
      <c r="R52" s="232">
        <v>34.358199999999997</v>
      </c>
      <c r="S52" s="230" t="s">
        <v>4711</v>
      </c>
      <c r="T52" s="232">
        <v>26.057400000000001</v>
      </c>
      <c r="U52" s="230" t="s">
        <v>4711</v>
      </c>
      <c r="V52" s="229">
        <v>13061501</v>
      </c>
      <c r="W52" s="230"/>
      <c r="X52" s="233">
        <v>13618637</v>
      </c>
      <c r="Y52" s="230"/>
      <c r="Z52" s="229">
        <v>13049429</v>
      </c>
      <c r="AA52" s="230"/>
      <c r="AB52" s="229">
        <v>569208</v>
      </c>
      <c r="AC52" s="230"/>
      <c r="AD52" s="229">
        <v>387165</v>
      </c>
      <c r="AE52" s="230"/>
      <c r="AF52" s="229">
        <v>359092</v>
      </c>
      <c r="AG52" s="230"/>
      <c r="AH52" s="229">
        <v>28073</v>
      </c>
      <c r="AI52" s="230"/>
      <c r="AJ52" s="229">
        <v>2786037</v>
      </c>
      <c r="AK52" s="230"/>
      <c r="AL52" s="229">
        <v>2674879</v>
      </c>
      <c r="AM52" s="230"/>
      <c r="AN52" s="229">
        <v>80963</v>
      </c>
      <c r="AO52" s="230"/>
      <c r="AP52" s="234">
        <v>73871</v>
      </c>
      <c r="AQ52" s="230"/>
      <c r="AR52" s="229">
        <v>9357013</v>
      </c>
      <c r="AS52" s="230" t="s">
        <v>4711</v>
      </c>
      <c r="AT52" s="233">
        <v>321490316</v>
      </c>
      <c r="AU52" s="98" t="s">
        <v>4711</v>
      </c>
      <c r="AV52" s="102">
        <v>826.8</v>
      </c>
      <c r="AW52" s="98" t="s">
        <v>15</v>
      </c>
      <c r="AX52" s="98" t="s">
        <v>4995</v>
      </c>
    </row>
    <row r="53" spans="1:50">
      <c r="A53" s="98" t="s">
        <v>4743</v>
      </c>
      <c r="B53" s="98" t="s">
        <v>3708</v>
      </c>
      <c r="C53" s="98" t="s">
        <v>153</v>
      </c>
      <c r="D53" s="99">
        <v>9134</v>
      </c>
      <c r="E53" s="100">
        <v>90134</v>
      </c>
      <c r="F53" s="98" t="s">
        <v>4707</v>
      </c>
      <c r="G53" s="98" t="s">
        <v>4699</v>
      </c>
      <c r="H53" s="229">
        <v>3281212</v>
      </c>
      <c r="I53" s="230">
        <v>141</v>
      </c>
      <c r="J53" s="98" t="s">
        <v>4706</v>
      </c>
      <c r="K53" s="98" t="s">
        <v>4702</v>
      </c>
      <c r="L53" s="101">
        <v>111</v>
      </c>
      <c r="M53" s="98"/>
      <c r="N53" s="231">
        <v>20</v>
      </c>
      <c r="O53" s="230"/>
      <c r="P53" s="232">
        <v>32.338700000000003</v>
      </c>
      <c r="Q53" s="230"/>
      <c r="R53" s="232">
        <v>22.0776</v>
      </c>
      <c r="S53" s="230"/>
      <c r="T53" s="232">
        <v>68.261899999999997</v>
      </c>
      <c r="U53" s="230"/>
      <c r="V53" s="229">
        <v>6469218</v>
      </c>
      <c r="W53" s="230"/>
      <c r="X53" s="233">
        <v>6644705</v>
      </c>
      <c r="Y53" s="230"/>
      <c r="Z53" s="229">
        <v>6486852</v>
      </c>
      <c r="AA53" s="230"/>
      <c r="AB53" s="229">
        <v>157853</v>
      </c>
      <c r="AC53" s="230"/>
      <c r="AD53" s="229">
        <v>216487</v>
      </c>
      <c r="AE53" s="230"/>
      <c r="AF53" s="229">
        <v>200591</v>
      </c>
      <c r="AG53" s="230"/>
      <c r="AH53" s="229">
        <v>15896</v>
      </c>
      <c r="AI53" s="230"/>
      <c r="AJ53" s="229">
        <v>1179829</v>
      </c>
      <c r="AK53" s="230"/>
      <c r="AL53" s="229">
        <v>1151035</v>
      </c>
      <c r="AM53" s="230"/>
      <c r="AN53" s="229">
        <v>38509</v>
      </c>
      <c r="AO53" s="230"/>
      <c r="AP53" s="234">
        <v>35662</v>
      </c>
      <c r="AQ53" s="230"/>
      <c r="AR53" s="229">
        <v>13692716</v>
      </c>
      <c r="AS53" s="230"/>
      <c r="AT53" s="233">
        <v>302302869</v>
      </c>
      <c r="AU53" s="98"/>
      <c r="AV53" s="102">
        <v>153.68</v>
      </c>
      <c r="AW53" s="98" t="s">
        <v>15</v>
      </c>
      <c r="AX53" s="98" t="s">
        <v>4993</v>
      </c>
    </row>
    <row r="54" spans="1:50">
      <c r="A54" s="98" t="s">
        <v>4744</v>
      </c>
      <c r="B54" s="98" t="s">
        <v>2284</v>
      </c>
      <c r="C54" s="98" t="s">
        <v>220</v>
      </c>
      <c r="D54" s="99">
        <v>3073</v>
      </c>
      <c r="E54" s="100">
        <v>30073</v>
      </c>
      <c r="F54" s="98" t="s">
        <v>4707</v>
      </c>
      <c r="G54" s="98" t="s">
        <v>4699</v>
      </c>
      <c r="H54" s="229">
        <v>4586770</v>
      </c>
      <c r="I54" s="230">
        <v>99</v>
      </c>
      <c r="J54" s="98" t="s">
        <v>4706</v>
      </c>
      <c r="K54" s="98" t="s">
        <v>4702</v>
      </c>
      <c r="L54" s="101">
        <v>99</v>
      </c>
      <c r="M54" s="98"/>
      <c r="N54" s="231">
        <v>32</v>
      </c>
      <c r="O54" s="230"/>
      <c r="P54" s="232">
        <v>30.826899999999998</v>
      </c>
      <c r="Q54" s="230"/>
      <c r="R54" s="232">
        <v>30.3917</v>
      </c>
      <c r="S54" s="230"/>
      <c r="T54" s="232">
        <v>46.2879</v>
      </c>
      <c r="U54" s="230"/>
      <c r="V54" s="229">
        <v>2148620</v>
      </c>
      <c r="W54" s="230"/>
      <c r="X54" s="233">
        <v>2234620</v>
      </c>
      <c r="Y54" s="230"/>
      <c r="Z54" s="229">
        <v>2146074</v>
      </c>
      <c r="AA54" s="230"/>
      <c r="AB54" s="229">
        <v>88546</v>
      </c>
      <c r="AC54" s="230"/>
      <c r="AD54" s="229">
        <v>76838</v>
      </c>
      <c r="AE54" s="230"/>
      <c r="AF54" s="229">
        <v>69617</v>
      </c>
      <c r="AG54" s="230"/>
      <c r="AH54" s="229">
        <v>7221</v>
      </c>
      <c r="AI54" s="230"/>
      <c r="AJ54" s="229">
        <v>333795</v>
      </c>
      <c r="AK54" s="230"/>
      <c r="AL54" s="229">
        <v>320541</v>
      </c>
      <c r="AM54" s="230"/>
      <c r="AN54" s="229">
        <v>11411</v>
      </c>
      <c r="AO54" s="230"/>
      <c r="AP54" s="234">
        <v>10330</v>
      </c>
      <c r="AQ54" s="230"/>
      <c r="AR54" s="229">
        <v>3222428</v>
      </c>
      <c r="AS54" s="230"/>
      <c r="AT54" s="233">
        <v>97935058</v>
      </c>
      <c r="AU54" s="98"/>
      <c r="AV54" s="102">
        <v>173.62</v>
      </c>
      <c r="AW54" s="98" t="s">
        <v>15</v>
      </c>
      <c r="AX54" s="98" t="s">
        <v>4993</v>
      </c>
    </row>
    <row r="55" spans="1:50">
      <c r="A55" s="98" t="s">
        <v>4745</v>
      </c>
      <c r="B55" s="98" t="s">
        <v>4746</v>
      </c>
      <c r="C55" s="98" t="s">
        <v>196</v>
      </c>
      <c r="D55" s="99">
        <v>2075</v>
      </c>
      <c r="E55" s="100">
        <v>20075</v>
      </c>
      <c r="F55" s="98" t="s">
        <v>4707</v>
      </c>
      <c r="G55" s="98" t="s">
        <v>4699</v>
      </c>
      <c r="H55" s="229">
        <v>5441567</v>
      </c>
      <c r="I55" s="230">
        <v>78</v>
      </c>
      <c r="J55" s="98" t="s">
        <v>4701</v>
      </c>
      <c r="K55" s="98" t="s">
        <v>4700</v>
      </c>
      <c r="L55" s="101">
        <v>78</v>
      </c>
      <c r="M55" s="98"/>
      <c r="N55" s="231">
        <v>11</v>
      </c>
      <c r="O55" s="230"/>
      <c r="P55" s="232">
        <v>31.0718</v>
      </c>
      <c r="Q55" s="230"/>
      <c r="R55" s="232">
        <v>8.5806000000000004</v>
      </c>
      <c r="S55" s="230"/>
      <c r="T55" s="232">
        <v>27.423500000000001</v>
      </c>
      <c r="U55" s="230"/>
      <c r="V55" s="229">
        <v>5618718</v>
      </c>
      <c r="W55" s="230"/>
      <c r="X55" s="233">
        <v>4662890</v>
      </c>
      <c r="Y55" s="230"/>
      <c r="Z55" s="229">
        <v>4474868</v>
      </c>
      <c r="AA55" s="230"/>
      <c r="AB55" s="229">
        <v>188022</v>
      </c>
      <c r="AC55" s="230"/>
      <c r="AD55" s="229">
        <v>154306</v>
      </c>
      <c r="AE55" s="230"/>
      <c r="AF55" s="229">
        <v>144017</v>
      </c>
      <c r="AG55" s="230"/>
      <c r="AH55" s="229">
        <v>10289</v>
      </c>
      <c r="AI55" s="230"/>
      <c r="AJ55" s="229">
        <v>899973</v>
      </c>
      <c r="AK55" s="230"/>
      <c r="AL55" s="229">
        <v>836001</v>
      </c>
      <c r="AM55" s="230"/>
      <c r="AN55" s="229">
        <v>31034</v>
      </c>
      <c r="AO55" s="230"/>
      <c r="AP55" s="234">
        <v>28828</v>
      </c>
      <c r="AQ55" s="230"/>
      <c r="AR55" s="229">
        <v>3949450</v>
      </c>
      <c r="AS55" s="230"/>
      <c r="AT55" s="233">
        <v>33888694</v>
      </c>
      <c r="AU55" s="98"/>
      <c r="AV55" s="102">
        <v>31.5</v>
      </c>
      <c r="AW55" s="98" t="s">
        <v>15</v>
      </c>
      <c r="AX55" s="98" t="s">
        <v>4993</v>
      </c>
    </row>
    <row r="56" spans="1:50">
      <c r="A56" s="98" t="s">
        <v>4747</v>
      </c>
      <c r="B56" s="98" t="s">
        <v>4748</v>
      </c>
      <c r="C56" s="98" t="s">
        <v>169</v>
      </c>
      <c r="D56" s="99">
        <v>5104</v>
      </c>
      <c r="E56" s="100">
        <v>50104</v>
      </c>
      <c r="F56" s="98" t="s">
        <v>4707</v>
      </c>
      <c r="G56" s="98" t="s">
        <v>4699</v>
      </c>
      <c r="H56" s="229">
        <v>8608208</v>
      </c>
      <c r="I56" s="230">
        <v>70</v>
      </c>
      <c r="J56" s="98" t="s">
        <v>4706</v>
      </c>
      <c r="K56" s="98" t="s">
        <v>4700</v>
      </c>
      <c r="L56" s="101">
        <v>70</v>
      </c>
      <c r="M56" s="98"/>
      <c r="N56" s="231">
        <v>17</v>
      </c>
      <c r="O56" s="230"/>
      <c r="P56" s="232">
        <v>34.768900000000002</v>
      </c>
      <c r="Q56" s="230"/>
      <c r="R56" s="232">
        <v>33</v>
      </c>
      <c r="S56" s="230"/>
      <c r="T56" s="232">
        <v>8.8186</v>
      </c>
      <c r="U56" s="230"/>
      <c r="V56" s="229">
        <v>4013838</v>
      </c>
      <c r="W56" s="230"/>
      <c r="X56" s="233">
        <v>3988838</v>
      </c>
      <c r="Y56" s="230"/>
      <c r="Z56" s="229">
        <v>3923145</v>
      </c>
      <c r="AA56" s="230"/>
      <c r="AB56" s="229">
        <v>65693</v>
      </c>
      <c r="AC56" s="230"/>
      <c r="AD56" s="229">
        <v>114811</v>
      </c>
      <c r="AE56" s="230"/>
      <c r="AF56" s="229">
        <v>112835</v>
      </c>
      <c r="AG56" s="230"/>
      <c r="AH56" s="229">
        <v>1976</v>
      </c>
      <c r="AI56" s="230"/>
      <c r="AJ56" s="229">
        <v>739801</v>
      </c>
      <c r="AK56" s="230"/>
      <c r="AL56" s="229">
        <v>724288</v>
      </c>
      <c r="AM56" s="230"/>
      <c r="AN56" s="229">
        <v>21331</v>
      </c>
      <c r="AO56" s="230"/>
      <c r="AP56" s="234">
        <v>20981</v>
      </c>
      <c r="AQ56" s="230"/>
      <c r="AR56" s="229">
        <v>995049</v>
      </c>
      <c r="AS56" s="230"/>
      <c r="AT56" s="233">
        <v>32836617</v>
      </c>
      <c r="AU56" s="98"/>
      <c r="AV56" s="102">
        <v>179.8</v>
      </c>
      <c r="AW56" s="98" t="s">
        <v>15</v>
      </c>
      <c r="AX56" s="98" t="s">
        <v>4993</v>
      </c>
    </row>
    <row r="57" spans="1:50">
      <c r="A57" s="98" t="s">
        <v>5003</v>
      </c>
      <c r="B57" s="98" t="s">
        <v>3253</v>
      </c>
      <c r="C57" s="98" t="s">
        <v>161</v>
      </c>
      <c r="D57" s="99">
        <v>4077</v>
      </c>
      <c r="E57" s="100">
        <v>40077</v>
      </c>
      <c r="F57" s="98" t="s">
        <v>4707</v>
      </c>
      <c r="G57" s="98" t="s">
        <v>4699</v>
      </c>
      <c r="H57" s="229">
        <v>5502379</v>
      </c>
      <c r="I57" s="230">
        <v>65</v>
      </c>
      <c r="J57" s="98" t="s">
        <v>4706</v>
      </c>
      <c r="K57" s="98" t="s">
        <v>4702</v>
      </c>
      <c r="L57" s="101">
        <v>43</v>
      </c>
      <c r="M57" s="98"/>
      <c r="N57" s="231">
        <v>10</v>
      </c>
      <c r="O57" s="230"/>
      <c r="P57" s="232">
        <v>27.9588</v>
      </c>
      <c r="Q57" s="230"/>
      <c r="R57" s="232">
        <v>27.164899999999999</v>
      </c>
      <c r="S57" s="230"/>
      <c r="T57" s="232">
        <v>31.171099999999999</v>
      </c>
      <c r="U57" s="230"/>
      <c r="V57" s="229">
        <v>3327000</v>
      </c>
      <c r="W57" s="230"/>
      <c r="X57" s="233">
        <v>3379135</v>
      </c>
      <c r="Y57" s="230"/>
      <c r="Z57" s="229">
        <v>3159070</v>
      </c>
      <c r="AA57" s="230"/>
      <c r="AB57" s="229">
        <v>220065</v>
      </c>
      <c r="AC57" s="230"/>
      <c r="AD57" s="229">
        <v>125765</v>
      </c>
      <c r="AE57" s="230"/>
      <c r="AF57" s="229">
        <v>112990</v>
      </c>
      <c r="AG57" s="230"/>
      <c r="AH57" s="229">
        <v>12775</v>
      </c>
      <c r="AI57" s="230"/>
      <c r="AJ57" s="229">
        <v>1016844</v>
      </c>
      <c r="AK57" s="230"/>
      <c r="AL57" s="229">
        <v>958905</v>
      </c>
      <c r="AM57" s="230"/>
      <c r="AN57" s="229">
        <v>37346</v>
      </c>
      <c r="AO57" s="230"/>
      <c r="AP57" s="234">
        <v>33681</v>
      </c>
      <c r="AQ57" s="230"/>
      <c r="AR57" s="229">
        <v>3522017</v>
      </c>
      <c r="AS57" s="230"/>
      <c r="AT57" s="233">
        <v>95675095</v>
      </c>
      <c r="AU57" s="98"/>
      <c r="AV57" s="102">
        <v>142.24</v>
      </c>
      <c r="AW57" s="98" t="s">
        <v>15</v>
      </c>
      <c r="AX57" s="98" t="s">
        <v>4993</v>
      </c>
    </row>
    <row r="58" spans="1:50">
      <c r="A58" s="98" t="s">
        <v>4749</v>
      </c>
      <c r="B58" s="98" t="s">
        <v>1778</v>
      </c>
      <c r="C58" s="98" t="s">
        <v>197</v>
      </c>
      <c r="D58" s="99">
        <v>6111</v>
      </c>
      <c r="E58" s="100">
        <v>60111</v>
      </c>
      <c r="F58" s="98" t="s">
        <v>4707</v>
      </c>
      <c r="G58" s="98" t="s">
        <v>4699</v>
      </c>
      <c r="H58" s="229">
        <v>741318</v>
      </c>
      <c r="I58" s="230">
        <v>58</v>
      </c>
      <c r="J58" s="98" t="s">
        <v>4706</v>
      </c>
      <c r="K58" s="98" t="s">
        <v>4702</v>
      </c>
      <c r="L58" s="101">
        <v>25</v>
      </c>
      <c r="M58" s="98"/>
      <c r="N58" s="231">
        <v>7</v>
      </c>
      <c r="O58" s="230"/>
      <c r="P58" s="232">
        <v>37.376199999999997</v>
      </c>
      <c r="Q58" s="230"/>
      <c r="R58" s="232">
        <v>46.606200000000001</v>
      </c>
      <c r="S58" s="230"/>
      <c r="T58" s="232">
        <v>20.342199999999998</v>
      </c>
      <c r="U58" s="230"/>
      <c r="V58" s="229">
        <v>949106</v>
      </c>
      <c r="W58" s="230"/>
      <c r="X58" s="233">
        <v>965030</v>
      </c>
      <c r="Y58" s="230"/>
      <c r="Z58" s="229">
        <v>948235</v>
      </c>
      <c r="AA58" s="230"/>
      <c r="AB58" s="229">
        <v>16795</v>
      </c>
      <c r="AC58" s="230"/>
      <c r="AD58" s="229">
        <v>26411</v>
      </c>
      <c r="AE58" s="230"/>
      <c r="AF58" s="229">
        <v>25370</v>
      </c>
      <c r="AG58" s="230"/>
      <c r="AH58" s="229">
        <v>1041</v>
      </c>
      <c r="AI58" s="230"/>
      <c r="AJ58" s="229">
        <v>350454</v>
      </c>
      <c r="AK58" s="230"/>
      <c r="AL58" s="229">
        <v>318879</v>
      </c>
      <c r="AM58" s="230"/>
      <c r="AN58" s="229">
        <v>8899</v>
      </c>
      <c r="AO58" s="230"/>
      <c r="AP58" s="234">
        <v>8580</v>
      </c>
      <c r="AQ58" s="230"/>
      <c r="AR58" s="229">
        <v>516082</v>
      </c>
      <c r="AS58" s="230"/>
      <c r="AT58" s="233">
        <v>24052625</v>
      </c>
      <c r="AU58" s="98"/>
      <c r="AV58" s="102">
        <v>193.1</v>
      </c>
      <c r="AW58" s="98" t="s">
        <v>15</v>
      </c>
      <c r="AX58" s="98" t="s">
        <v>4993</v>
      </c>
    </row>
    <row r="59" spans="1:50">
      <c r="A59" s="98" t="s">
        <v>4751</v>
      </c>
      <c r="B59" s="98" t="s">
        <v>1241</v>
      </c>
      <c r="C59" s="98" t="s">
        <v>1239</v>
      </c>
      <c r="D59" s="99">
        <v>4094</v>
      </c>
      <c r="E59" s="100">
        <v>40094</v>
      </c>
      <c r="F59" s="98" t="s">
        <v>4717</v>
      </c>
      <c r="G59" s="98" t="s">
        <v>4699</v>
      </c>
      <c r="H59" s="229">
        <v>2148346</v>
      </c>
      <c r="I59" s="230">
        <v>54</v>
      </c>
      <c r="J59" s="98" t="s">
        <v>4701</v>
      </c>
      <c r="K59" s="98" t="s">
        <v>4702</v>
      </c>
      <c r="L59" s="101">
        <v>32</v>
      </c>
      <c r="M59" s="98"/>
      <c r="N59" s="231">
        <v>8</v>
      </c>
      <c r="O59" s="230"/>
      <c r="P59" s="232">
        <v>18.242100000000001</v>
      </c>
      <c r="Q59" s="230"/>
      <c r="R59" s="232">
        <v>4.7439</v>
      </c>
      <c r="S59" s="230"/>
      <c r="T59" s="232">
        <v>48.951300000000003</v>
      </c>
      <c r="U59" s="230"/>
      <c r="V59" s="229">
        <v>1280494</v>
      </c>
      <c r="W59" s="230"/>
      <c r="X59" s="233">
        <v>1388955</v>
      </c>
      <c r="Y59" s="230"/>
      <c r="Z59" s="229">
        <v>1315913</v>
      </c>
      <c r="AA59" s="230"/>
      <c r="AB59" s="229">
        <v>73042</v>
      </c>
      <c r="AC59" s="230"/>
      <c r="AD59" s="229">
        <v>75239</v>
      </c>
      <c r="AE59" s="230"/>
      <c r="AF59" s="229">
        <v>72136</v>
      </c>
      <c r="AG59" s="230"/>
      <c r="AH59" s="229">
        <v>3103</v>
      </c>
      <c r="AI59" s="230"/>
      <c r="AJ59" s="229">
        <v>434149</v>
      </c>
      <c r="AK59" s="230"/>
      <c r="AL59" s="229">
        <v>411208</v>
      </c>
      <c r="AM59" s="230"/>
      <c r="AN59" s="229">
        <v>23224</v>
      </c>
      <c r="AO59" s="230"/>
      <c r="AP59" s="234">
        <v>22380</v>
      </c>
      <c r="AQ59" s="230"/>
      <c r="AR59" s="229">
        <v>3531150</v>
      </c>
      <c r="AS59" s="230"/>
      <c r="AT59" s="233">
        <v>16751299</v>
      </c>
      <c r="AU59" s="98"/>
      <c r="AV59" s="102">
        <v>20.62</v>
      </c>
      <c r="AW59" s="98" t="s">
        <v>15</v>
      </c>
      <c r="AX59" s="98" t="s">
        <v>4993</v>
      </c>
    </row>
    <row r="60" spans="1:50">
      <c r="A60" s="98" t="s">
        <v>4750</v>
      </c>
      <c r="B60" s="98" t="s">
        <v>430</v>
      </c>
      <c r="C60" s="98" t="s">
        <v>214</v>
      </c>
      <c r="D60" s="99">
        <v>4159</v>
      </c>
      <c r="E60" s="100">
        <v>40159</v>
      </c>
      <c r="F60" s="98" t="s">
        <v>4707</v>
      </c>
      <c r="G60" s="98" t="s">
        <v>4699</v>
      </c>
      <c r="H60" s="229">
        <v>969587</v>
      </c>
      <c r="I60" s="230">
        <v>46</v>
      </c>
      <c r="J60" s="98" t="s">
        <v>4706</v>
      </c>
      <c r="K60" s="98" t="s">
        <v>4702</v>
      </c>
      <c r="L60" s="101">
        <v>8</v>
      </c>
      <c r="M60" s="98"/>
      <c r="N60" s="231">
        <v>2</v>
      </c>
      <c r="O60" s="230"/>
      <c r="P60" s="232">
        <v>27.200099999999999</v>
      </c>
      <c r="Q60" s="230"/>
      <c r="R60" s="232">
        <v>15.894600000000001</v>
      </c>
      <c r="S60" s="230"/>
      <c r="T60" s="232">
        <v>31.578299999999999</v>
      </c>
      <c r="U60" s="230"/>
      <c r="V60" s="229">
        <v>185032</v>
      </c>
      <c r="W60" s="230"/>
      <c r="X60" s="233">
        <v>208873</v>
      </c>
      <c r="Y60" s="230"/>
      <c r="Z60" s="229">
        <v>184417</v>
      </c>
      <c r="AA60" s="230"/>
      <c r="AB60" s="229">
        <v>24456</v>
      </c>
      <c r="AC60" s="230"/>
      <c r="AD60" s="229">
        <v>9329</v>
      </c>
      <c r="AE60" s="230"/>
      <c r="AF60" s="229">
        <v>6780</v>
      </c>
      <c r="AG60" s="230"/>
      <c r="AH60" s="229">
        <v>2549</v>
      </c>
      <c r="AI60" s="230"/>
      <c r="AJ60" s="229">
        <v>80763</v>
      </c>
      <c r="AK60" s="230"/>
      <c r="AL60" s="229">
        <v>75873</v>
      </c>
      <c r="AM60" s="230"/>
      <c r="AN60" s="229">
        <v>3127</v>
      </c>
      <c r="AO60" s="230"/>
      <c r="AP60" s="234">
        <v>2616</v>
      </c>
      <c r="AQ60" s="230"/>
      <c r="AR60" s="229">
        <v>214101</v>
      </c>
      <c r="AS60" s="230"/>
      <c r="AT60" s="233">
        <v>3403059</v>
      </c>
      <c r="AU60" s="98"/>
      <c r="AV60" s="102">
        <v>62.8</v>
      </c>
      <c r="AW60" s="98" t="s">
        <v>15</v>
      </c>
      <c r="AX60" s="98" t="s">
        <v>4993</v>
      </c>
    </row>
    <row r="61" spans="1:50">
      <c r="A61" s="98" t="s">
        <v>5004</v>
      </c>
      <c r="B61" s="98" t="s">
        <v>4754</v>
      </c>
      <c r="C61" s="98" t="s">
        <v>199</v>
      </c>
      <c r="D61" s="99">
        <v>2099</v>
      </c>
      <c r="E61" s="100">
        <v>20099</v>
      </c>
      <c r="F61" s="98" t="s">
        <v>4698</v>
      </c>
      <c r="G61" s="98" t="s">
        <v>4699</v>
      </c>
      <c r="H61" s="229">
        <v>18351295</v>
      </c>
      <c r="I61" s="230">
        <v>44</v>
      </c>
      <c r="J61" s="98" t="s">
        <v>4701</v>
      </c>
      <c r="K61" s="98" t="s">
        <v>4700</v>
      </c>
      <c r="L61" s="101">
        <v>44</v>
      </c>
      <c r="M61" s="98"/>
      <c r="N61" s="231">
        <v>11</v>
      </c>
      <c r="O61" s="230"/>
      <c r="P61" s="232">
        <v>14.9787</v>
      </c>
      <c r="Q61" s="230"/>
      <c r="R61" s="232">
        <v>6.2369000000000003</v>
      </c>
      <c r="S61" s="230"/>
      <c r="T61" s="232">
        <v>20.2651</v>
      </c>
      <c r="U61" s="230"/>
      <c r="V61" s="229">
        <v>2119585</v>
      </c>
      <c r="W61" s="230"/>
      <c r="X61" s="233">
        <v>2255067</v>
      </c>
      <c r="Y61" s="230"/>
      <c r="Z61" s="229">
        <v>2005981</v>
      </c>
      <c r="AA61" s="230"/>
      <c r="AB61" s="229">
        <v>249086</v>
      </c>
      <c r="AC61" s="230"/>
      <c r="AD61" s="229">
        <v>144198</v>
      </c>
      <c r="AE61" s="230"/>
      <c r="AF61" s="229">
        <v>133922</v>
      </c>
      <c r="AG61" s="230"/>
      <c r="AH61" s="229">
        <v>10276</v>
      </c>
      <c r="AI61" s="230"/>
      <c r="AJ61" s="229">
        <v>563767</v>
      </c>
      <c r="AK61" s="230"/>
      <c r="AL61" s="229">
        <v>501496</v>
      </c>
      <c r="AM61" s="230"/>
      <c r="AN61" s="229">
        <v>36049</v>
      </c>
      <c r="AO61" s="230"/>
      <c r="AP61" s="234">
        <v>33480</v>
      </c>
      <c r="AQ61" s="230"/>
      <c r="AR61" s="229">
        <v>2713941</v>
      </c>
      <c r="AS61" s="230"/>
      <c r="AT61" s="233">
        <v>16926538</v>
      </c>
      <c r="AU61" s="98"/>
      <c r="AV61" s="102">
        <v>28.6</v>
      </c>
      <c r="AW61" s="98" t="s">
        <v>15</v>
      </c>
      <c r="AX61" s="98" t="s">
        <v>4993</v>
      </c>
    </row>
    <row r="62" spans="1:50">
      <c r="A62" s="98" t="s">
        <v>4752</v>
      </c>
      <c r="B62" s="98" t="s">
        <v>4753</v>
      </c>
      <c r="C62" s="98" t="s">
        <v>157</v>
      </c>
      <c r="D62" s="99">
        <v>1102</v>
      </c>
      <c r="E62" s="100">
        <v>10102</v>
      </c>
      <c r="F62" s="98" t="s">
        <v>4717</v>
      </c>
      <c r="G62" s="98" t="s">
        <v>4699</v>
      </c>
      <c r="H62" s="229">
        <v>924859</v>
      </c>
      <c r="I62" s="230">
        <v>43</v>
      </c>
      <c r="J62" s="98" t="s">
        <v>4706</v>
      </c>
      <c r="K62" s="98" t="s">
        <v>4702</v>
      </c>
      <c r="L62" s="101">
        <v>28</v>
      </c>
      <c r="M62" s="98"/>
      <c r="N62" s="231">
        <v>5</v>
      </c>
      <c r="O62" s="230"/>
      <c r="P62" s="232">
        <v>41.5304</v>
      </c>
      <c r="Q62" s="230"/>
      <c r="R62" s="232">
        <v>26.974699999999999</v>
      </c>
      <c r="S62" s="230"/>
      <c r="T62" s="232">
        <v>14.137</v>
      </c>
      <c r="U62" s="230"/>
      <c r="V62" s="229">
        <v>1532134</v>
      </c>
      <c r="W62" s="230"/>
      <c r="X62" s="233">
        <v>1717047</v>
      </c>
      <c r="Y62" s="230"/>
      <c r="Z62" s="229">
        <v>1403229</v>
      </c>
      <c r="AA62" s="230"/>
      <c r="AB62" s="229">
        <v>313818</v>
      </c>
      <c r="AC62" s="230"/>
      <c r="AD62" s="229">
        <v>40817</v>
      </c>
      <c r="AE62" s="230"/>
      <c r="AF62" s="229">
        <v>33788</v>
      </c>
      <c r="AG62" s="230"/>
      <c r="AH62" s="229">
        <v>7029</v>
      </c>
      <c r="AI62" s="230"/>
      <c r="AJ62" s="229">
        <v>501997</v>
      </c>
      <c r="AK62" s="230"/>
      <c r="AL62" s="229">
        <v>418641</v>
      </c>
      <c r="AM62" s="230"/>
      <c r="AN62" s="229">
        <v>11906</v>
      </c>
      <c r="AO62" s="230"/>
      <c r="AP62" s="234">
        <v>9943</v>
      </c>
      <c r="AQ62" s="230"/>
      <c r="AR62" s="229">
        <v>477660</v>
      </c>
      <c r="AS62" s="230"/>
      <c r="AT62" s="233">
        <v>12884750</v>
      </c>
      <c r="AU62" s="98"/>
      <c r="AV62" s="102">
        <v>101.2</v>
      </c>
      <c r="AW62" s="98" t="s">
        <v>15</v>
      </c>
      <c r="AX62" s="98" t="s">
        <v>4993</v>
      </c>
    </row>
    <row r="63" spans="1:50">
      <c r="A63" s="98" t="s">
        <v>4756</v>
      </c>
      <c r="B63" s="98" t="s">
        <v>3823</v>
      </c>
      <c r="C63" s="98" t="s">
        <v>150</v>
      </c>
      <c r="D63" s="99">
        <v>9209</v>
      </c>
      <c r="E63" s="100">
        <v>90209</v>
      </c>
      <c r="F63" s="98" t="s">
        <v>4704</v>
      </c>
      <c r="G63" s="98" t="s">
        <v>4699</v>
      </c>
      <c r="H63" s="229">
        <v>3629114</v>
      </c>
      <c r="I63" s="230">
        <v>38</v>
      </c>
      <c r="J63" s="98" t="s">
        <v>4705</v>
      </c>
      <c r="K63" s="98" t="s">
        <v>4702</v>
      </c>
      <c r="L63" s="101">
        <v>38</v>
      </c>
      <c r="M63" s="98"/>
      <c r="N63" s="231">
        <v>17</v>
      </c>
      <c r="O63" s="230"/>
      <c r="P63" s="232">
        <v>15.732699999999999</v>
      </c>
      <c r="Q63" s="230"/>
      <c r="R63" s="232">
        <v>7.0598999999999998</v>
      </c>
      <c r="S63" s="230"/>
      <c r="T63" s="232">
        <v>59.326099999999997</v>
      </c>
      <c r="U63" s="230"/>
      <c r="V63" s="229">
        <v>3379368</v>
      </c>
      <c r="W63" s="230"/>
      <c r="X63" s="233">
        <v>3435184</v>
      </c>
      <c r="Y63" s="230"/>
      <c r="Z63" s="229">
        <v>3401452</v>
      </c>
      <c r="AA63" s="230"/>
      <c r="AB63" s="229">
        <v>33732</v>
      </c>
      <c r="AC63" s="230"/>
      <c r="AD63" s="229">
        <v>220467</v>
      </c>
      <c r="AE63" s="230"/>
      <c r="AF63" s="229">
        <v>216203</v>
      </c>
      <c r="AG63" s="230"/>
      <c r="AH63" s="229">
        <v>4264</v>
      </c>
      <c r="AI63" s="230"/>
      <c r="AJ63" s="229">
        <v>1639416</v>
      </c>
      <c r="AK63" s="230"/>
      <c r="AL63" s="229">
        <v>1623906</v>
      </c>
      <c r="AM63" s="230"/>
      <c r="AN63" s="229">
        <v>105253</v>
      </c>
      <c r="AO63" s="230"/>
      <c r="AP63" s="234">
        <v>103186</v>
      </c>
      <c r="AQ63" s="230"/>
      <c r="AR63" s="229">
        <v>12826471</v>
      </c>
      <c r="AS63" s="230"/>
      <c r="AT63" s="233">
        <v>90553779</v>
      </c>
      <c r="AU63" s="98"/>
      <c r="AV63" s="102">
        <v>54.48</v>
      </c>
      <c r="AW63" s="98" t="s">
        <v>15</v>
      </c>
      <c r="AX63" s="98" t="s">
        <v>4993</v>
      </c>
    </row>
    <row r="64" spans="1:50">
      <c r="A64" s="98" t="s">
        <v>4757</v>
      </c>
      <c r="B64" s="98" t="s">
        <v>3731</v>
      </c>
      <c r="C64" s="98" t="s">
        <v>153</v>
      </c>
      <c r="D64" s="99">
        <v>9182</v>
      </c>
      <c r="E64" s="100">
        <v>90182</v>
      </c>
      <c r="F64" s="98" t="s">
        <v>4707</v>
      </c>
      <c r="G64" s="98" t="s">
        <v>4699</v>
      </c>
      <c r="H64" s="229">
        <v>370583</v>
      </c>
      <c r="I64" s="230">
        <v>35</v>
      </c>
      <c r="J64" s="98" t="s">
        <v>4706</v>
      </c>
      <c r="K64" s="98" t="s">
        <v>4702</v>
      </c>
      <c r="L64" s="101">
        <v>35</v>
      </c>
      <c r="M64" s="98"/>
      <c r="N64" s="231">
        <v>7</v>
      </c>
      <c r="O64" s="230"/>
      <c r="P64" s="232">
        <v>39.364699999999999</v>
      </c>
      <c r="Q64" s="230"/>
      <c r="R64" s="232">
        <v>43.7104</v>
      </c>
      <c r="S64" s="230"/>
      <c r="T64" s="232">
        <v>41.436999999999998</v>
      </c>
      <c r="U64" s="230"/>
      <c r="V64" s="229">
        <v>1050950</v>
      </c>
      <c r="W64" s="230"/>
      <c r="X64" s="233">
        <v>1050950</v>
      </c>
      <c r="Y64" s="230"/>
      <c r="Z64" s="229">
        <v>1008877</v>
      </c>
      <c r="AA64" s="230"/>
      <c r="AB64" s="229">
        <v>42073</v>
      </c>
      <c r="AC64" s="230"/>
      <c r="AD64" s="229">
        <v>31545</v>
      </c>
      <c r="AE64" s="230"/>
      <c r="AF64" s="229">
        <v>25629</v>
      </c>
      <c r="AG64" s="230"/>
      <c r="AH64" s="229">
        <v>5916</v>
      </c>
      <c r="AI64" s="230"/>
      <c r="AJ64" s="229">
        <v>168072</v>
      </c>
      <c r="AK64" s="230"/>
      <c r="AL64" s="229">
        <v>158131</v>
      </c>
      <c r="AM64" s="230"/>
      <c r="AN64" s="229">
        <v>4801</v>
      </c>
      <c r="AO64" s="230"/>
      <c r="AP64" s="234">
        <v>4126</v>
      </c>
      <c r="AQ64" s="230"/>
      <c r="AR64" s="229">
        <v>1061990</v>
      </c>
      <c r="AS64" s="230"/>
      <c r="AT64" s="233">
        <v>46419957</v>
      </c>
      <c r="AU64" s="98"/>
      <c r="AV64" s="102">
        <v>172</v>
      </c>
      <c r="AW64" s="98" t="s">
        <v>15</v>
      </c>
      <c r="AX64" s="98" t="s">
        <v>4993</v>
      </c>
    </row>
    <row r="65" spans="1:50">
      <c r="A65" s="98" t="s">
        <v>5005</v>
      </c>
      <c r="B65" s="98" t="s">
        <v>3357</v>
      </c>
      <c r="C65" s="98" t="s">
        <v>161</v>
      </c>
      <c r="D65" s="99">
        <v>4232</v>
      </c>
      <c r="E65" s="100">
        <v>40232</v>
      </c>
      <c r="F65" s="98" t="s">
        <v>4717</v>
      </c>
      <c r="G65" s="98" t="s">
        <v>4699</v>
      </c>
      <c r="H65" s="229">
        <v>1510516</v>
      </c>
      <c r="I65" s="230">
        <v>25</v>
      </c>
      <c r="J65" s="98" t="s">
        <v>4706</v>
      </c>
      <c r="K65" s="98" t="s">
        <v>4702</v>
      </c>
      <c r="L65" s="101">
        <v>25</v>
      </c>
      <c r="M65" s="98"/>
      <c r="N65" s="231">
        <v>7</v>
      </c>
      <c r="O65" s="230"/>
      <c r="P65" s="232">
        <v>27.875299999999999</v>
      </c>
      <c r="Q65" s="230"/>
      <c r="R65" s="232">
        <v>16.655999999999999</v>
      </c>
      <c r="S65" s="230"/>
      <c r="T65" s="232">
        <v>36.110199999999999</v>
      </c>
      <c r="U65" s="230"/>
      <c r="V65" s="229">
        <v>961119</v>
      </c>
      <c r="W65" s="230"/>
      <c r="X65" s="233">
        <v>987220</v>
      </c>
      <c r="Y65" s="230"/>
      <c r="Z65" s="229">
        <v>959969</v>
      </c>
      <c r="AA65" s="230"/>
      <c r="AB65" s="229">
        <v>27251</v>
      </c>
      <c r="AC65" s="230"/>
      <c r="AD65" s="229">
        <v>35457</v>
      </c>
      <c r="AE65" s="230"/>
      <c r="AF65" s="229">
        <v>34438</v>
      </c>
      <c r="AG65" s="230"/>
      <c r="AH65" s="229">
        <v>1019</v>
      </c>
      <c r="AI65" s="230"/>
      <c r="AJ65" s="229">
        <v>486222</v>
      </c>
      <c r="AK65" s="230"/>
      <c r="AL65" s="229">
        <v>472840</v>
      </c>
      <c r="AM65" s="230"/>
      <c r="AN65" s="229">
        <v>17449</v>
      </c>
      <c r="AO65" s="230"/>
      <c r="AP65" s="234">
        <v>16961</v>
      </c>
      <c r="AQ65" s="230"/>
      <c r="AR65" s="229">
        <v>1243563</v>
      </c>
      <c r="AS65" s="230"/>
      <c r="AT65" s="233">
        <v>20712830</v>
      </c>
      <c r="AU65" s="98"/>
      <c r="AV65" s="102">
        <v>97.94</v>
      </c>
      <c r="AW65" s="98" t="s">
        <v>15</v>
      </c>
      <c r="AX65" s="98" t="s">
        <v>4993</v>
      </c>
    </row>
    <row r="66" spans="1:50">
      <c r="A66" s="98" t="s">
        <v>4758</v>
      </c>
      <c r="B66" s="98" t="s">
        <v>1076</v>
      </c>
      <c r="C66" s="98" t="s">
        <v>177</v>
      </c>
      <c r="D66" s="99">
        <v>1115</v>
      </c>
      <c r="E66" s="100">
        <v>10115</v>
      </c>
      <c r="F66" s="98" t="s">
        <v>4707</v>
      </c>
      <c r="G66" s="98" t="s">
        <v>4699</v>
      </c>
      <c r="H66" s="229">
        <v>203914</v>
      </c>
      <c r="I66" s="230">
        <v>21</v>
      </c>
      <c r="J66" s="98" t="s">
        <v>4706</v>
      </c>
      <c r="K66" s="98" t="s">
        <v>4702</v>
      </c>
      <c r="L66" s="101">
        <v>21</v>
      </c>
      <c r="M66" s="98"/>
      <c r="N66" s="231">
        <v>3</v>
      </c>
      <c r="O66" s="230"/>
      <c r="P66" s="232">
        <v>31.0428</v>
      </c>
      <c r="Q66" s="230"/>
      <c r="R66" s="232">
        <v>80.967200000000005</v>
      </c>
      <c r="S66" s="230"/>
      <c r="T66" s="232">
        <v>6.5294999999999996</v>
      </c>
      <c r="U66" s="230"/>
      <c r="V66" s="229">
        <v>2681492</v>
      </c>
      <c r="W66" s="230"/>
      <c r="X66" s="233">
        <v>1974842</v>
      </c>
      <c r="Y66" s="230"/>
      <c r="Z66" s="229">
        <v>1962156</v>
      </c>
      <c r="AA66" s="230"/>
      <c r="AB66" s="229">
        <v>12686</v>
      </c>
      <c r="AC66" s="230"/>
      <c r="AD66" s="229">
        <v>64602</v>
      </c>
      <c r="AE66" s="230"/>
      <c r="AF66" s="229">
        <v>63208</v>
      </c>
      <c r="AG66" s="230"/>
      <c r="AH66" s="229">
        <v>1394</v>
      </c>
      <c r="AI66" s="230"/>
      <c r="AJ66" s="229">
        <v>394968</v>
      </c>
      <c r="AK66" s="230"/>
      <c r="AL66" s="229">
        <v>392431</v>
      </c>
      <c r="AM66" s="230"/>
      <c r="AN66" s="229">
        <v>12909</v>
      </c>
      <c r="AO66" s="230"/>
      <c r="AP66" s="234">
        <v>12630</v>
      </c>
      <c r="AQ66" s="230"/>
      <c r="AR66" s="229">
        <v>412718</v>
      </c>
      <c r="AS66" s="230"/>
      <c r="AT66" s="233">
        <v>33416609</v>
      </c>
      <c r="AU66" s="98"/>
      <c r="AV66" s="102">
        <v>287.60000000000002</v>
      </c>
      <c r="AW66" s="98" t="s">
        <v>15</v>
      </c>
      <c r="AX66" s="98" t="s">
        <v>4993</v>
      </c>
    </row>
    <row r="67" spans="1:50">
      <c r="A67" s="98" t="s">
        <v>4755</v>
      </c>
      <c r="B67" s="98" t="s">
        <v>1345</v>
      </c>
      <c r="C67" s="98" t="s">
        <v>207</v>
      </c>
      <c r="D67" s="99">
        <v>3057</v>
      </c>
      <c r="E67" s="100">
        <v>30057</v>
      </c>
      <c r="F67" s="98" t="s">
        <v>4717</v>
      </c>
      <c r="G67" s="98" t="s">
        <v>4699</v>
      </c>
      <c r="H67" s="229">
        <v>5441567</v>
      </c>
      <c r="I67" s="230">
        <v>20</v>
      </c>
      <c r="J67" s="98" t="s">
        <v>4706</v>
      </c>
      <c r="K67" s="98" t="s">
        <v>4702</v>
      </c>
      <c r="L67" s="101">
        <v>20</v>
      </c>
      <c r="M67" s="98"/>
      <c r="N67" s="231">
        <v>2</v>
      </c>
      <c r="O67" s="230"/>
      <c r="P67" s="232">
        <v>56.726300000000002</v>
      </c>
      <c r="Q67" s="230"/>
      <c r="R67" s="232">
        <v>86.293899999999994</v>
      </c>
      <c r="S67" s="230"/>
      <c r="T67" s="232">
        <v>20.154699999999998</v>
      </c>
      <c r="U67" s="230"/>
      <c r="V67" s="229">
        <v>2195188</v>
      </c>
      <c r="W67" s="230"/>
      <c r="X67" s="233">
        <v>1628329</v>
      </c>
      <c r="Y67" s="230"/>
      <c r="Z67" s="229">
        <v>1628329</v>
      </c>
      <c r="AA67" s="230"/>
      <c r="AB67" s="229">
        <v>0</v>
      </c>
      <c r="AC67" s="230"/>
      <c r="AD67" s="229">
        <v>28705</v>
      </c>
      <c r="AE67" s="230"/>
      <c r="AF67" s="229">
        <v>28705</v>
      </c>
      <c r="AG67" s="230"/>
      <c r="AH67" s="229">
        <v>0</v>
      </c>
      <c r="AI67" s="230"/>
      <c r="AJ67" s="229">
        <v>325666</v>
      </c>
      <c r="AK67" s="230"/>
      <c r="AL67" s="229">
        <v>325666</v>
      </c>
      <c r="AM67" s="230"/>
      <c r="AN67" s="229">
        <v>5741</v>
      </c>
      <c r="AO67" s="230"/>
      <c r="AP67" s="234">
        <v>5741</v>
      </c>
      <c r="AQ67" s="230"/>
      <c r="AR67" s="229">
        <v>578541</v>
      </c>
      <c r="AS67" s="230"/>
      <c r="AT67" s="233">
        <v>49924566</v>
      </c>
      <c r="AU67" s="98"/>
      <c r="AV67" s="102">
        <v>144.4</v>
      </c>
      <c r="AW67" s="98" t="s">
        <v>15</v>
      </c>
      <c r="AX67" s="98" t="s">
        <v>4993</v>
      </c>
    </row>
    <row r="68" spans="1:50">
      <c r="A68" s="98" t="s">
        <v>4760</v>
      </c>
      <c r="B68" s="98" t="s">
        <v>4759</v>
      </c>
      <c r="C68" s="98" t="s">
        <v>153</v>
      </c>
      <c r="D68" s="99"/>
      <c r="E68" s="100">
        <v>90299</v>
      </c>
      <c r="F68" s="98" t="s">
        <v>4707</v>
      </c>
      <c r="G68" s="98" t="s">
        <v>4699</v>
      </c>
      <c r="H68" s="229">
        <v>308231</v>
      </c>
      <c r="I68" s="230">
        <v>12</v>
      </c>
      <c r="J68" s="98" t="s">
        <v>4706</v>
      </c>
      <c r="K68" s="98" t="s">
        <v>4700</v>
      </c>
      <c r="L68" s="101">
        <v>12</v>
      </c>
      <c r="M68" s="98"/>
      <c r="N68" s="231">
        <v>4</v>
      </c>
      <c r="O68" s="230"/>
      <c r="P68" s="232">
        <v>28.331499999999998</v>
      </c>
      <c r="Q68" s="230"/>
      <c r="R68" s="232">
        <v>23.8338</v>
      </c>
      <c r="S68" s="230"/>
      <c r="T68" s="232">
        <v>19.559999999999999</v>
      </c>
      <c r="U68" s="230"/>
      <c r="V68" s="229">
        <v>857003</v>
      </c>
      <c r="W68" s="230"/>
      <c r="X68" s="233">
        <v>833350</v>
      </c>
      <c r="Y68" s="230"/>
      <c r="Z68" s="229">
        <v>821415</v>
      </c>
      <c r="AA68" s="230"/>
      <c r="AB68" s="229">
        <v>11935</v>
      </c>
      <c r="AC68" s="230"/>
      <c r="AD68" s="229">
        <v>30370</v>
      </c>
      <c r="AE68" s="230"/>
      <c r="AF68" s="229">
        <v>28993</v>
      </c>
      <c r="AG68" s="230"/>
      <c r="AH68" s="229">
        <v>1377</v>
      </c>
      <c r="AI68" s="230"/>
      <c r="AJ68" s="229">
        <v>389580</v>
      </c>
      <c r="AK68" s="230"/>
      <c r="AL68" s="229">
        <v>384000</v>
      </c>
      <c r="AM68" s="230"/>
      <c r="AN68" s="229">
        <v>14198</v>
      </c>
      <c r="AO68" s="230"/>
      <c r="AP68" s="234">
        <v>13554</v>
      </c>
      <c r="AQ68" s="230"/>
      <c r="AR68" s="229">
        <v>567103</v>
      </c>
      <c r="AS68" s="230"/>
      <c r="AT68" s="233">
        <v>13516234</v>
      </c>
      <c r="AU68" s="98"/>
      <c r="AV68" s="102">
        <v>90.1</v>
      </c>
      <c r="AW68" s="98" t="s">
        <v>15</v>
      </c>
      <c r="AX68" s="98" t="s">
        <v>4993</v>
      </c>
    </row>
    <row r="71" spans="1:50">
      <c r="N71" s="235">
        <f>SUM(N2:N68)</f>
        <v>2748</v>
      </c>
    </row>
  </sheetData>
  <autoFilter ref="A1:AX1" xr:uid="{50A8C45A-5858-4D09-AFE0-B39F437E1794}"/>
  <conditionalFormatting sqref="A2:AX68">
    <cfRule type="expression" dxfId="2" priority="1">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B5164-C460-4E3A-81C0-38CC832BA995}">
  <dimension ref="A1:BG70"/>
  <sheetViews>
    <sheetView workbookViewId="0"/>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237" t="s">
        <v>4649</v>
      </c>
      <c r="B1" s="237" t="s">
        <v>4618</v>
      </c>
      <c r="C1" s="238" t="s">
        <v>146</v>
      </c>
      <c r="D1" s="239" t="s">
        <v>4650</v>
      </c>
      <c r="E1" s="240" t="s">
        <v>4651</v>
      </c>
      <c r="F1" s="241" t="s">
        <v>4652</v>
      </c>
      <c r="G1" s="242" t="s">
        <v>4654</v>
      </c>
      <c r="H1" s="242" t="s">
        <v>4655</v>
      </c>
      <c r="I1" s="241" t="s">
        <v>4656</v>
      </c>
      <c r="J1" s="241" t="s">
        <v>4770</v>
      </c>
      <c r="K1" s="241" t="s">
        <v>4658</v>
      </c>
      <c r="L1" s="241" t="s">
        <v>4771</v>
      </c>
      <c r="M1" s="242" t="s">
        <v>4772</v>
      </c>
      <c r="N1" s="242" t="s">
        <v>4773</v>
      </c>
      <c r="O1" s="242" t="s">
        <v>4774</v>
      </c>
      <c r="P1" s="242" t="s">
        <v>4775</v>
      </c>
      <c r="Q1" s="242" t="s">
        <v>4776</v>
      </c>
      <c r="R1" s="242" t="s">
        <v>4777</v>
      </c>
      <c r="S1" s="242" t="s">
        <v>4778</v>
      </c>
      <c r="T1" s="242" t="s">
        <v>4779</v>
      </c>
      <c r="U1" s="242" t="s">
        <v>4780</v>
      </c>
      <c r="V1" s="242" t="s">
        <v>4781</v>
      </c>
      <c r="W1" s="242" t="s">
        <v>4782</v>
      </c>
      <c r="X1" s="242" t="s">
        <v>4783</v>
      </c>
      <c r="Y1" s="242" t="s">
        <v>4784</v>
      </c>
      <c r="Z1" s="242" t="s">
        <v>4785</v>
      </c>
      <c r="AA1" s="242" t="s">
        <v>4786</v>
      </c>
      <c r="AB1" s="242" t="s">
        <v>4787</v>
      </c>
      <c r="AC1" s="243" t="s">
        <v>4788</v>
      </c>
      <c r="AD1" s="244" t="s">
        <v>63</v>
      </c>
      <c r="AE1" s="244" t="s">
        <v>4789</v>
      </c>
      <c r="AF1" s="244" t="s">
        <v>64</v>
      </c>
      <c r="AG1" s="244" t="s">
        <v>4790</v>
      </c>
      <c r="AH1" s="244" t="s">
        <v>4791</v>
      </c>
      <c r="AI1" s="244" t="s">
        <v>4792</v>
      </c>
      <c r="AJ1" s="244" t="s">
        <v>62</v>
      </c>
      <c r="AK1" s="244" t="s">
        <v>4793</v>
      </c>
      <c r="AL1" s="244" t="s">
        <v>4794</v>
      </c>
      <c r="AM1" s="244" t="s">
        <v>4795</v>
      </c>
      <c r="AN1" s="244" t="s">
        <v>4796</v>
      </c>
      <c r="AO1" s="244" t="s">
        <v>4797</v>
      </c>
      <c r="AP1" s="244" t="s">
        <v>4798</v>
      </c>
      <c r="AQ1" s="244" t="s">
        <v>4799</v>
      </c>
      <c r="AR1" s="245" t="s">
        <v>4800</v>
      </c>
      <c r="AS1" s="246" t="s">
        <v>4801</v>
      </c>
      <c r="AT1" s="246" t="s">
        <v>4802</v>
      </c>
      <c r="AU1" s="246" t="s">
        <v>4803</v>
      </c>
      <c r="AV1" s="246" t="s">
        <v>4804</v>
      </c>
      <c r="AW1" s="246" t="s">
        <v>4805</v>
      </c>
      <c r="AX1" s="246" t="s">
        <v>4806</v>
      </c>
      <c r="AY1" s="246" t="s">
        <v>4807</v>
      </c>
      <c r="AZ1" s="246" t="s">
        <v>4808</v>
      </c>
      <c r="BA1" s="246" t="s">
        <v>4809</v>
      </c>
      <c r="BB1" s="246" t="s">
        <v>4810</v>
      </c>
      <c r="BC1" s="246" t="s">
        <v>4811</v>
      </c>
      <c r="BD1" s="246" t="s">
        <v>4812</v>
      </c>
      <c r="BE1" s="246" t="s">
        <v>4813</v>
      </c>
      <c r="BF1" s="246" t="s">
        <v>4814</v>
      </c>
      <c r="BG1" s="241" t="s">
        <v>4815</v>
      </c>
    </row>
    <row r="2" spans="1:59">
      <c r="A2" s="247" t="s">
        <v>4697</v>
      </c>
      <c r="B2" s="247" t="s">
        <v>4761</v>
      </c>
      <c r="C2" s="248" t="s">
        <v>199</v>
      </c>
      <c r="D2" s="249">
        <v>2008</v>
      </c>
      <c r="E2" s="250">
        <v>20008</v>
      </c>
      <c r="F2" s="248" t="s">
        <v>4698</v>
      </c>
      <c r="G2" s="251">
        <v>18351295</v>
      </c>
      <c r="H2" s="252">
        <v>10427</v>
      </c>
      <c r="I2" s="248" t="s">
        <v>4701</v>
      </c>
      <c r="J2" s="253" t="s">
        <v>4700</v>
      </c>
      <c r="K2" s="253">
        <v>5413</v>
      </c>
      <c r="L2" s="254"/>
      <c r="M2" s="255">
        <v>0</v>
      </c>
      <c r="N2" s="255"/>
      <c r="O2" s="255">
        <v>0</v>
      </c>
      <c r="P2" s="255"/>
      <c r="Q2" s="255">
        <v>0</v>
      </c>
      <c r="R2" s="255"/>
      <c r="S2" s="255">
        <v>0</v>
      </c>
      <c r="T2" s="255"/>
      <c r="U2" s="255">
        <v>0</v>
      </c>
      <c r="V2" s="255"/>
      <c r="W2" s="255">
        <v>0</v>
      </c>
      <c r="X2" s="255"/>
      <c r="Y2" s="255">
        <v>1596235000</v>
      </c>
      <c r="Z2" s="255"/>
      <c r="AA2" s="252">
        <v>0</v>
      </c>
      <c r="AB2" s="256"/>
      <c r="AC2" s="257"/>
      <c r="AD2" s="256">
        <v>0</v>
      </c>
      <c r="AE2" s="256"/>
      <c r="AF2" s="256">
        <v>0</v>
      </c>
      <c r="AG2" s="256"/>
      <c r="AH2" s="256">
        <v>0</v>
      </c>
      <c r="AI2" s="256"/>
      <c r="AJ2" s="256">
        <v>0</v>
      </c>
      <c r="AK2" s="256"/>
      <c r="AL2" s="256">
        <v>0</v>
      </c>
      <c r="AM2" s="256"/>
      <c r="AN2" s="256">
        <v>335497633</v>
      </c>
      <c r="AO2" s="256"/>
      <c r="AP2" s="256">
        <v>0</v>
      </c>
      <c r="AQ2" s="247"/>
      <c r="AR2" s="258"/>
      <c r="AS2" s="259"/>
      <c r="AT2" s="259"/>
      <c r="AU2" s="259"/>
      <c r="AV2" s="259"/>
      <c r="AW2" s="259"/>
      <c r="AX2" s="259"/>
      <c r="AY2" s="259"/>
      <c r="AZ2" s="259"/>
      <c r="BA2" s="259"/>
      <c r="BB2" s="259"/>
      <c r="BC2" s="259">
        <v>0.2102</v>
      </c>
      <c r="BD2" s="259"/>
      <c r="BE2" s="259"/>
      <c r="BF2" s="247"/>
      <c r="BG2" s="247" t="s">
        <v>4993</v>
      </c>
    </row>
    <row r="3" spans="1:59">
      <c r="A3" s="247" t="s">
        <v>4703</v>
      </c>
      <c r="B3" s="247" t="s">
        <v>1479</v>
      </c>
      <c r="C3" s="248" t="s">
        <v>196</v>
      </c>
      <c r="D3" s="249">
        <v>2080</v>
      </c>
      <c r="E3" s="250">
        <v>20080</v>
      </c>
      <c r="F3" s="248" t="s">
        <v>4704</v>
      </c>
      <c r="G3" s="251">
        <v>18351295</v>
      </c>
      <c r="H3" s="252">
        <v>3646</v>
      </c>
      <c r="I3" s="248" t="s">
        <v>4706</v>
      </c>
      <c r="J3" s="253" t="s">
        <v>4700</v>
      </c>
      <c r="K3" s="253">
        <v>904</v>
      </c>
      <c r="L3" s="254"/>
      <c r="M3" s="255">
        <v>13166567</v>
      </c>
      <c r="N3" s="255"/>
      <c r="O3" s="255">
        <v>0</v>
      </c>
      <c r="P3" s="255"/>
      <c r="Q3" s="255">
        <v>0</v>
      </c>
      <c r="R3" s="255"/>
      <c r="S3" s="255">
        <v>0</v>
      </c>
      <c r="T3" s="255"/>
      <c r="U3" s="255">
        <v>0</v>
      </c>
      <c r="V3" s="255"/>
      <c r="W3" s="255">
        <v>0</v>
      </c>
      <c r="X3" s="255"/>
      <c r="Y3" s="255">
        <v>359673989</v>
      </c>
      <c r="Z3" s="255"/>
      <c r="AA3" s="252">
        <v>0</v>
      </c>
      <c r="AB3" s="256"/>
      <c r="AC3" s="257"/>
      <c r="AD3" s="256">
        <v>2485889</v>
      </c>
      <c r="AE3" s="256"/>
      <c r="AF3" s="256">
        <v>0</v>
      </c>
      <c r="AG3" s="256"/>
      <c r="AH3" s="256">
        <v>0</v>
      </c>
      <c r="AI3" s="256"/>
      <c r="AJ3" s="256">
        <v>0</v>
      </c>
      <c r="AK3" s="256"/>
      <c r="AL3" s="256">
        <v>1663636</v>
      </c>
      <c r="AM3" s="256"/>
      <c r="AN3" s="256">
        <v>8381067</v>
      </c>
      <c r="AO3" s="256"/>
      <c r="AP3" s="256">
        <v>0</v>
      </c>
      <c r="AQ3" s="247"/>
      <c r="AR3" s="258"/>
      <c r="AS3" s="259">
        <v>0.1888</v>
      </c>
      <c r="AT3" s="259"/>
      <c r="AU3" s="259"/>
      <c r="AV3" s="259"/>
      <c r="AW3" s="259"/>
      <c r="AX3" s="259"/>
      <c r="AY3" s="259"/>
      <c r="AZ3" s="259"/>
      <c r="BA3" s="259"/>
      <c r="BB3" s="259"/>
      <c r="BC3" s="259">
        <v>2.3300000000000001E-2</v>
      </c>
      <c r="BD3" s="259"/>
      <c r="BE3" s="259"/>
      <c r="BF3" s="247"/>
      <c r="BG3" s="247" t="s">
        <v>4993</v>
      </c>
    </row>
    <row r="4" spans="1:59">
      <c r="A4" s="247" t="s">
        <v>4703</v>
      </c>
      <c r="B4" s="247" t="s">
        <v>1479</v>
      </c>
      <c r="C4" s="248" t="s">
        <v>196</v>
      </c>
      <c r="D4" s="249">
        <v>2080</v>
      </c>
      <c r="E4" s="250">
        <v>20080</v>
      </c>
      <c r="F4" s="248" t="s">
        <v>4704</v>
      </c>
      <c r="G4" s="251">
        <v>18351295</v>
      </c>
      <c r="H4" s="252">
        <v>3646</v>
      </c>
      <c r="I4" s="248" t="s">
        <v>4705</v>
      </c>
      <c r="J4" s="253" t="s">
        <v>4702</v>
      </c>
      <c r="K4" s="253">
        <v>42</v>
      </c>
      <c r="L4" s="254"/>
      <c r="M4" s="255">
        <v>0</v>
      </c>
      <c r="N4" s="255"/>
      <c r="O4" s="255">
        <v>0</v>
      </c>
      <c r="P4" s="255"/>
      <c r="Q4" s="255">
        <v>0</v>
      </c>
      <c r="R4" s="255"/>
      <c r="S4" s="255">
        <v>0</v>
      </c>
      <c r="T4" s="255"/>
      <c r="U4" s="255">
        <v>0</v>
      </c>
      <c r="V4" s="255"/>
      <c r="W4" s="255">
        <v>0</v>
      </c>
      <c r="X4" s="255"/>
      <c r="Y4" s="255">
        <v>27163871</v>
      </c>
      <c r="Z4" s="255"/>
      <c r="AA4" s="252">
        <v>0</v>
      </c>
      <c r="AB4" s="256"/>
      <c r="AC4" s="257"/>
      <c r="AD4" s="256">
        <v>0</v>
      </c>
      <c r="AE4" s="256"/>
      <c r="AF4" s="256">
        <v>0</v>
      </c>
      <c r="AG4" s="256"/>
      <c r="AH4" s="256">
        <v>0</v>
      </c>
      <c r="AI4" s="256"/>
      <c r="AJ4" s="256">
        <v>0</v>
      </c>
      <c r="AK4" s="256"/>
      <c r="AL4" s="256">
        <v>0</v>
      </c>
      <c r="AM4" s="256"/>
      <c r="AN4" s="256">
        <v>2073346</v>
      </c>
      <c r="AO4" s="256"/>
      <c r="AP4" s="256">
        <v>0</v>
      </c>
      <c r="AQ4" s="247"/>
      <c r="AR4" s="258"/>
      <c r="AS4" s="259"/>
      <c r="AT4" s="259"/>
      <c r="AU4" s="259"/>
      <c r="AV4" s="259"/>
      <c r="AW4" s="259"/>
      <c r="AX4" s="259"/>
      <c r="AY4" s="259"/>
      <c r="AZ4" s="259"/>
      <c r="BA4" s="259"/>
      <c r="BB4" s="259"/>
      <c r="BC4" s="259">
        <v>7.6300000000000007E-2</v>
      </c>
      <c r="BD4" s="259"/>
      <c r="BE4" s="259"/>
      <c r="BF4" s="247"/>
      <c r="BG4" s="247" t="s">
        <v>4993</v>
      </c>
    </row>
    <row r="5" spans="1:59">
      <c r="A5" s="247" t="s">
        <v>4703</v>
      </c>
      <c r="B5" s="247" t="s">
        <v>1479</v>
      </c>
      <c r="C5" s="248" t="s">
        <v>196</v>
      </c>
      <c r="D5" s="249">
        <v>2080</v>
      </c>
      <c r="E5" s="250">
        <v>20080</v>
      </c>
      <c r="F5" s="248" t="s">
        <v>4704</v>
      </c>
      <c r="G5" s="251">
        <v>18351295</v>
      </c>
      <c r="H5" s="252">
        <v>3646</v>
      </c>
      <c r="I5" s="248" t="s">
        <v>4705</v>
      </c>
      <c r="J5" s="253" t="s">
        <v>4700</v>
      </c>
      <c r="K5" s="253">
        <v>15</v>
      </c>
      <c r="L5" s="254"/>
      <c r="M5" s="255">
        <v>0</v>
      </c>
      <c r="N5" s="255"/>
      <c r="O5" s="255">
        <v>0</v>
      </c>
      <c r="P5" s="255"/>
      <c r="Q5" s="255">
        <v>0</v>
      </c>
      <c r="R5" s="255"/>
      <c r="S5" s="255">
        <v>0</v>
      </c>
      <c r="T5" s="255"/>
      <c r="U5" s="255">
        <v>0</v>
      </c>
      <c r="V5" s="255"/>
      <c r="W5" s="255">
        <v>0</v>
      </c>
      <c r="X5" s="255"/>
      <c r="Y5" s="255">
        <v>6694675</v>
      </c>
      <c r="Z5" s="255"/>
      <c r="AA5" s="252">
        <v>0</v>
      </c>
      <c r="AB5" s="256"/>
      <c r="AC5" s="257"/>
      <c r="AD5" s="256">
        <v>0</v>
      </c>
      <c r="AE5" s="256"/>
      <c r="AF5" s="256">
        <v>0</v>
      </c>
      <c r="AG5" s="256"/>
      <c r="AH5" s="256">
        <v>0</v>
      </c>
      <c r="AI5" s="256"/>
      <c r="AJ5" s="256">
        <v>0</v>
      </c>
      <c r="AK5" s="256"/>
      <c r="AL5" s="256">
        <v>0</v>
      </c>
      <c r="AM5" s="256"/>
      <c r="AN5" s="256">
        <v>492775</v>
      </c>
      <c r="AO5" s="256"/>
      <c r="AP5" s="256">
        <v>0</v>
      </c>
      <c r="AQ5" s="247"/>
      <c r="AR5" s="258"/>
      <c r="AS5" s="259"/>
      <c r="AT5" s="259"/>
      <c r="AU5" s="259"/>
      <c r="AV5" s="259"/>
      <c r="AW5" s="259"/>
      <c r="AX5" s="259"/>
      <c r="AY5" s="259"/>
      <c r="AZ5" s="259"/>
      <c r="BA5" s="259"/>
      <c r="BB5" s="259"/>
      <c r="BC5" s="259">
        <v>7.3599999999999999E-2</v>
      </c>
      <c r="BD5" s="259"/>
      <c r="BE5" s="259"/>
      <c r="BF5" s="247"/>
      <c r="BG5" s="247" t="s">
        <v>4993</v>
      </c>
    </row>
    <row r="6" spans="1:59">
      <c r="A6" s="247" t="s">
        <v>4994</v>
      </c>
      <c r="B6" s="247" t="s">
        <v>3779</v>
      </c>
      <c r="C6" s="248" t="s">
        <v>153</v>
      </c>
      <c r="D6" s="249">
        <v>9154</v>
      </c>
      <c r="E6" s="250">
        <v>90154</v>
      </c>
      <c r="F6" s="248" t="s">
        <v>4707</v>
      </c>
      <c r="G6" s="251">
        <v>12150996</v>
      </c>
      <c r="H6" s="252">
        <v>3482</v>
      </c>
      <c r="I6" s="248" t="s">
        <v>4701</v>
      </c>
      <c r="J6" s="253" t="s">
        <v>4700</v>
      </c>
      <c r="K6" s="253">
        <v>68</v>
      </c>
      <c r="L6" s="254"/>
      <c r="M6" s="255">
        <v>0</v>
      </c>
      <c r="N6" s="255"/>
      <c r="O6" s="255">
        <v>0</v>
      </c>
      <c r="P6" s="255"/>
      <c r="Q6" s="255">
        <v>0</v>
      </c>
      <c r="R6" s="255"/>
      <c r="S6" s="255">
        <v>0</v>
      </c>
      <c r="T6" s="255"/>
      <c r="U6" s="255">
        <v>0</v>
      </c>
      <c r="V6" s="255"/>
      <c r="W6" s="255">
        <v>0</v>
      </c>
      <c r="X6" s="255"/>
      <c r="Y6" s="255">
        <v>82163176</v>
      </c>
      <c r="Z6" s="255"/>
      <c r="AA6" s="252">
        <v>0</v>
      </c>
      <c r="AB6" s="256"/>
      <c r="AC6" s="257"/>
      <c r="AD6" s="256">
        <v>0</v>
      </c>
      <c r="AE6" s="256"/>
      <c r="AF6" s="256">
        <v>0</v>
      </c>
      <c r="AG6" s="256"/>
      <c r="AH6" s="256">
        <v>0</v>
      </c>
      <c r="AI6" s="256"/>
      <c r="AJ6" s="256">
        <v>0</v>
      </c>
      <c r="AK6" s="256"/>
      <c r="AL6" s="256">
        <v>0</v>
      </c>
      <c r="AM6" s="256"/>
      <c r="AN6" s="256">
        <v>6909214</v>
      </c>
      <c r="AO6" s="256"/>
      <c r="AP6" s="256">
        <v>0</v>
      </c>
      <c r="AQ6" s="247"/>
      <c r="AR6" s="258"/>
      <c r="AS6" s="259"/>
      <c r="AT6" s="259"/>
      <c r="AU6" s="259"/>
      <c r="AV6" s="259"/>
      <c r="AW6" s="259"/>
      <c r="AX6" s="259"/>
      <c r="AY6" s="259"/>
      <c r="AZ6" s="259"/>
      <c r="BA6" s="259"/>
      <c r="BB6" s="259"/>
      <c r="BC6" s="259">
        <v>8.4099999999999994E-2</v>
      </c>
      <c r="BD6" s="259"/>
      <c r="BE6" s="259"/>
      <c r="BF6" s="247"/>
      <c r="BG6" s="247" t="s">
        <v>4993</v>
      </c>
    </row>
    <row r="7" spans="1:59">
      <c r="A7" s="247" t="s">
        <v>4994</v>
      </c>
      <c r="B7" s="247" t="s">
        <v>3779</v>
      </c>
      <c r="C7" s="248" t="s">
        <v>153</v>
      </c>
      <c r="D7" s="249">
        <v>9154</v>
      </c>
      <c r="E7" s="250">
        <v>90154</v>
      </c>
      <c r="F7" s="248" t="s">
        <v>4707</v>
      </c>
      <c r="G7" s="251">
        <v>12150996</v>
      </c>
      <c r="H7" s="252">
        <v>3482</v>
      </c>
      <c r="I7" s="248" t="s">
        <v>4705</v>
      </c>
      <c r="J7" s="253" t="s">
        <v>4700</v>
      </c>
      <c r="K7" s="253">
        <v>203</v>
      </c>
      <c r="L7" s="254"/>
      <c r="M7" s="255">
        <v>0</v>
      </c>
      <c r="N7" s="255"/>
      <c r="O7" s="255">
        <v>0</v>
      </c>
      <c r="P7" s="255"/>
      <c r="Q7" s="255">
        <v>0</v>
      </c>
      <c r="R7" s="255"/>
      <c r="S7" s="255">
        <v>0</v>
      </c>
      <c r="T7" s="255"/>
      <c r="U7" s="255">
        <v>0</v>
      </c>
      <c r="V7" s="255"/>
      <c r="W7" s="255">
        <v>0</v>
      </c>
      <c r="X7" s="255"/>
      <c r="Y7" s="255">
        <v>144995154</v>
      </c>
      <c r="Z7" s="255"/>
      <c r="AA7" s="252">
        <v>0</v>
      </c>
      <c r="AB7" s="256"/>
      <c r="AC7" s="257"/>
      <c r="AD7" s="256">
        <v>0</v>
      </c>
      <c r="AE7" s="256"/>
      <c r="AF7" s="256">
        <v>0</v>
      </c>
      <c r="AG7" s="256"/>
      <c r="AH7" s="256">
        <v>0</v>
      </c>
      <c r="AI7" s="256"/>
      <c r="AJ7" s="256">
        <v>0</v>
      </c>
      <c r="AK7" s="256"/>
      <c r="AL7" s="256">
        <v>0</v>
      </c>
      <c r="AM7" s="256"/>
      <c r="AN7" s="256">
        <v>16469107</v>
      </c>
      <c r="AO7" s="256"/>
      <c r="AP7" s="256">
        <v>0</v>
      </c>
      <c r="AQ7" s="247"/>
      <c r="AR7" s="258"/>
      <c r="AS7" s="259"/>
      <c r="AT7" s="259"/>
      <c r="AU7" s="259"/>
      <c r="AV7" s="259"/>
      <c r="AW7" s="259"/>
      <c r="AX7" s="259"/>
      <c r="AY7" s="259"/>
      <c r="AZ7" s="259"/>
      <c r="BA7" s="259"/>
      <c r="BB7" s="259"/>
      <c r="BC7" s="259">
        <v>0.11360000000000001</v>
      </c>
      <c r="BD7" s="259"/>
      <c r="BE7" s="259"/>
      <c r="BF7" s="247"/>
      <c r="BG7" s="247" t="s">
        <v>4993</v>
      </c>
    </row>
    <row r="8" spans="1:59">
      <c r="A8" s="247" t="s">
        <v>4708</v>
      </c>
      <c r="B8" s="247" t="s">
        <v>221</v>
      </c>
      <c r="C8" s="248" t="s">
        <v>4709</v>
      </c>
      <c r="D8" s="249">
        <v>3030</v>
      </c>
      <c r="E8" s="250">
        <v>30030</v>
      </c>
      <c r="F8" s="248" t="s">
        <v>4707</v>
      </c>
      <c r="G8" s="251">
        <v>4586770</v>
      </c>
      <c r="H8" s="252">
        <v>3304</v>
      </c>
      <c r="I8" s="248" t="s">
        <v>4701</v>
      </c>
      <c r="J8" s="253" t="s">
        <v>4700</v>
      </c>
      <c r="K8" s="253">
        <v>998</v>
      </c>
      <c r="L8" s="254"/>
      <c r="M8" s="255">
        <v>0</v>
      </c>
      <c r="N8" s="255"/>
      <c r="O8" s="255">
        <v>0</v>
      </c>
      <c r="P8" s="255"/>
      <c r="Q8" s="255">
        <v>0</v>
      </c>
      <c r="R8" s="255"/>
      <c r="S8" s="255">
        <v>0</v>
      </c>
      <c r="T8" s="255"/>
      <c r="U8" s="255">
        <v>0</v>
      </c>
      <c r="V8" s="255"/>
      <c r="W8" s="255">
        <v>0</v>
      </c>
      <c r="X8" s="255"/>
      <c r="Y8" s="255">
        <v>576455528</v>
      </c>
      <c r="Z8" s="255"/>
      <c r="AA8" s="252">
        <v>0</v>
      </c>
      <c r="AB8" s="256"/>
      <c r="AC8" s="257"/>
      <c r="AD8" s="256">
        <v>0</v>
      </c>
      <c r="AE8" s="256"/>
      <c r="AF8" s="256">
        <v>0</v>
      </c>
      <c r="AG8" s="256"/>
      <c r="AH8" s="256">
        <v>0</v>
      </c>
      <c r="AI8" s="256"/>
      <c r="AJ8" s="256">
        <v>0</v>
      </c>
      <c r="AK8" s="256"/>
      <c r="AL8" s="256">
        <v>0</v>
      </c>
      <c r="AM8" s="256"/>
      <c r="AN8" s="256">
        <v>64920984</v>
      </c>
      <c r="AO8" s="256"/>
      <c r="AP8" s="256">
        <v>0</v>
      </c>
      <c r="AQ8" s="247"/>
      <c r="AR8" s="258"/>
      <c r="AS8" s="259"/>
      <c r="AT8" s="259"/>
      <c r="AU8" s="259"/>
      <c r="AV8" s="259"/>
      <c r="AW8" s="259"/>
      <c r="AX8" s="259"/>
      <c r="AY8" s="259"/>
      <c r="AZ8" s="259"/>
      <c r="BA8" s="259"/>
      <c r="BB8" s="259"/>
      <c r="BC8" s="259">
        <v>0.11260000000000001</v>
      </c>
      <c r="BD8" s="259"/>
      <c r="BE8" s="259"/>
      <c r="BF8" s="247"/>
      <c r="BG8" s="247" t="s">
        <v>4993</v>
      </c>
    </row>
    <row r="9" spans="1:59">
      <c r="A9" s="247" t="s">
        <v>4712</v>
      </c>
      <c r="B9" s="247" t="s">
        <v>2909</v>
      </c>
      <c r="C9" s="248" t="s">
        <v>167</v>
      </c>
      <c r="D9" s="249">
        <v>5066</v>
      </c>
      <c r="E9" s="250">
        <v>50066</v>
      </c>
      <c r="F9" s="248" t="s">
        <v>4707</v>
      </c>
      <c r="G9" s="251">
        <v>8608208</v>
      </c>
      <c r="H9" s="252">
        <v>2703</v>
      </c>
      <c r="I9" s="248" t="s">
        <v>4701</v>
      </c>
      <c r="J9" s="253" t="s">
        <v>4700</v>
      </c>
      <c r="K9" s="253">
        <v>1148</v>
      </c>
      <c r="L9" s="254"/>
      <c r="M9" s="255">
        <v>0</v>
      </c>
      <c r="N9" s="255"/>
      <c r="O9" s="255">
        <v>0</v>
      </c>
      <c r="P9" s="255"/>
      <c r="Q9" s="255">
        <v>0</v>
      </c>
      <c r="R9" s="255"/>
      <c r="S9" s="255">
        <v>0</v>
      </c>
      <c r="T9" s="255"/>
      <c r="U9" s="255">
        <v>0</v>
      </c>
      <c r="V9" s="255"/>
      <c r="W9" s="255">
        <v>0</v>
      </c>
      <c r="X9" s="255"/>
      <c r="Y9" s="255">
        <v>366545522</v>
      </c>
      <c r="Z9" s="255"/>
      <c r="AA9" s="252">
        <v>0</v>
      </c>
      <c r="AB9" s="256"/>
      <c r="AC9" s="257"/>
      <c r="AD9" s="256">
        <v>0</v>
      </c>
      <c r="AE9" s="256"/>
      <c r="AF9" s="256">
        <v>0</v>
      </c>
      <c r="AG9" s="256"/>
      <c r="AH9" s="256">
        <v>0</v>
      </c>
      <c r="AI9" s="256"/>
      <c r="AJ9" s="256">
        <v>0</v>
      </c>
      <c r="AK9" s="256"/>
      <c r="AL9" s="256">
        <v>0</v>
      </c>
      <c r="AM9" s="256"/>
      <c r="AN9" s="256">
        <v>63157258</v>
      </c>
      <c r="AO9" s="256"/>
      <c r="AP9" s="256">
        <v>0</v>
      </c>
      <c r="AQ9" s="247"/>
      <c r="AR9" s="258"/>
      <c r="AS9" s="259"/>
      <c r="AT9" s="259"/>
      <c r="AU9" s="259"/>
      <c r="AV9" s="259"/>
      <c r="AW9" s="259"/>
      <c r="AX9" s="259"/>
      <c r="AY9" s="259"/>
      <c r="AZ9" s="259"/>
      <c r="BA9" s="259"/>
      <c r="BB9" s="259"/>
      <c r="BC9" s="259">
        <v>0.17230000000000001</v>
      </c>
      <c r="BD9" s="259"/>
      <c r="BE9" s="259"/>
      <c r="BF9" s="247"/>
      <c r="BG9" s="247" t="s">
        <v>4993</v>
      </c>
    </row>
    <row r="10" spans="1:59">
      <c r="A10" s="247" t="s">
        <v>4713</v>
      </c>
      <c r="B10" s="247" t="s">
        <v>2587</v>
      </c>
      <c r="C10" s="248" t="s">
        <v>180</v>
      </c>
      <c r="D10" s="249">
        <v>1003</v>
      </c>
      <c r="E10" s="250">
        <v>10003</v>
      </c>
      <c r="F10" s="248" t="s">
        <v>4707</v>
      </c>
      <c r="G10" s="251">
        <v>4181019</v>
      </c>
      <c r="H10" s="252">
        <v>2428</v>
      </c>
      <c r="I10" s="248" t="s">
        <v>4706</v>
      </c>
      <c r="J10" s="253" t="s">
        <v>4702</v>
      </c>
      <c r="K10" s="253">
        <v>436</v>
      </c>
      <c r="L10" s="254"/>
      <c r="M10" s="255">
        <v>13360985</v>
      </c>
      <c r="N10" s="255"/>
      <c r="O10" s="255">
        <v>0</v>
      </c>
      <c r="P10" s="255"/>
      <c r="Q10" s="255">
        <v>0</v>
      </c>
      <c r="R10" s="255"/>
      <c r="S10" s="255">
        <v>0</v>
      </c>
      <c r="T10" s="255"/>
      <c r="U10" s="255">
        <v>0</v>
      </c>
      <c r="V10" s="255"/>
      <c r="W10" s="255">
        <v>0</v>
      </c>
      <c r="X10" s="255"/>
      <c r="Y10" s="255">
        <v>0</v>
      </c>
      <c r="Z10" s="255"/>
      <c r="AA10" s="252">
        <v>0</v>
      </c>
      <c r="AB10" s="256"/>
      <c r="AC10" s="257"/>
      <c r="AD10" s="256">
        <v>4339139</v>
      </c>
      <c r="AE10" s="256"/>
      <c r="AF10" s="256">
        <v>0</v>
      </c>
      <c r="AG10" s="256"/>
      <c r="AH10" s="256">
        <v>0</v>
      </c>
      <c r="AI10" s="256"/>
      <c r="AJ10" s="256">
        <v>0</v>
      </c>
      <c r="AK10" s="256"/>
      <c r="AL10" s="256">
        <v>0</v>
      </c>
      <c r="AM10" s="256"/>
      <c r="AN10" s="256">
        <v>0</v>
      </c>
      <c r="AO10" s="256"/>
      <c r="AP10" s="256">
        <v>0</v>
      </c>
      <c r="AQ10" s="247"/>
      <c r="AR10" s="258"/>
      <c r="AS10" s="259">
        <v>0.32479999999999998</v>
      </c>
      <c r="AT10" s="259"/>
      <c r="AU10" s="259"/>
      <c r="AV10" s="259"/>
      <c r="AW10" s="259"/>
      <c r="AX10" s="259"/>
      <c r="AY10" s="259"/>
      <c r="AZ10" s="259"/>
      <c r="BA10" s="259"/>
      <c r="BB10" s="259"/>
      <c r="BC10" s="259"/>
      <c r="BD10" s="259"/>
      <c r="BE10" s="259"/>
      <c r="BF10" s="247"/>
      <c r="BG10" s="247" t="s">
        <v>4993</v>
      </c>
    </row>
    <row r="11" spans="1:59">
      <c r="A11" s="247" t="s">
        <v>4713</v>
      </c>
      <c r="B11" s="247" t="s">
        <v>2587</v>
      </c>
      <c r="C11" s="248" t="s">
        <v>180</v>
      </c>
      <c r="D11" s="249">
        <v>1003</v>
      </c>
      <c r="E11" s="250">
        <v>10003</v>
      </c>
      <c r="F11" s="248" t="s">
        <v>4707</v>
      </c>
      <c r="G11" s="251">
        <v>4181019</v>
      </c>
      <c r="H11" s="252">
        <v>2428</v>
      </c>
      <c r="I11" s="248" t="s">
        <v>4701</v>
      </c>
      <c r="J11" s="253" t="s">
        <v>4700</v>
      </c>
      <c r="K11" s="253">
        <v>338</v>
      </c>
      <c r="L11" s="254"/>
      <c r="M11" s="255">
        <v>0</v>
      </c>
      <c r="N11" s="255"/>
      <c r="O11" s="255">
        <v>0</v>
      </c>
      <c r="P11" s="255"/>
      <c r="Q11" s="255">
        <v>0</v>
      </c>
      <c r="R11" s="255"/>
      <c r="S11" s="255">
        <v>0</v>
      </c>
      <c r="T11" s="255"/>
      <c r="U11" s="255">
        <v>0</v>
      </c>
      <c r="V11" s="255"/>
      <c r="W11" s="255">
        <v>0</v>
      </c>
      <c r="X11" s="255"/>
      <c r="Y11" s="255">
        <v>178406868</v>
      </c>
      <c r="Z11" s="255"/>
      <c r="AA11" s="252">
        <v>0</v>
      </c>
      <c r="AB11" s="256"/>
      <c r="AC11" s="257"/>
      <c r="AD11" s="256">
        <v>0</v>
      </c>
      <c r="AE11" s="256"/>
      <c r="AF11" s="256">
        <v>0</v>
      </c>
      <c r="AG11" s="256"/>
      <c r="AH11" s="256">
        <v>0</v>
      </c>
      <c r="AI11" s="256"/>
      <c r="AJ11" s="256">
        <v>0</v>
      </c>
      <c r="AK11" s="256"/>
      <c r="AL11" s="256">
        <v>0</v>
      </c>
      <c r="AM11" s="256"/>
      <c r="AN11" s="256">
        <v>22078161</v>
      </c>
      <c r="AO11" s="256"/>
      <c r="AP11" s="256">
        <v>0</v>
      </c>
      <c r="AQ11" s="247"/>
      <c r="AR11" s="258"/>
      <c r="AS11" s="259"/>
      <c r="AT11" s="259"/>
      <c r="AU11" s="259"/>
      <c r="AV11" s="259"/>
      <c r="AW11" s="259"/>
      <c r="AX11" s="259"/>
      <c r="AY11" s="259"/>
      <c r="AZ11" s="259"/>
      <c r="BA11" s="259"/>
      <c r="BB11" s="259"/>
      <c r="BC11" s="259">
        <v>0.12379999999999999</v>
      </c>
      <c r="BD11" s="259"/>
      <c r="BE11" s="259"/>
      <c r="BF11" s="247"/>
      <c r="BG11" s="247" t="s">
        <v>4993</v>
      </c>
    </row>
    <row r="12" spans="1:59">
      <c r="A12" s="247" t="s">
        <v>4713</v>
      </c>
      <c r="B12" s="247" t="s">
        <v>2587</v>
      </c>
      <c r="C12" s="248" t="s">
        <v>180</v>
      </c>
      <c r="D12" s="249">
        <v>1003</v>
      </c>
      <c r="E12" s="250">
        <v>10003</v>
      </c>
      <c r="F12" s="248" t="s">
        <v>4707</v>
      </c>
      <c r="G12" s="251">
        <v>4181019</v>
      </c>
      <c r="H12" s="252">
        <v>2428</v>
      </c>
      <c r="I12" s="248" t="s">
        <v>4705</v>
      </c>
      <c r="J12" s="253" t="s">
        <v>4700</v>
      </c>
      <c r="K12" s="253">
        <v>154</v>
      </c>
      <c r="L12" s="254"/>
      <c r="M12" s="255">
        <v>0</v>
      </c>
      <c r="N12" s="255"/>
      <c r="O12" s="255">
        <v>0</v>
      </c>
      <c r="P12" s="255"/>
      <c r="Q12" s="255">
        <v>0</v>
      </c>
      <c r="R12" s="255"/>
      <c r="S12" s="255">
        <v>0</v>
      </c>
      <c r="T12" s="255"/>
      <c r="U12" s="255">
        <v>0</v>
      </c>
      <c r="V12" s="255"/>
      <c r="W12" s="255">
        <v>0</v>
      </c>
      <c r="X12" s="255"/>
      <c r="Y12" s="255">
        <v>46803331</v>
      </c>
      <c r="Z12" s="255"/>
      <c r="AA12" s="252">
        <v>0</v>
      </c>
      <c r="AB12" s="256"/>
      <c r="AC12" s="257"/>
      <c r="AD12" s="256">
        <v>0</v>
      </c>
      <c r="AE12" s="256"/>
      <c r="AF12" s="256">
        <v>0</v>
      </c>
      <c r="AG12" s="256"/>
      <c r="AH12" s="256">
        <v>0</v>
      </c>
      <c r="AI12" s="256"/>
      <c r="AJ12" s="256">
        <v>0</v>
      </c>
      <c r="AK12" s="256"/>
      <c r="AL12" s="256">
        <v>0</v>
      </c>
      <c r="AM12" s="256"/>
      <c r="AN12" s="256">
        <v>5523588</v>
      </c>
      <c r="AO12" s="256"/>
      <c r="AP12" s="256">
        <v>0</v>
      </c>
      <c r="AQ12" s="247"/>
      <c r="AR12" s="258"/>
      <c r="AS12" s="259"/>
      <c r="AT12" s="259"/>
      <c r="AU12" s="259"/>
      <c r="AV12" s="259"/>
      <c r="AW12" s="259"/>
      <c r="AX12" s="259"/>
      <c r="AY12" s="259"/>
      <c r="AZ12" s="259"/>
      <c r="BA12" s="259"/>
      <c r="BB12" s="259"/>
      <c r="BC12" s="259">
        <v>0.11799999999999999</v>
      </c>
      <c r="BD12" s="259"/>
      <c r="BE12" s="259"/>
      <c r="BF12" s="247"/>
      <c r="BG12" s="247" t="s">
        <v>4993</v>
      </c>
    </row>
    <row r="13" spans="1:59">
      <c r="A13" s="247" t="s">
        <v>4714</v>
      </c>
      <c r="B13" s="247" t="s">
        <v>1303</v>
      </c>
      <c r="C13" s="248" t="s">
        <v>207</v>
      </c>
      <c r="D13" s="249">
        <v>3019</v>
      </c>
      <c r="E13" s="250">
        <v>30019</v>
      </c>
      <c r="F13" s="248" t="s">
        <v>4707</v>
      </c>
      <c r="G13" s="251">
        <v>5441567</v>
      </c>
      <c r="H13" s="252">
        <v>2406</v>
      </c>
      <c r="I13" s="248" t="s">
        <v>4706</v>
      </c>
      <c r="J13" s="253" t="s">
        <v>4700</v>
      </c>
      <c r="K13" s="253">
        <v>357</v>
      </c>
      <c r="L13" s="254"/>
      <c r="M13" s="255">
        <v>0</v>
      </c>
      <c r="N13" s="255"/>
      <c r="O13" s="255">
        <v>0</v>
      </c>
      <c r="P13" s="255"/>
      <c r="Q13" s="255">
        <v>0</v>
      </c>
      <c r="R13" s="255"/>
      <c r="S13" s="255">
        <v>0</v>
      </c>
      <c r="T13" s="255"/>
      <c r="U13" s="255">
        <v>0</v>
      </c>
      <c r="V13" s="255"/>
      <c r="W13" s="255">
        <v>0</v>
      </c>
      <c r="X13" s="255"/>
      <c r="Y13" s="255">
        <v>190958248</v>
      </c>
      <c r="Z13" s="255"/>
      <c r="AA13" s="252">
        <v>0</v>
      </c>
      <c r="AB13" s="256"/>
      <c r="AC13" s="257"/>
      <c r="AD13" s="256">
        <v>0</v>
      </c>
      <c r="AE13" s="256"/>
      <c r="AF13" s="256">
        <v>0</v>
      </c>
      <c r="AG13" s="256"/>
      <c r="AH13" s="256">
        <v>0</v>
      </c>
      <c r="AI13" s="256"/>
      <c r="AJ13" s="256">
        <v>0</v>
      </c>
      <c r="AK13" s="256"/>
      <c r="AL13" s="256">
        <v>0</v>
      </c>
      <c r="AM13" s="256"/>
      <c r="AN13" s="256">
        <v>15598066</v>
      </c>
      <c r="AO13" s="256"/>
      <c r="AP13" s="256">
        <v>0</v>
      </c>
      <c r="AQ13" s="247"/>
      <c r="AR13" s="258"/>
      <c r="AS13" s="259"/>
      <c r="AT13" s="259"/>
      <c r="AU13" s="259"/>
      <c r="AV13" s="259"/>
      <c r="AW13" s="259"/>
      <c r="AX13" s="259"/>
      <c r="AY13" s="259"/>
      <c r="AZ13" s="259"/>
      <c r="BA13" s="259"/>
      <c r="BB13" s="259"/>
      <c r="BC13" s="259">
        <v>8.1699999999999995E-2</v>
      </c>
      <c r="BD13" s="259"/>
      <c r="BE13" s="259"/>
      <c r="BF13" s="247"/>
      <c r="BG13" s="247" t="s">
        <v>4993</v>
      </c>
    </row>
    <row r="14" spans="1:59">
      <c r="A14" s="247" t="s">
        <v>4714</v>
      </c>
      <c r="B14" s="247" t="s">
        <v>1303</v>
      </c>
      <c r="C14" s="248" t="s">
        <v>207</v>
      </c>
      <c r="D14" s="249">
        <v>3019</v>
      </c>
      <c r="E14" s="250">
        <v>30019</v>
      </c>
      <c r="F14" s="248" t="s">
        <v>4707</v>
      </c>
      <c r="G14" s="251">
        <v>5441567</v>
      </c>
      <c r="H14" s="252">
        <v>2406</v>
      </c>
      <c r="I14" s="248" t="s">
        <v>4701</v>
      </c>
      <c r="J14" s="253" t="s">
        <v>4700</v>
      </c>
      <c r="K14" s="253">
        <v>286</v>
      </c>
      <c r="L14" s="254"/>
      <c r="M14" s="255">
        <v>0</v>
      </c>
      <c r="N14" s="255"/>
      <c r="O14" s="255">
        <v>0</v>
      </c>
      <c r="P14" s="255"/>
      <c r="Q14" s="255">
        <v>0</v>
      </c>
      <c r="R14" s="255"/>
      <c r="S14" s="255">
        <v>0</v>
      </c>
      <c r="T14" s="255"/>
      <c r="U14" s="255">
        <v>0</v>
      </c>
      <c r="V14" s="255"/>
      <c r="W14" s="255">
        <v>0</v>
      </c>
      <c r="X14" s="255"/>
      <c r="Y14" s="255">
        <v>125067726</v>
      </c>
      <c r="Z14" s="255"/>
      <c r="AA14" s="252">
        <v>0</v>
      </c>
      <c r="AB14" s="256"/>
      <c r="AC14" s="257"/>
      <c r="AD14" s="256">
        <v>0</v>
      </c>
      <c r="AE14" s="256"/>
      <c r="AF14" s="256">
        <v>0</v>
      </c>
      <c r="AG14" s="256"/>
      <c r="AH14" s="256">
        <v>0</v>
      </c>
      <c r="AI14" s="256"/>
      <c r="AJ14" s="256">
        <v>0</v>
      </c>
      <c r="AK14" s="256"/>
      <c r="AL14" s="256">
        <v>0</v>
      </c>
      <c r="AM14" s="256"/>
      <c r="AN14" s="256">
        <v>14000061</v>
      </c>
      <c r="AO14" s="256"/>
      <c r="AP14" s="256">
        <v>0</v>
      </c>
      <c r="AQ14" s="247"/>
      <c r="AR14" s="258"/>
      <c r="AS14" s="259"/>
      <c r="AT14" s="259"/>
      <c r="AU14" s="259"/>
      <c r="AV14" s="259"/>
      <c r="AW14" s="259"/>
      <c r="AX14" s="259"/>
      <c r="AY14" s="259"/>
      <c r="AZ14" s="259"/>
      <c r="BA14" s="259"/>
      <c r="BB14" s="259"/>
      <c r="BC14" s="259">
        <v>0.1119</v>
      </c>
      <c r="BD14" s="259"/>
      <c r="BE14" s="259"/>
      <c r="BF14" s="247"/>
      <c r="BG14" s="247" t="s">
        <v>4993</v>
      </c>
    </row>
    <row r="15" spans="1:59">
      <c r="A15" s="247" t="s">
        <v>4996</v>
      </c>
      <c r="B15" s="247" t="s">
        <v>820</v>
      </c>
      <c r="C15" s="248" t="s">
        <v>216</v>
      </c>
      <c r="D15" s="249">
        <v>6008</v>
      </c>
      <c r="E15" s="250">
        <v>60008</v>
      </c>
      <c r="F15" s="248" t="s">
        <v>4707</v>
      </c>
      <c r="G15" s="251">
        <v>4944332</v>
      </c>
      <c r="H15" s="252">
        <v>2157</v>
      </c>
      <c r="I15" s="248" t="s">
        <v>4705</v>
      </c>
      <c r="J15" s="253" t="s">
        <v>4700</v>
      </c>
      <c r="K15" s="253">
        <v>56</v>
      </c>
      <c r="L15" s="254"/>
      <c r="M15" s="255">
        <v>0</v>
      </c>
      <c r="N15" s="255"/>
      <c r="O15" s="255">
        <v>0</v>
      </c>
      <c r="P15" s="255"/>
      <c r="Q15" s="255">
        <v>0</v>
      </c>
      <c r="R15" s="255"/>
      <c r="S15" s="255">
        <v>0</v>
      </c>
      <c r="T15" s="255"/>
      <c r="U15" s="255">
        <v>0</v>
      </c>
      <c r="V15" s="255"/>
      <c r="W15" s="255">
        <v>0</v>
      </c>
      <c r="X15" s="255"/>
      <c r="Y15" s="255">
        <v>20764234</v>
      </c>
      <c r="Z15" s="255"/>
      <c r="AA15" s="252">
        <v>0</v>
      </c>
      <c r="AB15" s="256"/>
      <c r="AC15" s="257"/>
      <c r="AD15" s="256">
        <v>0</v>
      </c>
      <c r="AE15" s="256"/>
      <c r="AF15" s="256">
        <v>0</v>
      </c>
      <c r="AG15" s="256"/>
      <c r="AH15" s="256">
        <v>0</v>
      </c>
      <c r="AI15" s="256"/>
      <c r="AJ15" s="256">
        <v>0</v>
      </c>
      <c r="AK15" s="256"/>
      <c r="AL15" s="256">
        <v>0</v>
      </c>
      <c r="AM15" s="256"/>
      <c r="AN15" s="256">
        <v>3420524</v>
      </c>
      <c r="AO15" s="256"/>
      <c r="AP15" s="256">
        <v>0</v>
      </c>
      <c r="AQ15" s="247"/>
      <c r="AR15" s="258"/>
      <c r="AS15" s="259"/>
      <c r="AT15" s="259"/>
      <c r="AU15" s="259"/>
      <c r="AV15" s="259"/>
      <c r="AW15" s="259"/>
      <c r="AX15" s="259"/>
      <c r="AY15" s="259"/>
      <c r="AZ15" s="259"/>
      <c r="BA15" s="259"/>
      <c r="BB15" s="259"/>
      <c r="BC15" s="259">
        <v>0.16470000000000001</v>
      </c>
      <c r="BD15" s="259"/>
      <c r="BE15" s="259"/>
      <c r="BF15" s="247"/>
      <c r="BG15" s="247" t="s">
        <v>4993</v>
      </c>
    </row>
    <row r="16" spans="1:59">
      <c r="A16" s="247" t="s">
        <v>4715</v>
      </c>
      <c r="B16" s="247" t="s">
        <v>4716</v>
      </c>
      <c r="C16" s="248" t="s">
        <v>178</v>
      </c>
      <c r="D16" s="249">
        <v>3034</v>
      </c>
      <c r="E16" s="250">
        <v>30034</v>
      </c>
      <c r="F16" s="248" t="s">
        <v>4717</v>
      </c>
      <c r="G16" s="251">
        <v>2203663</v>
      </c>
      <c r="H16" s="252">
        <v>1888</v>
      </c>
      <c r="I16" s="248" t="s">
        <v>4701</v>
      </c>
      <c r="J16" s="253" t="s">
        <v>4700</v>
      </c>
      <c r="K16" s="253">
        <v>54</v>
      </c>
      <c r="L16" s="254"/>
      <c r="M16" s="255">
        <v>0</v>
      </c>
      <c r="N16" s="255"/>
      <c r="O16" s="255">
        <v>0</v>
      </c>
      <c r="P16" s="255"/>
      <c r="Q16" s="255">
        <v>0</v>
      </c>
      <c r="R16" s="255"/>
      <c r="S16" s="255">
        <v>0</v>
      </c>
      <c r="T16" s="255"/>
      <c r="U16" s="255">
        <v>0</v>
      </c>
      <c r="V16" s="255"/>
      <c r="W16" s="255">
        <v>0</v>
      </c>
      <c r="X16" s="255"/>
      <c r="Y16" s="255">
        <v>44465246</v>
      </c>
      <c r="Z16" s="255"/>
      <c r="AA16" s="252">
        <v>0</v>
      </c>
      <c r="AB16" s="256"/>
      <c r="AC16" s="257"/>
      <c r="AD16" s="256">
        <v>0</v>
      </c>
      <c r="AE16" s="256"/>
      <c r="AF16" s="256">
        <v>0</v>
      </c>
      <c r="AG16" s="256"/>
      <c r="AH16" s="256">
        <v>0</v>
      </c>
      <c r="AI16" s="256"/>
      <c r="AJ16" s="256">
        <v>0</v>
      </c>
      <c r="AK16" s="256"/>
      <c r="AL16" s="256">
        <v>0</v>
      </c>
      <c r="AM16" s="256"/>
      <c r="AN16" s="256">
        <v>0</v>
      </c>
      <c r="AO16" s="256"/>
      <c r="AP16" s="256">
        <v>0</v>
      </c>
      <c r="AQ16" s="247"/>
      <c r="AR16" s="258"/>
      <c r="AS16" s="259"/>
      <c r="AT16" s="259"/>
      <c r="AU16" s="259"/>
      <c r="AV16" s="259"/>
      <c r="AW16" s="259"/>
      <c r="AX16" s="259"/>
      <c r="AY16" s="259"/>
      <c r="AZ16" s="259"/>
      <c r="BA16" s="259"/>
      <c r="BB16" s="259"/>
      <c r="BC16" s="259">
        <v>0</v>
      </c>
      <c r="BD16" s="259"/>
      <c r="BE16" s="259"/>
      <c r="BF16" s="247"/>
      <c r="BG16" s="247" t="s">
        <v>4993</v>
      </c>
    </row>
    <row r="17" spans="1:59">
      <c r="A17" s="247" t="s">
        <v>4715</v>
      </c>
      <c r="B17" s="247" t="s">
        <v>4716</v>
      </c>
      <c r="C17" s="248" t="s">
        <v>178</v>
      </c>
      <c r="D17" s="249">
        <v>3034</v>
      </c>
      <c r="E17" s="250">
        <v>30034</v>
      </c>
      <c r="F17" s="248" t="s">
        <v>4717</v>
      </c>
      <c r="G17" s="251">
        <v>2203663</v>
      </c>
      <c r="H17" s="252">
        <v>1888</v>
      </c>
      <c r="I17" s="248" t="s">
        <v>4705</v>
      </c>
      <c r="J17" s="253" t="s">
        <v>4700</v>
      </c>
      <c r="K17" s="253">
        <v>38</v>
      </c>
      <c r="L17" s="254"/>
      <c r="M17" s="255">
        <v>0</v>
      </c>
      <c r="N17" s="255"/>
      <c r="O17" s="255">
        <v>0</v>
      </c>
      <c r="P17" s="255"/>
      <c r="Q17" s="255">
        <v>0</v>
      </c>
      <c r="R17" s="255"/>
      <c r="S17" s="255">
        <v>0</v>
      </c>
      <c r="T17" s="255"/>
      <c r="U17" s="255">
        <v>0</v>
      </c>
      <c r="V17" s="255"/>
      <c r="W17" s="255">
        <v>0</v>
      </c>
      <c r="X17" s="255"/>
      <c r="Y17" s="255">
        <v>25044315</v>
      </c>
      <c r="Z17" s="255"/>
      <c r="AA17" s="252">
        <v>0</v>
      </c>
      <c r="AB17" s="256"/>
      <c r="AC17" s="257"/>
      <c r="AD17" s="256">
        <v>0</v>
      </c>
      <c r="AE17" s="256"/>
      <c r="AF17" s="256">
        <v>0</v>
      </c>
      <c r="AG17" s="256"/>
      <c r="AH17" s="256">
        <v>0</v>
      </c>
      <c r="AI17" s="256"/>
      <c r="AJ17" s="256">
        <v>0</v>
      </c>
      <c r="AK17" s="256"/>
      <c r="AL17" s="256">
        <v>0</v>
      </c>
      <c r="AM17" s="256"/>
      <c r="AN17" s="256">
        <v>2679810</v>
      </c>
      <c r="AO17" s="256"/>
      <c r="AP17" s="256">
        <v>0</v>
      </c>
      <c r="AQ17" s="247"/>
      <c r="AR17" s="258"/>
      <c r="AS17" s="259"/>
      <c r="AT17" s="259"/>
      <c r="AU17" s="259"/>
      <c r="AV17" s="259"/>
      <c r="AW17" s="259"/>
      <c r="AX17" s="259"/>
      <c r="AY17" s="259"/>
      <c r="AZ17" s="259"/>
      <c r="BA17" s="259"/>
      <c r="BB17" s="259"/>
      <c r="BC17" s="259">
        <v>0.107</v>
      </c>
      <c r="BD17" s="259"/>
      <c r="BE17" s="259"/>
      <c r="BF17" s="247"/>
      <c r="BG17" s="247" t="s">
        <v>4993</v>
      </c>
    </row>
    <row r="18" spans="1:59">
      <c r="A18" s="247" t="s">
        <v>4715</v>
      </c>
      <c r="B18" s="247" t="s">
        <v>4716</v>
      </c>
      <c r="C18" s="248" t="s">
        <v>178</v>
      </c>
      <c r="D18" s="249">
        <v>3034</v>
      </c>
      <c r="E18" s="250">
        <v>30034</v>
      </c>
      <c r="F18" s="248" t="s">
        <v>4717</v>
      </c>
      <c r="G18" s="251">
        <v>2203663</v>
      </c>
      <c r="H18" s="252">
        <v>1888</v>
      </c>
      <c r="I18" s="248" t="s">
        <v>4706</v>
      </c>
      <c r="J18" s="253" t="s">
        <v>4702</v>
      </c>
      <c r="K18" s="253">
        <v>149</v>
      </c>
      <c r="L18" s="254"/>
      <c r="M18" s="255">
        <v>3709703</v>
      </c>
      <c r="N18" s="255"/>
      <c r="O18" s="255">
        <v>0</v>
      </c>
      <c r="P18" s="255"/>
      <c r="Q18" s="255">
        <v>0</v>
      </c>
      <c r="R18" s="255"/>
      <c r="S18" s="255">
        <v>0</v>
      </c>
      <c r="T18" s="255"/>
      <c r="U18" s="255">
        <v>0</v>
      </c>
      <c r="V18" s="255"/>
      <c r="W18" s="255">
        <v>0</v>
      </c>
      <c r="X18" s="255"/>
      <c r="Y18" s="255">
        <v>21715405</v>
      </c>
      <c r="Z18" s="255"/>
      <c r="AA18" s="252">
        <v>0</v>
      </c>
      <c r="AB18" s="256"/>
      <c r="AC18" s="257"/>
      <c r="AD18" s="256">
        <v>764117</v>
      </c>
      <c r="AE18" s="256"/>
      <c r="AF18" s="256">
        <v>0</v>
      </c>
      <c r="AG18" s="256"/>
      <c r="AH18" s="256">
        <v>0</v>
      </c>
      <c r="AI18" s="256"/>
      <c r="AJ18" s="256">
        <v>0</v>
      </c>
      <c r="AK18" s="256"/>
      <c r="AL18" s="256">
        <v>0</v>
      </c>
      <c r="AM18" s="256"/>
      <c r="AN18" s="256">
        <v>163832</v>
      </c>
      <c r="AO18" s="256"/>
      <c r="AP18" s="256">
        <v>0</v>
      </c>
      <c r="AQ18" s="247"/>
      <c r="AR18" s="258"/>
      <c r="AS18" s="259">
        <v>0.20599999999999999</v>
      </c>
      <c r="AT18" s="259"/>
      <c r="AU18" s="259"/>
      <c r="AV18" s="259"/>
      <c r="AW18" s="259"/>
      <c r="AX18" s="259"/>
      <c r="AY18" s="259"/>
      <c r="AZ18" s="259"/>
      <c r="BA18" s="259"/>
      <c r="BB18" s="259"/>
      <c r="BC18" s="259">
        <v>7.4999999999999997E-3</v>
      </c>
      <c r="BD18" s="259"/>
      <c r="BE18" s="259"/>
      <c r="BF18" s="247"/>
      <c r="BG18" s="247" t="s">
        <v>4993</v>
      </c>
    </row>
    <row r="19" spans="1:59">
      <c r="A19" s="247" t="s">
        <v>4997</v>
      </c>
      <c r="B19" s="247" t="s">
        <v>3307</v>
      </c>
      <c r="C19" s="248" t="s">
        <v>161</v>
      </c>
      <c r="D19" s="249">
        <v>4034</v>
      </c>
      <c r="E19" s="250">
        <v>40034</v>
      </c>
      <c r="F19" s="248" t="s">
        <v>4710</v>
      </c>
      <c r="G19" s="251">
        <v>5502379</v>
      </c>
      <c r="H19" s="252">
        <v>1452</v>
      </c>
      <c r="I19" s="248" t="s">
        <v>4701</v>
      </c>
      <c r="J19" s="253" t="s">
        <v>4700</v>
      </c>
      <c r="K19" s="253">
        <v>76</v>
      </c>
      <c r="L19" s="254"/>
      <c r="M19" s="255">
        <v>0</v>
      </c>
      <c r="N19" s="255"/>
      <c r="O19" s="255">
        <v>0</v>
      </c>
      <c r="P19" s="255"/>
      <c r="Q19" s="255">
        <v>0</v>
      </c>
      <c r="R19" s="255"/>
      <c r="S19" s="255">
        <v>0</v>
      </c>
      <c r="T19" s="255"/>
      <c r="U19" s="255">
        <v>0</v>
      </c>
      <c r="V19" s="255"/>
      <c r="W19" s="255">
        <v>0</v>
      </c>
      <c r="X19" s="255"/>
      <c r="Y19" s="255">
        <v>66954261</v>
      </c>
      <c r="Z19" s="255"/>
      <c r="AA19" s="252">
        <v>0</v>
      </c>
      <c r="AB19" s="256"/>
      <c r="AC19" s="257"/>
      <c r="AD19" s="256">
        <v>0</v>
      </c>
      <c r="AE19" s="256"/>
      <c r="AF19" s="256">
        <v>0</v>
      </c>
      <c r="AG19" s="256"/>
      <c r="AH19" s="256">
        <v>0</v>
      </c>
      <c r="AI19" s="256"/>
      <c r="AJ19" s="256">
        <v>0</v>
      </c>
      <c r="AK19" s="256"/>
      <c r="AL19" s="256">
        <v>0</v>
      </c>
      <c r="AM19" s="256"/>
      <c r="AN19" s="256">
        <v>559892</v>
      </c>
      <c r="AO19" s="256"/>
      <c r="AP19" s="256">
        <v>0</v>
      </c>
      <c r="AQ19" s="247"/>
      <c r="AR19" s="258"/>
      <c r="AS19" s="259"/>
      <c r="AT19" s="259"/>
      <c r="AU19" s="259"/>
      <c r="AV19" s="259"/>
      <c r="AW19" s="259"/>
      <c r="AX19" s="259"/>
      <c r="AY19" s="259"/>
      <c r="AZ19" s="259"/>
      <c r="BA19" s="259"/>
      <c r="BB19" s="259"/>
      <c r="BC19" s="259">
        <v>8.3999999999999995E-3</v>
      </c>
      <c r="BD19" s="259"/>
      <c r="BE19" s="259"/>
      <c r="BF19" s="247"/>
      <c r="BG19" s="247" t="s">
        <v>4993</v>
      </c>
    </row>
    <row r="20" spans="1:59">
      <c r="A20" s="247" t="s">
        <v>4718</v>
      </c>
      <c r="B20" s="247" t="s">
        <v>3505</v>
      </c>
      <c r="C20" s="248" t="s">
        <v>155</v>
      </c>
      <c r="D20" s="249">
        <v>8006</v>
      </c>
      <c r="E20" s="250">
        <v>80006</v>
      </c>
      <c r="F20" s="248" t="s">
        <v>4707</v>
      </c>
      <c r="G20" s="251">
        <v>2374203</v>
      </c>
      <c r="H20" s="252">
        <v>1431</v>
      </c>
      <c r="I20" s="248" t="s">
        <v>4706</v>
      </c>
      <c r="J20" s="253" t="s">
        <v>4700</v>
      </c>
      <c r="K20" s="253">
        <v>8</v>
      </c>
      <c r="L20" s="254"/>
      <c r="M20" s="255">
        <v>0</v>
      </c>
      <c r="N20" s="255"/>
      <c r="O20" s="255">
        <v>0</v>
      </c>
      <c r="P20" s="255"/>
      <c r="Q20" s="255">
        <v>0</v>
      </c>
      <c r="R20" s="255"/>
      <c r="S20" s="255">
        <v>0</v>
      </c>
      <c r="T20" s="255"/>
      <c r="U20" s="255">
        <v>0</v>
      </c>
      <c r="V20" s="255"/>
      <c r="W20" s="255">
        <v>0</v>
      </c>
      <c r="X20" s="255"/>
      <c r="Y20" s="255">
        <v>688983</v>
      </c>
      <c r="Z20" s="255"/>
      <c r="AA20" s="252">
        <v>0</v>
      </c>
      <c r="AB20" s="256"/>
      <c r="AC20" s="257"/>
      <c r="AD20" s="256">
        <v>0</v>
      </c>
      <c r="AE20" s="256"/>
      <c r="AF20" s="256">
        <v>0</v>
      </c>
      <c r="AG20" s="256"/>
      <c r="AH20" s="256">
        <v>0</v>
      </c>
      <c r="AI20" s="256"/>
      <c r="AJ20" s="256">
        <v>0</v>
      </c>
      <c r="AK20" s="256"/>
      <c r="AL20" s="256">
        <v>0</v>
      </c>
      <c r="AM20" s="256"/>
      <c r="AN20" s="256">
        <v>0</v>
      </c>
      <c r="AO20" s="256"/>
      <c r="AP20" s="256">
        <v>0</v>
      </c>
      <c r="AQ20" s="247"/>
      <c r="AR20" s="258"/>
      <c r="AS20" s="259"/>
      <c r="AT20" s="259"/>
      <c r="AU20" s="259"/>
      <c r="AV20" s="259"/>
      <c r="AW20" s="259"/>
      <c r="AX20" s="259"/>
      <c r="AY20" s="259"/>
      <c r="AZ20" s="259"/>
      <c r="BA20" s="259"/>
      <c r="BB20" s="259"/>
      <c r="BC20" s="259">
        <v>0</v>
      </c>
      <c r="BD20" s="259"/>
      <c r="BE20" s="259"/>
      <c r="BF20" s="247"/>
      <c r="BG20" s="247" t="s">
        <v>4993</v>
      </c>
    </row>
    <row r="21" spans="1:59">
      <c r="A21" s="247" t="s">
        <v>4718</v>
      </c>
      <c r="B21" s="247" t="s">
        <v>3505</v>
      </c>
      <c r="C21" s="248" t="s">
        <v>155</v>
      </c>
      <c r="D21" s="249">
        <v>8006</v>
      </c>
      <c r="E21" s="250">
        <v>80006</v>
      </c>
      <c r="F21" s="248" t="s">
        <v>4707</v>
      </c>
      <c r="G21" s="251">
        <v>2374203</v>
      </c>
      <c r="H21" s="252">
        <v>1431</v>
      </c>
      <c r="I21" s="248" t="s">
        <v>4706</v>
      </c>
      <c r="J21" s="253" t="s">
        <v>4702</v>
      </c>
      <c r="K21" s="253">
        <v>44</v>
      </c>
      <c r="L21" s="254"/>
      <c r="M21" s="255">
        <v>0</v>
      </c>
      <c r="N21" s="255"/>
      <c r="O21" s="255">
        <v>0</v>
      </c>
      <c r="P21" s="255"/>
      <c r="Q21" s="255">
        <v>0</v>
      </c>
      <c r="R21" s="255"/>
      <c r="S21" s="255">
        <v>0</v>
      </c>
      <c r="T21" s="255"/>
      <c r="U21" s="255">
        <v>0</v>
      </c>
      <c r="V21" s="255"/>
      <c r="W21" s="255">
        <v>0</v>
      </c>
      <c r="X21" s="255"/>
      <c r="Y21" s="255">
        <v>40149051</v>
      </c>
      <c r="Z21" s="255"/>
      <c r="AA21" s="252">
        <v>0</v>
      </c>
      <c r="AB21" s="256"/>
      <c r="AC21" s="257"/>
      <c r="AD21" s="256">
        <v>0</v>
      </c>
      <c r="AE21" s="256"/>
      <c r="AF21" s="256">
        <v>0</v>
      </c>
      <c r="AG21" s="256"/>
      <c r="AH21" s="256">
        <v>0</v>
      </c>
      <c r="AI21" s="256"/>
      <c r="AJ21" s="256">
        <v>0</v>
      </c>
      <c r="AK21" s="256"/>
      <c r="AL21" s="256">
        <v>0</v>
      </c>
      <c r="AM21" s="256"/>
      <c r="AN21" s="256">
        <v>6311542</v>
      </c>
      <c r="AO21" s="256"/>
      <c r="AP21" s="256">
        <v>0</v>
      </c>
      <c r="AQ21" s="247"/>
      <c r="AR21" s="258"/>
      <c r="AS21" s="259"/>
      <c r="AT21" s="259"/>
      <c r="AU21" s="259"/>
      <c r="AV21" s="259"/>
      <c r="AW21" s="259"/>
      <c r="AX21" s="259"/>
      <c r="AY21" s="259"/>
      <c r="AZ21" s="259"/>
      <c r="BA21" s="259"/>
      <c r="BB21" s="259"/>
      <c r="BC21" s="259">
        <v>0.15720000000000001</v>
      </c>
      <c r="BD21" s="259"/>
      <c r="BE21" s="259"/>
      <c r="BF21" s="247"/>
      <c r="BG21" s="247" t="s">
        <v>4993</v>
      </c>
    </row>
    <row r="22" spans="1:59">
      <c r="A22" s="247" t="s">
        <v>4718</v>
      </c>
      <c r="B22" s="247" t="s">
        <v>3505</v>
      </c>
      <c r="C22" s="248" t="s">
        <v>155</v>
      </c>
      <c r="D22" s="249">
        <v>8006</v>
      </c>
      <c r="E22" s="250">
        <v>80006</v>
      </c>
      <c r="F22" s="248" t="s">
        <v>4707</v>
      </c>
      <c r="G22" s="251">
        <v>2374203</v>
      </c>
      <c r="H22" s="252">
        <v>1431</v>
      </c>
      <c r="I22" s="248" t="s">
        <v>4705</v>
      </c>
      <c r="J22" s="253" t="s">
        <v>4700</v>
      </c>
      <c r="K22" s="253">
        <v>156</v>
      </c>
      <c r="L22" s="254"/>
      <c r="M22" s="255">
        <v>0</v>
      </c>
      <c r="N22" s="255"/>
      <c r="O22" s="255">
        <v>0</v>
      </c>
      <c r="P22" s="255"/>
      <c r="Q22" s="255">
        <v>0</v>
      </c>
      <c r="R22" s="255"/>
      <c r="S22" s="255">
        <v>0</v>
      </c>
      <c r="T22" s="255"/>
      <c r="U22" s="255">
        <v>0</v>
      </c>
      <c r="V22" s="255"/>
      <c r="W22" s="255">
        <v>0</v>
      </c>
      <c r="X22" s="255"/>
      <c r="Y22" s="255">
        <v>60630772</v>
      </c>
      <c r="Z22" s="255"/>
      <c r="AA22" s="252">
        <v>0</v>
      </c>
      <c r="AB22" s="256"/>
      <c r="AC22" s="257"/>
      <c r="AD22" s="256">
        <v>0</v>
      </c>
      <c r="AE22" s="256"/>
      <c r="AF22" s="256">
        <v>0</v>
      </c>
      <c r="AG22" s="256"/>
      <c r="AH22" s="256">
        <v>0</v>
      </c>
      <c r="AI22" s="256"/>
      <c r="AJ22" s="256">
        <v>0</v>
      </c>
      <c r="AK22" s="256"/>
      <c r="AL22" s="256">
        <v>0</v>
      </c>
      <c r="AM22" s="256"/>
      <c r="AN22" s="256">
        <v>9327859</v>
      </c>
      <c r="AO22" s="256"/>
      <c r="AP22" s="256">
        <v>0</v>
      </c>
      <c r="AQ22" s="247"/>
      <c r="AR22" s="258"/>
      <c r="AS22" s="259"/>
      <c r="AT22" s="259"/>
      <c r="AU22" s="259"/>
      <c r="AV22" s="259"/>
      <c r="AW22" s="259"/>
      <c r="AX22" s="259"/>
      <c r="AY22" s="259"/>
      <c r="AZ22" s="259"/>
      <c r="BA22" s="259"/>
      <c r="BB22" s="259"/>
      <c r="BC22" s="259">
        <v>0.15379999999999999</v>
      </c>
      <c r="BD22" s="259"/>
      <c r="BE22" s="259"/>
      <c r="BF22" s="247"/>
      <c r="BG22" s="247" t="s">
        <v>4993</v>
      </c>
    </row>
    <row r="23" spans="1:59">
      <c r="A23" s="247" t="s">
        <v>4719</v>
      </c>
      <c r="B23" s="247" t="s">
        <v>198</v>
      </c>
      <c r="C23" s="248" t="s">
        <v>199</v>
      </c>
      <c r="D23" s="249">
        <v>2078</v>
      </c>
      <c r="E23" s="250">
        <v>20078</v>
      </c>
      <c r="F23" s="248" t="s">
        <v>4698</v>
      </c>
      <c r="G23" s="251">
        <v>18351295</v>
      </c>
      <c r="H23" s="252">
        <v>1133</v>
      </c>
      <c r="I23" s="248" t="s">
        <v>4706</v>
      </c>
      <c r="J23" s="253" t="s">
        <v>4700</v>
      </c>
      <c r="K23" s="253">
        <v>1122</v>
      </c>
      <c r="L23" s="254"/>
      <c r="M23" s="255">
        <v>5697351</v>
      </c>
      <c r="N23" s="255"/>
      <c r="O23" s="255">
        <v>0</v>
      </c>
      <c r="P23" s="255"/>
      <c r="Q23" s="255">
        <v>0</v>
      </c>
      <c r="R23" s="255"/>
      <c r="S23" s="255">
        <v>0</v>
      </c>
      <c r="T23" s="255"/>
      <c r="U23" s="255">
        <v>0</v>
      </c>
      <c r="V23" s="255"/>
      <c r="W23" s="255">
        <v>0</v>
      </c>
      <c r="X23" s="255"/>
      <c r="Y23" s="255">
        <v>367362724</v>
      </c>
      <c r="Z23" s="255"/>
      <c r="AA23" s="252">
        <v>0</v>
      </c>
      <c r="AB23" s="256"/>
      <c r="AC23" s="257"/>
      <c r="AD23" s="256">
        <v>0</v>
      </c>
      <c r="AE23" s="256"/>
      <c r="AF23" s="256">
        <v>0</v>
      </c>
      <c r="AG23" s="256"/>
      <c r="AH23" s="256">
        <v>0</v>
      </c>
      <c r="AI23" s="256"/>
      <c r="AJ23" s="256">
        <v>0</v>
      </c>
      <c r="AK23" s="256"/>
      <c r="AL23" s="256">
        <v>2002432</v>
      </c>
      <c r="AM23" s="256"/>
      <c r="AN23" s="256">
        <v>40070882</v>
      </c>
      <c r="AO23" s="256"/>
      <c r="AP23" s="256">
        <v>0</v>
      </c>
      <c r="AQ23" s="247"/>
      <c r="AR23" s="258"/>
      <c r="AS23" s="259">
        <v>0</v>
      </c>
      <c r="AT23" s="259"/>
      <c r="AU23" s="259"/>
      <c r="AV23" s="259"/>
      <c r="AW23" s="259"/>
      <c r="AX23" s="259"/>
      <c r="AY23" s="259"/>
      <c r="AZ23" s="259"/>
      <c r="BA23" s="259"/>
      <c r="BB23" s="259"/>
      <c r="BC23" s="259">
        <v>0.1091</v>
      </c>
      <c r="BD23" s="259"/>
      <c r="BE23" s="259"/>
      <c r="BF23" s="247"/>
      <c r="BG23" s="247" t="s">
        <v>4993</v>
      </c>
    </row>
    <row r="24" spans="1:59">
      <c r="A24" s="247" t="s">
        <v>4721</v>
      </c>
      <c r="B24" s="247" t="s">
        <v>817</v>
      </c>
      <c r="C24" s="248" t="s">
        <v>216</v>
      </c>
      <c r="D24" s="249">
        <v>6056</v>
      </c>
      <c r="E24" s="250">
        <v>60056</v>
      </c>
      <c r="F24" s="248" t="s">
        <v>4707</v>
      </c>
      <c r="G24" s="251">
        <v>5121892</v>
      </c>
      <c r="H24" s="252">
        <v>1082</v>
      </c>
      <c r="I24" s="248" t="s">
        <v>4706</v>
      </c>
      <c r="J24" s="253" t="s">
        <v>4702</v>
      </c>
      <c r="K24" s="253">
        <v>23</v>
      </c>
      <c r="L24" s="254"/>
      <c r="M24" s="255">
        <v>1375987</v>
      </c>
      <c r="N24" s="255"/>
      <c r="O24" s="255">
        <v>0</v>
      </c>
      <c r="P24" s="255"/>
      <c r="Q24" s="255">
        <v>0</v>
      </c>
      <c r="R24" s="255"/>
      <c r="S24" s="255">
        <v>0</v>
      </c>
      <c r="T24" s="255"/>
      <c r="U24" s="255">
        <v>0</v>
      </c>
      <c r="V24" s="255"/>
      <c r="W24" s="255">
        <v>0</v>
      </c>
      <c r="X24" s="255"/>
      <c r="Y24" s="255">
        <v>0</v>
      </c>
      <c r="Z24" s="255"/>
      <c r="AA24" s="252">
        <v>0</v>
      </c>
      <c r="AB24" s="256"/>
      <c r="AC24" s="257"/>
      <c r="AD24" s="256">
        <v>460806</v>
      </c>
      <c r="AE24" s="256"/>
      <c r="AF24" s="256">
        <v>0</v>
      </c>
      <c r="AG24" s="256"/>
      <c r="AH24" s="256">
        <v>0</v>
      </c>
      <c r="AI24" s="256"/>
      <c r="AJ24" s="256">
        <v>0</v>
      </c>
      <c r="AK24" s="256"/>
      <c r="AL24" s="256">
        <v>0</v>
      </c>
      <c r="AM24" s="256"/>
      <c r="AN24" s="256">
        <v>0</v>
      </c>
      <c r="AO24" s="256"/>
      <c r="AP24" s="256">
        <v>0</v>
      </c>
      <c r="AQ24" s="247"/>
      <c r="AR24" s="258"/>
      <c r="AS24" s="259">
        <v>0.33489999999999998</v>
      </c>
      <c r="AT24" s="259"/>
      <c r="AU24" s="259"/>
      <c r="AV24" s="259"/>
      <c r="AW24" s="259"/>
      <c r="AX24" s="259"/>
      <c r="AY24" s="259"/>
      <c r="AZ24" s="259"/>
      <c r="BA24" s="259"/>
      <c r="BB24" s="259"/>
      <c r="BC24" s="259"/>
      <c r="BD24" s="259"/>
      <c r="BE24" s="259"/>
      <c r="BF24" s="247"/>
      <c r="BG24" s="247" t="s">
        <v>4993</v>
      </c>
    </row>
    <row r="25" spans="1:59">
      <c r="A25" s="247" t="s">
        <v>4721</v>
      </c>
      <c r="B25" s="247" t="s">
        <v>817</v>
      </c>
      <c r="C25" s="248" t="s">
        <v>216</v>
      </c>
      <c r="D25" s="249">
        <v>6056</v>
      </c>
      <c r="E25" s="250">
        <v>60056</v>
      </c>
      <c r="F25" s="248" t="s">
        <v>4707</v>
      </c>
      <c r="G25" s="251">
        <v>5121892</v>
      </c>
      <c r="H25" s="252">
        <v>1082</v>
      </c>
      <c r="I25" s="248" t="s">
        <v>4705</v>
      </c>
      <c r="J25" s="253" t="s">
        <v>4700</v>
      </c>
      <c r="K25" s="253">
        <v>117</v>
      </c>
      <c r="L25" s="254"/>
      <c r="M25" s="255">
        <v>0</v>
      </c>
      <c r="N25" s="255"/>
      <c r="O25" s="255">
        <v>0</v>
      </c>
      <c r="P25" s="255"/>
      <c r="Q25" s="255">
        <v>0</v>
      </c>
      <c r="R25" s="255"/>
      <c r="S25" s="255">
        <v>0</v>
      </c>
      <c r="T25" s="255"/>
      <c r="U25" s="255">
        <v>0</v>
      </c>
      <c r="V25" s="255"/>
      <c r="W25" s="255">
        <v>0</v>
      </c>
      <c r="X25" s="255"/>
      <c r="Y25" s="255">
        <v>116183770</v>
      </c>
      <c r="Z25" s="255"/>
      <c r="AA25" s="252">
        <v>0</v>
      </c>
      <c r="AB25" s="256"/>
      <c r="AC25" s="257"/>
      <c r="AD25" s="256">
        <v>0</v>
      </c>
      <c r="AE25" s="256"/>
      <c r="AF25" s="256">
        <v>0</v>
      </c>
      <c r="AG25" s="256"/>
      <c r="AH25" s="256">
        <v>0</v>
      </c>
      <c r="AI25" s="256"/>
      <c r="AJ25" s="256">
        <v>0</v>
      </c>
      <c r="AK25" s="256"/>
      <c r="AL25" s="256">
        <v>0</v>
      </c>
      <c r="AM25" s="256"/>
      <c r="AN25" s="256">
        <v>9894309</v>
      </c>
      <c r="AO25" s="256"/>
      <c r="AP25" s="256">
        <v>0</v>
      </c>
      <c r="AQ25" s="247"/>
      <c r="AR25" s="258"/>
      <c r="AS25" s="259"/>
      <c r="AT25" s="259"/>
      <c r="AU25" s="259"/>
      <c r="AV25" s="259"/>
      <c r="AW25" s="259"/>
      <c r="AX25" s="259"/>
      <c r="AY25" s="259"/>
      <c r="AZ25" s="259"/>
      <c r="BA25" s="259"/>
      <c r="BB25" s="259"/>
      <c r="BC25" s="259">
        <v>8.5199999999999998E-2</v>
      </c>
      <c r="BD25" s="259"/>
      <c r="BE25" s="259"/>
      <c r="BF25" s="247"/>
      <c r="BG25" s="247" t="s">
        <v>4993</v>
      </c>
    </row>
    <row r="26" spans="1:59">
      <c r="A26" s="247" t="s">
        <v>4720</v>
      </c>
      <c r="B26" s="247" t="s">
        <v>742</v>
      </c>
      <c r="C26" s="248" t="s">
        <v>217</v>
      </c>
      <c r="D26" s="249">
        <v>8001</v>
      </c>
      <c r="E26" s="250">
        <v>80001</v>
      </c>
      <c r="F26" s="248" t="s">
        <v>4707</v>
      </c>
      <c r="G26" s="251">
        <v>1021243</v>
      </c>
      <c r="H26" s="252">
        <v>1081</v>
      </c>
      <c r="I26" s="248" t="s">
        <v>4705</v>
      </c>
      <c r="J26" s="253" t="s">
        <v>4700</v>
      </c>
      <c r="K26" s="253">
        <v>89</v>
      </c>
      <c r="L26" s="254"/>
      <c r="M26" s="255">
        <v>0</v>
      </c>
      <c r="N26" s="255"/>
      <c r="O26" s="255">
        <v>0</v>
      </c>
      <c r="P26" s="255"/>
      <c r="Q26" s="255">
        <v>0</v>
      </c>
      <c r="R26" s="255"/>
      <c r="S26" s="255">
        <v>0</v>
      </c>
      <c r="T26" s="255"/>
      <c r="U26" s="255">
        <v>0</v>
      </c>
      <c r="V26" s="255"/>
      <c r="W26" s="255">
        <v>0</v>
      </c>
      <c r="X26" s="255"/>
      <c r="Y26" s="255">
        <v>39602347</v>
      </c>
      <c r="Z26" s="255"/>
      <c r="AA26" s="252">
        <v>0</v>
      </c>
      <c r="AB26" s="256"/>
      <c r="AC26" s="257"/>
      <c r="AD26" s="256">
        <v>0</v>
      </c>
      <c r="AE26" s="256"/>
      <c r="AF26" s="256">
        <v>0</v>
      </c>
      <c r="AG26" s="256"/>
      <c r="AH26" s="256">
        <v>0</v>
      </c>
      <c r="AI26" s="256"/>
      <c r="AJ26" s="256">
        <v>0</v>
      </c>
      <c r="AK26" s="256"/>
      <c r="AL26" s="256">
        <v>0</v>
      </c>
      <c r="AM26" s="256"/>
      <c r="AN26" s="256">
        <v>6307169</v>
      </c>
      <c r="AO26" s="256"/>
      <c r="AP26" s="256">
        <v>0</v>
      </c>
      <c r="AQ26" s="247"/>
      <c r="AR26" s="258"/>
      <c r="AS26" s="259"/>
      <c r="AT26" s="259"/>
      <c r="AU26" s="259"/>
      <c r="AV26" s="259"/>
      <c r="AW26" s="259"/>
      <c r="AX26" s="259"/>
      <c r="AY26" s="259"/>
      <c r="AZ26" s="259"/>
      <c r="BA26" s="259"/>
      <c r="BB26" s="259"/>
      <c r="BC26" s="259">
        <v>0.1593</v>
      </c>
      <c r="BD26" s="259"/>
      <c r="BE26" s="259"/>
      <c r="BF26" s="247"/>
      <c r="BG26" s="247" t="s">
        <v>4993</v>
      </c>
    </row>
    <row r="27" spans="1:59">
      <c r="A27" s="247" t="s">
        <v>4720</v>
      </c>
      <c r="B27" s="247" t="s">
        <v>742</v>
      </c>
      <c r="C27" s="248" t="s">
        <v>217</v>
      </c>
      <c r="D27" s="249">
        <v>8001</v>
      </c>
      <c r="E27" s="250">
        <v>80001</v>
      </c>
      <c r="F27" s="248" t="s">
        <v>4707</v>
      </c>
      <c r="G27" s="251">
        <v>1021243</v>
      </c>
      <c r="H27" s="252">
        <v>1081</v>
      </c>
      <c r="I27" s="248" t="s">
        <v>4706</v>
      </c>
      <c r="J27" s="253" t="s">
        <v>4700</v>
      </c>
      <c r="K27" s="253">
        <v>50</v>
      </c>
      <c r="L27" s="254"/>
      <c r="M27" s="255">
        <v>1921417</v>
      </c>
      <c r="N27" s="255"/>
      <c r="O27" s="255">
        <v>0</v>
      </c>
      <c r="P27" s="255"/>
      <c r="Q27" s="255">
        <v>0</v>
      </c>
      <c r="R27" s="255"/>
      <c r="S27" s="255">
        <v>0</v>
      </c>
      <c r="T27" s="255"/>
      <c r="U27" s="255">
        <v>0</v>
      </c>
      <c r="V27" s="255"/>
      <c r="W27" s="255">
        <v>0</v>
      </c>
      <c r="X27" s="255"/>
      <c r="Y27" s="255">
        <v>0</v>
      </c>
      <c r="Z27" s="255"/>
      <c r="AA27" s="252">
        <v>0</v>
      </c>
      <c r="AB27" s="256"/>
      <c r="AC27" s="257"/>
      <c r="AD27" s="256">
        <v>850933</v>
      </c>
      <c r="AE27" s="256"/>
      <c r="AF27" s="256">
        <v>0</v>
      </c>
      <c r="AG27" s="256"/>
      <c r="AH27" s="256">
        <v>0</v>
      </c>
      <c r="AI27" s="256"/>
      <c r="AJ27" s="256">
        <v>0</v>
      </c>
      <c r="AK27" s="256"/>
      <c r="AL27" s="256">
        <v>0</v>
      </c>
      <c r="AM27" s="256"/>
      <c r="AN27" s="256">
        <v>0</v>
      </c>
      <c r="AO27" s="256"/>
      <c r="AP27" s="256">
        <v>0</v>
      </c>
      <c r="AQ27" s="247"/>
      <c r="AR27" s="258"/>
      <c r="AS27" s="259">
        <v>0.44290000000000002</v>
      </c>
      <c r="AT27" s="259"/>
      <c r="AU27" s="259"/>
      <c r="AV27" s="259"/>
      <c r="AW27" s="259"/>
      <c r="AX27" s="259"/>
      <c r="AY27" s="259"/>
      <c r="AZ27" s="259"/>
      <c r="BA27" s="259"/>
      <c r="BB27" s="259"/>
      <c r="BC27" s="259"/>
      <c r="BD27" s="259"/>
      <c r="BE27" s="259"/>
      <c r="BF27" s="247"/>
      <c r="BG27" s="247" t="s">
        <v>4993</v>
      </c>
    </row>
    <row r="28" spans="1:59">
      <c r="A28" s="247" t="s">
        <v>4722</v>
      </c>
      <c r="B28" s="247" t="s">
        <v>2909</v>
      </c>
      <c r="C28" s="248" t="s">
        <v>167</v>
      </c>
      <c r="D28" s="249">
        <v>5118</v>
      </c>
      <c r="E28" s="250">
        <v>50118</v>
      </c>
      <c r="F28" s="248" t="s">
        <v>4707</v>
      </c>
      <c r="G28" s="251">
        <v>8608208</v>
      </c>
      <c r="H28" s="252">
        <v>1066</v>
      </c>
      <c r="I28" s="248" t="s">
        <v>4706</v>
      </c>
      <c r="J28" s="253" t="s">
        <v>4700</v>
      </c>
      <c r="K28" s="253">
        <v>539</v>
      </c>
      <c r="L28" s="254"/>
      <c r="M28" s="255">
        <v>18100043</v>
      </c>
      <c r="N28" s="255"/>
      <c r="O28" s="255">
        <v>0</v>
      </c>
      <c r="P28" s="255"/>
      <c r="Q28" s="255">
        <v>0</v>
      </c>
      <c r="R28" s="255"/>
      <c r="S28" s="255">
        <v>0</v>
      </c>
      <c r="T28" s="255"/>
      <c r="U28" s="255">
        <v>0</v>
      </c>
      <c r="V28" s="255"/>
      <c r="W28" s="255">
        <v>0</v>
      </c>
      <c r="X28" s="255"/>
      <c r="Y28" s="255">
        <v>56262281</v>
      </c>
      <c r="Z28" s="255"/>
      <c r="AA28" s="252">
        <v>0</v>
      </c>
      <c r="AB28" s="256"/>
      <c r="AC28" s="257"/>
      <c r="AD28" s="256">
        <v>5202961</v>
      </c>
      <c r="AE28" s="256"/>
      <c r="AF28" s="256">
        <v>0</v>
      </c>
      <c r="AG28" s="256"/>
      <c r="AH28" s="256">
        <v>0</v>
      </c>
      <c r="AI28" s="256"/>
      <c r="AJ28" s="256">
        <v>0</v>
      </c>
      <c r="AK28" s="256"/>
      <c r="AL28" s="256">
        <v>0</v>
      </c>
      <c r="AM28" s="256"/>
      <c r="AN28" s="256">
        <v>3759786</v>
      </c>
      <c r="AO28" s="256"/>
      <c r="AP28" s="256">
        <v>0</v>
      </c>
      <c r="AQ28" s="247"/>
      <c r="AR28" s="258"/>
      <c r="AS28" s="259">
        <v>0.28749999999999998</v>
      </c>
      <c r="AT28" s="259"/>
      <c r="AU28" s="259"/>
      <c r="AV28" s="259"/>
      <c r="AW28" s="259"/>
      <c r="AX28" s="259"/>
      <c r="AY28" s="259"/>
      <c r="AZ28" s="259"/>
      <c r="BA28" s="259"/>
      <c r="BB28" s="259"/>
      <c r="BC28" s="259">
        <v>6.6799999999999998E-2</v>
      </c>
      <c r="BD28" s="259"/>
      <c r="BE28" s="259"/>
      <c r="BF28" s="247"/>
      <c r="BG28" s="247" t="s">
        <v>4993</v>
      </c>
    </row>
    <row r="29" spans="1:59">
      <c r="A29" s="247" t="s">
        <v>4722</v>
      </c>
      <c r="B29" s="247" t="s">
        <v>2909</v>
      </c>
      <c r="C29" s="248" t="s">
        <v>167</v>
      </c>
      <c r="D29" s="249">
        <v>5118</v>
      </c>
      <c r="E29" s="250">
        <v>50118</v>
      </c>
      <c r="F29" s="248" t="s">
        <v>4707</v>
      </c>
      <c r="G29" s="251">
        <v>8608208</v>
      </c>
      <c r="H29" s="252">
        <v>1066</v>
      </c>
      <c r="I29" s="248" t="s">
        <v>4706</v>
      </c>
      <c r="J29" s="253" t="s">
        <v>4702</v>
      </c>
      <c r="K29" s="253">
        <v>527</v>
      </c>
      <c r="L29" s="254"/>
      <c r="M29" s="255">
        <v>18100043</v>
      </c>
      <c r="N29" s="255"/>
      <c r="O29" s="255">
        <v>0</v>
      </c>
      <c r="P29" s="255"/>
      <c r="Q29" s="255">
        <v>0</v>
      </c>
      <c r="R29" s="255"/>
      <c r="S29" s="255">
        <v>0</v>
      </c>
      <c r="T29" s="255"/>
      <c r="U29" s="255">
        <v>0</v>
      </c>
      <c r="V29" s="255"/>
      <c r="W29" s="255">
        <v>0</v>
      </c>
      <c r="X29" s="255"/>
      <c r="Y29" s="255">
        <v>0</v>
      </c>
      <c r="Z29" s="255"/>
      <c r="AA29" s="252">
        <v>0</v>
      </c>
      <c r="AB29" s="256"/>
      <c r="AC29" s="257"/>
      <c r="AD29" s="256">
        <v>0</v>
      </c>
      <c r="AE29" s="256"/>
      <c r="AF29" s="256">
        <v>0</v>
      </c>
      <c r="AG29" s="256"/>
      <c r="AH29" s="256">
        <v>0</v>
      </c>
      <c r="AI29" s="256"/>
      <c r="AJ29" s="256">
        <v>0</v>
      </c>
      <c r="AK29" s="256"/>
      <c r="AL29" s="256">
        <v>0</v>
      </c>
      <c r="AM29" s="256"/>
      <c r="AN29" s="256">
        <v>0</v>
      </c>
      <c r="AO29" s="256"/>
      <c r="AP29" s="256">
        <v>0</v>
      </c>
      <c r="AQ29" s="247"/>
      <c r="AR29" s="258"/>
      <c r="AS29" s="259">
        <v>0</v>
      </c>
      <c r="AT29" s="259"/>
      <c r="AU29" s="259"/>
      <c r="AV29" s="259"/>
      <c r="AW29" s="259"/>
      <c r="AX29" s="259"/>
      <c r="AY29" s="259"/>
      <c r="AZ29" s="259"/>
      <c r="BA29" s="259"/>
      <c r="BB29" s="259"/>
      <c r="BC29" s="259"/>
      <c r="BD29" s="259"/>
      <c r="BE29" s="259"/>
      <c r="BF29" s="247"/>
      <c r="BG29" s="247" t="s">
        <v>4993</v>
      </c>
    </row>
    <row r="30" spans="1:59">
      <c r="A30" s="247" t="s">
        <v>4723</v>
      </c>
      <c r="B30" s="247" t="s">
        <v>4724</v>
      </c>
      <c r="C30" s="248" t="s">
        <v>199</v>
      </c>
      <c r="D30" s="249">
        <v>2100</v>
      </c>
      <c r="E30" s="250">
        <v>20100</v>
      </c>
      <c r="F30" s="248" t="s">
        <v>4698</v>
      </c>
      <c r="G30" s="251">
        <v>18351295</v>
      </c>
      <c r="H30" s="252">
        <v>1022</v>
      </c>
      <c r="I30" s="248" t="s">
        <v>4706</v>
      </c>
      <c r="J30" s="253" t="s">
        <v>4700</v>
      </c>
      <c r="K30" s="253">
        <v>1022</v>
      </c>
      <c r="L30" s="254"/>
      <c r="M30" s="255">
        <v>7034074</v>
      </c>
      <c r="N30" s="255"/>
      <c r="O30" s="255">
        <v>0</v>
      </c>
      <c r="P30" s="255"/>
      <c r="Q30" s="255">
        <v>0</v>
      </c>
      <c r="R30" s="255"/>
      <c r="S30" s="255">
        <v>0</v>
      </c>
      <c r="T30" s="255"/>
      <c r="U30" s="255">
        <v>0</v>
      </c>
      <c r="V30" s="255"/>
      <c r="W30" s="255">
        <v>0</v>
      </c>
      <c r="X30" s="255"/>
      <c r="Y30" s="255">
        <v>471350200</v>
      </c>
      <c r="Z30" s="255"/>
      <c r="AA30" s="252">
        <v>0</v>
      </c>
      <c r="AB30" s="256"/>
      <c r="AC30" s="257"/>
      <c r="AD30" s="256">
        <v>757533</v>
      </c>
      <c r="AE30" s="256"/>
      <c r="AF30" s="256">
        <v>0</v>
      </c>
      <c r="AG30" s="256"/>
      <c r="AH30" s="256">
        <v>0</v>
      </c>
      <c r="AI30" s="256"/>
      <c r="AJ30" s="256">
        <v>0</v>
      </c>
      <c r="AK30" s="256"/>
      <c r="AL30" s="256">
        <v>757533</v>
      </c>
      <c r="AM30" s="256"/>
      <c r="AN30" s="256">
        <v>54919600</v>
      </c>
      <c r="AO30" s="256"/>
      <c r="AP30" s="256">
        <v>0</v>
      </c>
      <c r="AQ30" s="247"/>
      <c r="AR30" s="258"/>
      <c r="AS30" s="259">
        <v>0.1077</v>
      </c>
      <c r="AT30" s="259"/>
      <c r="AU30" s="259"/>
      <c r="AV30" s="259"/>
      <c r="AW30" s="259"/>
      <c r="AX30" s="259"/>
      <c r="AY30" s="259"/>
      <c r="AZ30" s="259"/>
      <c r="BA30" s="259"/>
      <c r="BB30" s="259"/>
      <c r="BC30" s="259">
        <v>0.11650000000000001</v>
      </c>
      <c r="BD30" s="259"/>
      <c r="BE30" s="259"/>
      <c r="BF30" s="247"/>
      <c r="BG30" s="247" t="s">
        <v>4993</v>
      </c>
    </row>
    <row r="31" spans="1:59">
      <c r="A31" s="247" t="s">
        <v>4998</v>
      </c>
      <c r="B31" s="247" t="s">
        <v>4725</v>
      </c>
      <c r="C31" s="248" t="s">
        <v>153</v>
      </c>
      <c r="D31" s="249">
        <v>9015</v>
      </c>
      <c r="E31" s="250">
        <v>90015</v>
      </c>
      <c r="F31" s="248" t="s">
        <v>4710</v>
      </c>
      <c r="G31" s="251">
        <v>3281212</v>
      </c>
      <c r="H31" s="252">
        <v>996</v>
      </c>
      <c r="I31" s="248" t="s">
        <v>4705</v>
      </c>
      <c r="J31" s="253" t="s">
        <v>4700</v>
      </c>
      <c r="K31" s="253">
        <v>149</v>
      </c>
      <c r="L31" s="254"/>
      <c r="M31" s="255">
        <v>0</v>
      </c>
      <c r="N31" s="255"/>
      <c r="O31" s="255">
        <v>0</v>
      </c>
      <c r="P31" s="255"/>
      <c r="Q31" s="255">
        <v>0</v>
      </c>
      <c r="R31" s="255"/>
      <c r="S31" s="255">
        <v>0</v>
      </c>
      <c r="T31" s="255"/>
      <c r="U31" s="255">
        <v>0</v>
      </c>
      <c r="V31" s="255"/>
      <c r="W31" s="255">
        <v>0</v>
      </c>
      <c r="X31" s="255"/>
      <c r="Y31" s="255">
        <v>51453351</v>
      </c>
      <c r="Z31" s="255"/>
      <c r="AA31" s="252">
        <v>0</v>
      </c>
      <c r="AB31" s="256"/>
      <c r="AC31" s="257"/>
      <c r="AD31" s="256">
        <v>0</v>
      </c>
      <c r="AE31" s="256"/>
      <c r="AF31" s="256">
        <v>0</v>
      </c>
      <c r="AG31" s="256"/>
      <c r="AH31" s="256">
        <v>0</v>
      </c>
      <c r="AI31" s="256"/>
      <c r="AJ31" s="256">
        <v>0</v>
      </c>
      <c r="AK31" s="256"/>
      <c r="AL31" s="256">
        <v>0</v>
      </c>
      <c r="AM31" s="256"/>
      <c r="AN31" s="256">
        <v>5286597</v>
      </c>
      <c r="AO31" s="256"/>
      <c r="AP31" s="256">
        <v>0</v>
      </c>
      <c r="AQ31" s="247"/>
      <c r="AR31" s="258"/>
      <c r="AS31" s="259"/>
      <c r="AT31" s="259"/>
      <c r="AU31" s="259"/>
      <c r="AV31" s="259"/>
      <c r="AW31" s="259"/>
      <c r="AX31" s="259"/>
      <c r="AY31" s="259"/>
      <c r="AZ31" s="259"/>
      <c r="BA31" s="259"/>
      <c r="BB31" s="259"/>
      <c r="BC31" s="259">
        <v>0.1027</v>
      </c>
      <c r="BD31" s="259"/>
      <c r="BE31" s="259"/>
      <c r="BF31" s="247"/>
      <c r="BG31" s="247" t="s">
        <v>4993</v>
      </c>
    </row>
    <row r="32" spans="1:59">
      <c r="A32" s="247" t="s">
        <v>4999</v>
      </c>
      <c r="B32" s="247" t="s">
        <v>1076</v>
      </c>
      <c r="C32" s="248" t="s">
        <v>206</v>
      </c>
      <c r="D32" s="249">
        <v>8</v>
      </c>
      <c r="E32" s="250">
        <v>8</v>
      </c>
      <c r="F32" s="248" t="s">
        <v>4707</v>
      </c>
      <c r="G32" s="251">
        <v>1849898</v>
      </c>
      <c r="H32" s="252">
        <v>982</v>
      </c>
      <c r="I32" s="248" t="s">
        <v>4705</v>
      </c>
      <c r="J32" s="253" t="s">
        <v>4700</v>
      </c>
      <c r="K32" s="253">
        <v>116</v>
      </c>
      <c r="L32" s="254"/>
      <c r="M32" s="255">
        <v>0</v>
      </c>
      <c r="N32" s="255"/>
      <c r="O32" s="255">
        <v>0</v>
      </c>
      <c r="P32" s="255"/>
      <c r="Q32" s="255">
        <v>0</v>
      </c>
      <c r="R32" s="255"/>
      <c r="S32" s="255">
        <v>0</v>
      </c>
      <c r="T32" s="255"/>
      <c r="U32" s="255">
        <v>0</v>
      </c>
      <c r="V32" s="255"/>
      <c r="W32" s="255">
        <v>0</v>
      </c>
      <c r="X32" s="255"/>
      <c r="Y32" s="255">
        <v>54389715</v>
      </c>
      <c r="Z32" s="255"/>
      <c r="AA32" s="252">
        <v>0</v>
      </c>
      <c r="AB32" s="256"/>
      <c r="AC32" s="257"/>
      <c r="AD32" s="256">
        <v>0</v>
      </c>
      <c r="AE32" s="256"/>
      <c r="AF32" s="256">
        <v>0</v>
      </c>
      <c r="AG32" s="256"/>
      <c r="AH32" s="256">
        <v>0</v>
      </c>
      <c r="AI32" s="256"/>
      <c r="AJ32" s="256">
        <v>0</v>
      </c>
      <c r="AK32" s="256"/>
      <c r="AL32" s="256">
        <v>0</v>
      </c>
      <c r="AM32" s="256"/>
      <c r="AN32" s="256">
        <v>9045741</v>
      </c>
      <c r="AO32" s="256"/>
      <c r="AP32" s="256">
        <v>0</v>
      </c>
      <c r="AQ32" s="247"/>
      <c r="AR32" s="258"/>
      <c r="AS32" s="259"/>
      <c r="AT32" s="259"/>
      <c r="AU32" s="259"/>
      <c r="AV32" s="259"/>
      <c r="AW32" s="259"/>
      <c r="AX32" s="259"/>
      <c r="AY32" s="259"/>
      <c r="AZ32" s="259"/>
      <c r="BA32" s="259"/>
      <c r="BB32" s="259"/>
      <c r="BC32" s="259">
        <v>0.1663</v>
      </c>
      <c r="BD32" s="259"/>
      <c r="BE32" s="259"/>
      <c r="BF32" s="247"/>
      <c r="BG32" s="247" t="s">
        <v>4993</v>
      </c>
    </row>
    <row r="33" spans="1:59">
      <c r="A33" s="247" t="s">
        <v>4728</v>
      </c>
      <c r="B33" s="247" t="s">
        <v>3169</v>
      </c>
      <c r="C33" s="248" t="s">
        <v>163</v>
      </c>
      <c r="D33" s="249">
        <v>4022</v>
      </c>
      <c r="E33" s="250">
        <v>40022</v>
      </c>
      <c r="F33" s="248" t="s">
        <v>4707</v>
      </c>
      <c r="G33" s="251">
        <v>4515419</v>
      </c>
      <c r="H33" s="252">
        <v>943</v>
      </c>
      <c r="I33" s="248" t="s">
        <v>4701</v>
      </c>
      <c r="J33" s="253" t="s">
        <v>4700</v>
      </c>
      <c r="K33" s="253">
        <v>212</v>
      </c>
      <c r="L33" s="254"/>
      <c r="M33" s="255">
        <v>0</v>
      </c>
      <c r="N33" s="255"/>
      <c r="O33" s="255">
        <v>0</v>
      </c>
      <c r="P33" s="255"/>
      <c r="Q33" s="255">
        <v>0</v>
      </c>
      <c r="R33" s="255"/>
      <c r="S33" s="255">
        <v>0</v>
      </c>
      <c r="T33" s="255"/>
      <c r="U33" s="255">
        <v>0</v>
      </c>
      <c r="V33" s="255"/>
      <c r="W33" s="255">
        <v>0</v>
      </c>
      <c r="X33" s="255"/>
      <c r="Y33" s="255">
        <v>83566447</v>
      </c>
      <c r="Z33" s="255"/>
      <c r="AA33" s="252">
        <v>0</v>
      </c>
      <c r="AB33" s="256"/>
      <c r="AC33" s="257"/>
      <c r="AD33" s="256">
        <v>0</v>
      </c>
      <c r="AE33" s="256"/>
      <c r="AF33" s="256">
        <v>0</v>
      </c>
      <c r="AG33" s="256"/>
      <c r="AH33" s="256">
        <v>0</v>
      </c>
      <c r="AI33" s="256"/>
      <c r="AJ33" s="256">
        <v>0</v>
      </c>
      <c r="AK33" s="256"/>
      <c r="AL33" s="256">
        <v>0</v>
      </c>
      <c r="AM33" s="256"/>
      <c r="AN33" s="256">
        <v>19692749</v>
      </c>
      <c r="AO33" s="256"/>
      <c r="AP33" s="256">
        <v>0</v>
      </c>
      <c r="AQ33" s="247"/>
      <c r="AR33" s="258"/>
      <c r="AS33" s="259"/>
      <c r="AT33" s="259"/>
      <c r="AU33" s="259"/>
      <c r="AV33" s="259"/>
      <c r="AW33" s="259"/>
      <c r="AX33" s="259"/>
      <c r="AY33" s="259"/>
      <c r="AZ33" s="259"/>
      <c r="BA33" s="259"/>
      <c r="BB33" s="259"/>
      <c r="BC33" s="259">
        <v>0.23569999999999999</v>
      </c>
      <c r="BD33" s="259"/>
      <c r="BE33" s="259"/>
      <c r="BF33" s="247"/>
      <c r="BG33" s="247" t="s">
        <v>4993</v>
      </c>
    </row>
    <row r="34" spans="1:59">
      <c r="A34" s="247" t="s">
        <v>4727</v>
      </c>
      <c r="B34" s="247" t="s">
        <v>1348</v>
      </c>
      <c r="C34" s="248" t="s">
        <v>207</v>
      </c>
      <c r="D34" s="249">
        <v>3022</v>
      </c>
      <c r="E34" s="250">
        <v>30022</v>
      </c>
      <c r="F34" s="248" t="s">
        <v>4707</v>
      </c>
      <c r="G34" s="251">
        <v>1733853</v>
      </c>
      <c r="H34" s="252">
        <v>930</v>
      </c>
      <c r="I34" s="248" t="s">
        <v>4705</v>
      </c>
      <c r="J34" s="253" t="s">
        <v>4700</v>
      </c>
      <c r="K34" s="253">
        <v>58</v>
      </c>
      <c r="L34" s="254"/>
      <c r="M34" s="255">
        <v>0</v>
      </c>
      <c r="N34" s="255"/>
      <c r="O34" s="255">
        <v>0</v>
      </c>
      <c r="P34" s="255"/>
      <c r="Q34" s="255">
        <v>0</v>
      </c>
      <c r="R34" s="255"/>
      <c r="S34" s="255">
        <v>0</v>
      </c>
      <c r="T34" s="255"/>
      <c r="U34" s="255">
        <v>0</v>
      </c>
      <c r="V34" s="255"/>
      <c r="W34" s="255">
        <v>0</v>
      </c>
      <c r="X34" s="255"/>
      <c r="Y34" s="255">
        <v>30547053</v>
      </c>
      <c r="Z34" s="255"/>
      <c r="AA34" s="252">
        <v>0</v>
      </c>
      <c r="AB34" s="256"/>
      <c r="AC34" s="257"/>
      <c r="AD34" s="256">
        <v>0</v>
      </c>
      <c r="AE34" s="256"/>
      <c r="AF34" s="256">
        <v>0</v>
      </c>
      <c r="AG34" s="256"/>
      <c r="AH34" s="256">
        <v>0</v>
      </c>
      <c r="AI34" s="256"/>
      <c r="AJ34" s="256">
        <v>0</v>
      </c>
      <c r="AK34" s="256"/>
      <c r="AL34" s="256">
        <v>0</v>
      </c>
      <c r="AM34" s="256"/>
      <c r="AN34" s="256">
        <v>2154526</v>
      </c>
      <c r="AO34" s="256"/>
      <c r="AP34" s="256">
        <v>0</v>
      </c>
      <c r="AQ34" s="247"/>
      <c r="AR34" s="258"/>
      <c r="AS34" s="259"/>
      <c r="AT34" s="259"/>
      <c r="AU34" s="259"/>
      <c r="AV34" s="259"/>
      <c r="AW34" s="259"/>
      <c r="AX34" s="259"/>
      <c r="AY34" s="259"/>
      <c r="AZ34" s="259"/>
      <c r="BA34" s="259"/>
      <c r="BB34" s="259"/>
      <c r="BC34" s="259">
        <v>7.0499999999999993E-2</v>
      </c>
      <c r="BD34" s="259"/>
      <c r="BE34" s="259"/>
      <c r="BF34" s="247"/>
      <c r="BG34" s="247" t="s">
        <v>4993</v>
      </c>
    </row>
    <row r="35" spans="1:59">
      <c r="A35" s="247" t="s">
        <v>4726</v>
      </c>
      <c r="B35" s="247" t="s">
        <v>3602</v>
      </c>
      <c r="C35" s="248" t="s">
        <v>153</v>
      </c>
      <c r="D35" s="249">
        <v>9026</v>
      </c>
      <c r="E35" s="250">
        <v>90026</v>
      </c>
      <c r="F35" s="248" t="s">
        <v>4707</v>
      </c>
      <c r="G35" s="251">
        <v>2956746</v>
      </c>
      <c r="H35" s="252">
        <v>906</v>
      </c>
      <c r="I35" s="248" t="s">
        <v>4705</v>
      </c>
      <c r="J35" s="253" t="s">
        <v>4700</v>
      </c>
      <c r="K35" s="253">
        <v>103</v>
      </c>
      <c r="L35" s="254"/>
      <c r="M35" s="255">
        <v>0</v>
      </c>
      <c r="N35" s="255"/>
      <c r="O35" s="255">
        <v>0</v>
      </c>
      <c r="P35" s="255"/>
      <c r="Q35" s="255">
        <v>0</v>
      </c>
      <c r="R35" s="255"/>
      <c r="S35" s="255">
        <v>0</v>
      </c>
      <c r="T35" s="255"/>
      <c r="U35" s="255">
        <v>0</v>
      </c>
      <c r="V35" s="255"/>
      <c r="W35" s="255">
        <v>0</v>
      </c>
      <c r="X35" s="255"/>
      <c r="Y35" s="255">
        <v>52502166</v>
      </c>
      <c r="Z35" s="255"/>
      <c r="AA35" s="252">
        <v>0</v>
      </c>
      <c r="AB35" s="256"/>
      <c r="AC35" s="257"/>
      <c r="AD35" s="256">
        <v>0</v>
      </c>
      <c r="AE35" s="256"/>
      <c r="AF35" s="256">
        <v>0</v>
      </c>
      <c r="AG35" s="256"/>
      <c r="AH35" s="256">
        <v>0</v>
      </c>
      <c r="AI35" s="256"/>
      <c r="AJ35" s="256">
        <v>0</v>
      </c>
      <c r="AK35" s="256"/>
      <c r="AL35" s="256">
        <v>0</v>
      </c>
      <c r="AM35" s="256"/>
      <c r="AN35" s="256">
        <v>9579691</v>
      </c>
      <c r="AO35" s="256"/>
      <c r="AP35" s="256">
        <v>0</v>
      </c>
      <c r="AQ35" s="247"/>
      <c r="AR35" s="258"/>
      <c r="AS35" s="259"/>
      <c r="AT35" s="259"/>
      <c r="AU35" s="259"/>
      <c r="AV35" s="259"/>
      <c r="AW35" s="259"/>
      <c r="AX35" s="259"/>
      <c r="AY35" s="259"/>
      <c r="AZ35" s="259"/>
      <c r="BA35" s="259"/>
      <c r="BB35" s="259"/>
      <c r="BC35" s="259">
        <v>0.1825</v>
      </c>
      <c r="BD35" s="259"/>
      <c r="BE35" s="259"/>
      <c r="BF35" s="247"/>
      <c r="BG35" s="247" t="s">
        <v>4993</v>
      </c>
    </row>
    <row r="36" spans="1:59">
      <c r="A36" s="247" t="s">
        <v>5000</v>
      </c>
      <c r="B36" s="247" t="s">
        <v>2264</v>
      </c>
      <c r="C36" s="248" t="s">
        <v>184</v>
      </c>
      <c r="D36" s="249">
        <v>5027</v>
      </c>
      <c r="E36" s="250">
        <v>50027</v>
      </c>
      <c r="F36" s="248" t="s">
        <v>4698</v>
      </c>
      <c r="G36" s="251">
        <v>2650890</v>
      </c>
      <c r="H36" s="252">
        <v>823</v>
      </c>
      <c r="I36" s="248" t="s">
        <v>4705</v>
      </c>
      <c r="J36" s="253" t="s">
        <v>4700</v>
      </c>
      <c r="K36" s="253">
        <v>76</v>
      </c>
      <c r="L36" s="254"/>
      <c r="M36" s="255">
        <v>0</v>
      </c>
      <c r="N36" s="255"/>
      <c r="O36" s="255">
        <v>0</v>
      </c>
      <c r="P36" s="255"/>
      <c r="Q36" s="255">
        <v>0</v>
      </c>
      <c r="R36" s="255"/>
      <c r="S36" s="255">
        <v>0</v>
      </c>
      <c r="T36" s="255"/>
      <c r="U36" s="255">
        <v>0</v>
      </c>
      <c r="V36" s="255"/>
      <c r="W36" s="255">
        <v>0</v>
      </c>
      <c r="X36" s="255"/>
      <c r="Y36" s="255">
        <v>31871652</v>
      </c>
      <c r="Z36" s="255"/>
      <c r="AA36" s="252">
        <v>0</v>
      </c>
      <c r="AB36" s="256"/>
      <c r="AC36" s="257"/>
      <c r="AD36" s="256">
        <v>0</v>
      </c>
      <c r="AE36" s="256"/>
      <c r="AF36" s="256">
        <v>0</v>
      </c>
      <c r="AG36" s="256"/>
      <c r="AH36" s="256">
        <v>0</v>
      </c>
      <c r="AI36" s="256"/>
      <c r="AJ36" s="256">
        <v>0</v>
      </c>
      <c r="AK36" s="256"/>
      <c r="AL36" s="256">
        <v>0</v>
      </c>
      <c r="AM36" s="256"/>
      <c r="AN36" s="256">
        <v>4153269</v>
      </c>
      <c r="AO36" s="256"/>
      <c r="AP36" s="256">
        <v>0</v>
      </c>
      <c r="AQ36" s="247"/>
      <c r="AR36" s="258"/>
      <c r="AS36" s="259"/>
      <c r="AT36" s="259"/>
      <c r="AU36" s="259"/>
      <c r="AV36" s="259"/>
      <c r="AW36" s="259"/>
      <c r="AX36" s="259"/>
      <c r="AY36" s="259"/>
      <c r="AZ36" s="259"/>
      <c r="BA36" s="259"/>
      <c r="BB36" s="259"/>
      <c r="BC36" s="259">
        <v>0.1303</v>
      </c>
      <c r="BD36" s="259"/>
      <c r="BE36" s="259"/>
      <c r="BF36" s="247"/>
      <c r="BG36" s="247" t="s">
        <v>4993</v>
      </c>
    </row>
    <row r="37" spans="1:59">
      <c r="A37" s="247" t="s">
        <v>5000</v>
      </c>
      <c r="B37" s="247" t="s">
        <v>2264</v>
      </c>
      <c r="C37" s="248" t="s">
        <v>184</v>
      </c>
      <c r="D37" s="249">
        <v>5027</v>
      </c>
      <c r="E37" s="250">
        <v>50027</v>
      </c>
      <c r="F37" s="248" t="s">
        <v>4698</v>
      </c>
      <c r="G37" s="251">
        <v>2650890</v>
      </c>
      <c r="H37" s="252">
        <v>823</v>
      </c>
      <c r="I37" s="248" t="s">
        <v>4706</v>
      </c>
      <c r="J37" s="253" t="s">
        <v>4702</v>
      </c>
      <c r="K37" s="253">
        <v>20</v>
      </c>
      <c r="L37" s="254"/>
      <c r="M37" s="255">
        <v>213780</v>
      </c>
      <c r="N37" s="255"/>
      <c r="O37" s="255">
        <v>0</v>
      </c>
      <c r="P37" s="255"/>
      <c r="Q37" s="255">
        <v>0</v>
      </c>
      <c r="R37" s="255"/>
      <c r="S37" s="255">
        <v>0</v>
      </c>
      <c r="T37" s="255"/>
      <c r="U37" s="255">
        <v>0</v>
      </c>
      <c r="V37" s="255"/>
      <c r="W37" s="255">
        <v>0</v>
      </c>
      <c r="X37" s="255"/>
      <c r="Y37" s="255">
        <v>0</v>
      </c>
      <c r="Z37" s="255"/>
      <c r="AA37" s="252">
        <v>0</v>
      </c>
      <c r="AB37" s="256"/>
      <c r="AC37" s="257"/>
      <c r="AD37" s="256">
        <v>63438</v>
      </c>
      <c r="AE37" s="256"/>
      <c r="AF37" s="256">
        <v>0</v>
      </c>
      <c r="AG37" s="256"/>
      <c r="AH37" s="256">
        <v>0</v>
      </c>
      <c r="AI37" s="256"/>
      <c r="AJ37" s="256">
        <v>0</v>
      </c>
      <c r="AK37" s="256"/>
      <c r="AL37" s="256">
        <v>0</v>
      </c>
      <c r="AM37" s="256"/>
      <c r="AN37" s="256">
        <v>0</v>
      </c>
      <c r="AO37" s="256"/>
      <c r="AP37" s="256">
        <v>0</v>
      </c>
      <c r="AQ37" s="247"/>
      <c r="AR37" s="258"/>
      <c r="AS37" s="259">
        <v>0.29670000000000002</v>
      </c>
      <c r="AT37" s="259"/>
      <c r="AU37" s="259"/>
      <c r="AV37" s="259"/>
      <c r="AW37" s="259"/>
      <c r="AX37" s="259"/>
      <c r="AY37" s="259"/>
      <c r="AZ37" s="259"/>
      <c r="BA37" s="259"/>
      <c r="BB37" s="259"/>
      <c r="BC37" s="259"/>
      <c r="BD37" s="259"/>
      <c r="BE37" s="259"/>
      <c r="BF37" s="247"/>
      <c r="BG37" s="247" t="s">
        <v>4993</v>
      </c>
    </row>
    <row r="38" spans="1:59">
      <c r="A38" s="247" t="s">
        <v>4729</v>
      </c>
      <c r="B38" s="247" t="s">
        <v>3771</v>
      </c>
      <c r="C38" s="248" t="s">
        <v>153</v>
      </c>
      <c r="D38" s="249">
        <v>9013</v>
      </c>
      <c r="E38" s="250">
        <v>90013</v>
      </c>
      <c r="F38" s="248" t="s">
        <v>4707</v>
      </c>
      <c r="G38" s="251">
        <v>1664496</v>
      </c>
      <c r="H38" s="252">
        <v>635</v>
      </c>
      <c r="I38" s="248" t="s">
        <v>4705</v>
      </c>
      <c r="J38" s="253" t="s">
        <v>4700</v>
      </c>
      <c r="K38" s="253">
        <v>61</v>
      </c>
      <c r="L38" s="254"/>
      <c r="M38" s="255">
        <v>0</v>
      </c>
      <c r="N38" s="255"/>
      <c r="O38" s="255">
        <v>0</v>
      </c>
      <c r="P38" s="255"/>
      <c r="Q38" s="255">
        <v>0</v>
      </c>
      <c r="R38" s="255"/>
      <c r="S38" s="255">
        <v>0</v>
      </c>
      <c r="T38" s="255"/>
      <c r="U38" s="255">
        <v>0</v>
      </c>
      <c r="V38" s="255"/>
      <c r="W38" s="255">
        <v>0</v>
      </c>
      <c r="X38" s="255"/>
      <c r="Y38" s="255">
        <v>22062611</v>
      </c>
      <c r="Z38" s="255"/>
      <c r="AA38" s="252">
        <v>0</v>
      </c>
      <c r="AB38" s="256"/>
      <c r="AC38" s="257"/>
      <c r="AD38" s="256">
        <v>0</v>
      </c>
      <c r="AE38" s="256"/>
      <c r="AF38" s="256">
        <v>0</v>
      </c>
      <c r="AG38" s="256"/>
      <c r="AH38" s="256">
        <v>0</v>
      </c>
      <c r="AI38" s="256"/>
      <c r="AJ38" s="256">
        <v>0</v>
      </c>
      <c r="AK38" s="256"/>
      <c r="AL38" s="256">
        <v>0</v>
      </c>
      <c r="AM38" s="256"/>
      <c r="AN38" s="256">
        <v>3093884</v>
      </c>
      <c r="AO38" s="256"/>
      <c r="AP38" s="256">
        <v>0</v>
      </c>
      <c r="AQ38" s="247"/>
      <c r="AR38" s="258"/>
      <c r="AS38" s="259"/>
      <c r="AT38" s="259"/>
      <c r="AU38" s="259"/>
      <c r="AV38" s="259"/>
      <c r="AW38" s="259"/>
      <c r="AX38" s="259"/>
      <c r="AY38" s="259"/>
      <c r="AZ38" s="259"/>
      <c r="BA38" s="259"/>
      <c r="BB38" s="259"/>
      <c r="BC38" s="259">
        <v>0.14019999999999999</v>
      </c>
      <c r="BD38" s="259"/>
      <c r="BE38" s="259"/>
      <c r="BF38" s="247"/>
      <c r="BG38" s="247" t="s">
        <v>4993</v>
      </c>
    </row>
    <row r="39" spans="1:59">
      <c r="A39" s="247" t="s">
        <v>4730</v>
      </c>
      <c r="B39" s="247" t="s">
        <v>3768</v>
      </c>
      <c r="C39" s="248" t="s">
        <v>153</v>
      </c>
      <c r="D39" s="249">
        <v>9003</v>
      </c>
      <c r="E39" s="250">
        <v>90003</v>
      </c>
      <c r="F39" s="248" t="s">
        <v>4707</v>
      </c>
      <c r="G39" s="251">
        <v>3281212</v>
      </c>
      <c r="H39" s="252">
        <v>616</v>
      </c>
      <c r="I39" s="248" t="s">
        <v>4701</v>
      </c>
      <c r="J39" s="253" t="s">
        <v>4700</v>
      </c>
      <c r="K39" s="253">
        <v>599</v>
      </c>
      <c r="L39" s="254"/>
      <c r="M39" s="255">
        <v>0</v>
      </c>
      <c r="N39" s="255"/>
      <c r="O39" s="255">
        <v>0</v>
      </c>
      <c r="P39" s="255"/>
      <c r="Q39" s="255">
        <v>0</v>
      </c>
      <c r="R39" s="255"/>
      <c r="S39" s="255">
        <v>0</v>
      </c>
      <c r="T39" s="255"/>
      <c r="U39" s="255">
        <v>0</v>
      </c>
      <c r="V39" s="255"/>
      <c r="W39" s="255">
        <v>0</v>
      </c>
      <c r="X39" s="255"/>
      <c r="Y39" s="255">
        <v>298200780</v>
      </c>
      <c r="Z39" s="255"/>
      <c r="AA39" s="252">
        <v>0</v>
      </c>
      <c r="AB39" s="256"/>
      <c r="AC39" s="257"/>
      <c r="AD39" s="256">
        <v>0</v>
      </c>
      <c r="AE39" s="256"/>
      <c r="AF39" s="256">
        <v>0</v>
      </c>
      <c r="AG39" s="256"/>
      <c r="AH39" s="256">
        <v>0</v>
      </c>
      <c r="AI39" s="256"/>
      <c r="AJ39" s="256">
        <v>0</v>
      </c>
      <c r="AK39" s="256"/>
      <c r="AL39" s="256">
        <v>0</v>
      </c>
      <c r="AM39" s="256"/>
      <c r="AN39" s="256">
        <v>61097126</v>
      </c>
      <c r="AO39" s="256"/>
      <c r="AP39" s="256">
        <v>0</v>
      </c>
      <c r="AQ39" s="247"/>
      <c r="AR39" s="258"/>
      <c r="AS39" s="259"/>
      <c r="AT39" s="259"/>
      <c r="AU39" s="259"/>
      <c r="AV39" s="259"/>
      <c r="AW39" s="259"/>
      <c r="AX39" s="259"/>
      <c r="AY39" s="259"/>
      <c r="AZ39" s="259"/>
      <c r="BA39" s="259"/>
      <c r="BB39" s="259"/>
      <c r="BC39" s="259">
        <v>0.2049</v>
      </c>
      <c r="BD39" s="259"/>
      <c r="BE39" s="259"/>
      <c r="BF39" s="247"/>
      <c r="BG39" s="247" t="s">
        <v>4993</v>
      </c>
    </row>
    <row r="40" spans="1:59">
      <c r="A40" s="247" t="s">
        <v>5001</v>
      </c>
      <c r="B40" s="247" t="s">
        <v>5002</v>
      </c>
      <c r="C40" s="248" t="s">
        <v>188</v>
      </c>
      <c r="D40" s="249">
        <v>7006</v>
      </c>
      <c r="E40" s="250">
        <v>70006</v>
      </c>
      <c r="F40" s="248" t="s">
        <v>4707</v>
      </c>
      <c r="G40" s="251">
        <v>2150706</v>
      </c>
      <c r="H40" s="252">
        <v>493</v>
      </c>
      <c r="I40" s="248" t="s">
        <v>4705</v>
      </c>
      <c r="J40" s="253" t="s">
        <v>4700</v>
      </c>
      <c r="K40" s="253">
        <v>50</v>
      </c>
      <c r="L40" s="254"/>
      <c r="M40" s="255">
        <v>0</v>
      </c>
      <c r="N40" s="255"/>
      <c r="O40" s="255">
        <v>0</v>
      </c>
      <c r="P40" s="255"/>
      <c r="Q40" s="255">
        <v>0</v>
      </c>
      <c r="R40" s="255"/>
      <c r="S40" s="255">
        <v>0</v>
      </c>
      <c r="T40" s="255"/>
      <c r="U40" s="255">
        <v>0</v>
      </c>
      <c r="V40" s="255"/>
      <c r="W40" s="255">
        <v>0</v>
      </c>
      <c r="X40" s="255"/>
      <c r="Y40" s="255">
        <v>36496148</v>
      </c>
      <c r="Z40" s="255"/>
      <c r="AA40" s="252">
        <v>0</v>
      </c>
      <c r="AB40" s="256"/>
      <c r="AC40" s="257"/>
      <c r="AD40" s="256">
        <v>0</v>
      </c>
      <c r="AE40" s="256"/>
      <c r="AF40" s="256">
        <v>0</v>
      </c>
      <c r="AG40" s="256"/>
      <c r="AH40" s="256">
        <v>0</v>
      </c>
      <c r="AI40" s="256"/>
      <c r="AJ40" s="256">
        <v>0</v>
      </c>
      <c r="AK40" s="256"/>
      <c r="AL40" s="256">
        <v>0</v>
      </c>
      <c r="AM40" s="256"/>
      <c r="AN40" s="256">
        <v>5934378</v>
      </c>
      <c r="AO40" s="256"/>
      <c r="AP40" s="256">
        <v>0</v>
      </c>
      <c r="AQ40" s="247"/>
      <c r="AR40" s="258"/>
      <c r="AS40" s="259"/>
      <c r="AT40" s="259"/>
      <c r="AU40" s="259"/>
      <c r="AV40" s="259"/>
      <c r="AW40" s="259"/>
      <c r="AX40" s="259"/>
      <c r="AY40" s="259"/>
      <c r="AZ40" s="259"/>
      <c r="BA40" s="259"/>
      <c r="BB40" s="259"/>
      <c r="BC40" s="259">
        <v>0.16259999999999999</v>
      </c>
      <c r="BD40" s="259"/>
      <c r="BE40" s="259"/>
      <c r="BF40" s="247"/>
      <c r="BG40" s="247" t="s">
        <v>4993</v>
      </c>
    </row>
    <row r="41" spans="1:59">
      <c r="A41" s="247" t="s">
        <v>4732</v>
      </c>
      <c r="B41" s="247" t="s">
        <v>826</v>
      </c>
      <c r="C41" s="248" t="s">
        <v>202</v>
      </c>
      <c r="D41" s="249">
        <v>5015</v>
      </c>
      <c r="E41" s="250">
        <v>50015</v>
      </c>
      <c r="F41" s="248" t="s">
        <v>4707</v>
      </c>
      <c r="G41" s="251">
        <v>1780673</v>
      </c>
      <c r="H41" s="252">
        <v>418</v>
      </c>
      <c r="I41" s="248" t="s">
        <v>4705</v>
      </c>
      <c r="J41" s="253" t="s">
        <v>4700</v>
      </c>
      <c r="K41" s="253">
        <v>6</v>
      </c>
      <c r="L41" s="254"/>
      <c r="M41" s="255">
        <v>0</v>
      </c>
      <c r="N41" s="255"/>
      <c r="O41" s="255">
        <v>0</v>
      </c>
      <c r="P41" s="255"/>
      <c r="Q41" s="255">
        <v>0</v>
      </c>
      <c r="R41" s="255"/>
      <c r="S41" s="255">
        <v>0</v>
      </c>
      <c r="T41" s="255"/>
      <c r="U41" s="255">
        <v>0</v>
      </c>
      <c r="V41" s="255"/>
      <c r="W41" s="255">
        <v>0</v>
      </c>
      <c r="X41" s="255"/>
      <c r="Y41" s="255">
        <v>11321758</v>
      </c>
      <c r="Z41" s="255"/>
      <c r="AA41" s="252">
        <v>0</v>
      </c>
      <c r="AB41" s="256"/>
      <c r="AC41" s="257"/>
      <c r="AD41" s="256">
        <v>0</v>
      </c>
      <c r="AE41" s="256"/>
      <c r="AF41" s="256">
        <v>0</v>
      </c>
      <c r="AG41" s="256"/>
      <c r="AH41" s="256">
        <v>0</v>
      </c>
      <c r="AI41" s="256"/>
      <c r="AJ41" s="256">
        <v>0</v>
      </c>
      <c r="AK41" s="256"/>
      <c r="AL41" s="256">
        <v>0</v>
      </c>
      <c r="AM41" s="256"/>
      <c r="AN41" s="256">
        <v>625941</v>
      </c>
      <c r="AO41" s="256"/>
      <c r="AP41" s="256">
        <v>0</v>
      </c>
      <c r="AQ41" s="247"/>
      <c r="AR41" s="258"/>
      <c r="AS41" s="259"/>
      <c r="AT41" s="259"/>
      <c r="AU41" s="259"/>
      <c r="AV41" s="259"/>
      <c r="AW41" s="259"/>
      <c r="AX41" s="259"/>
      <c r="AY41" s="259"/>
      <c r="AZ41" s="259"/>
      <c r="BA41" s="259"/>
      <c r="BB41" s="259"/>
      <c r="BC41" s="259">
        <v>5.5300000000000002E-2</v>
      </c>
      <c r="BD41" s="259"/>
      <c r="BE41" s="259"/>
      <c r="BF41" s="247"/>
      <c r="BG41" s="247" t="s">
        <v>4993</v>
      </c>
    </row>
    <row r="42" spans="1:59">
      <c r="A42" s="247" t="s">
        <v>4732</v>
      </c>
      <c r="B42" s="247" t="s">
        <v>826</v>
      </c>
      <c r="C42" s="248" t="s">
        <v>202</v>
      </c>
      <c r="D42" s="249">
        <v>5015</v>
      </c>
      <c r="E42" s="250">
        <v>50015</v>
      </c>
      <c r="F42" s="248" t="s">
        <v>4707</v>
      </c>
      <c r="G42" s="251">
        <v>1780673</v>
      </c>
      <c r="H42" s="252">
        <v>418</v>
      </c>
      <c r="I42" s="248" t="s">
        <v>4701</v>
      </c>
      <c r="J42" s="253" t="s">
        <v>4700</v>
      </c>
      <c r="K42" s="253">
        <v>16</v>
      </c>
      <c r="L42" s="254"/>
      <c r="M42" s="255">
        <v>0</v>
      </c>
      <c r="N42" s="255"/>
      <c r="O42" s="255">
        <v>0</v>
      </c>
      <c r="P42" s="255"/>
      <c r="Q42" s="255">
        <v>0</v>
      </c>
      <c r="R42" s="255"/>
      <c r="S42" s="255">
        <v>0</v>
      </c>
      <c r="T42" s="255"/>
      <c r="U42" s="255">
        <v>0</v>
      </c>
      <c r="V42" s="255"/>
      <c r="W42" s="255">
        <v>0</v>
      </c>
      <c r="X42" s="255"/>
      <c r="Y42" s="255">
        <v>20768378</v>
      </c>
      <c r="Z42" s="255"/>
      <c r="AA42" s="252">
        <v>0</v>
      </c>
      <c r="AB42" s="256"/>
      <c r="AC42" s="257"/>
      <c r="AD42" s="256">
        <v>0</v>
      </c>
      <c r="AE42" s="256"/>
      <c r="AF42" s="256">
        <v>0</v>
      </c>
      <c r="AG42" s="256"/>
      <c r="AH42" s="256">
        <v>0</v>
      </c>
      <c r="AI42" s="256"/>
      <c r="AJ42" s="256">
        <v>0</v>
      </c>
      <c r="AK42" s="256"/>
      <c r="AL42" s="256">
        <v>0</v>
      </c>
      <c r="AM42" s="256"/>
      <c r="AN42" s="256">
        <v>2295631</v>
      </c>
      <c r="AO42" s="256"/>
      <c r="AP42" s="256">
        <v>0</v>
      </c>
      <c r="AQ42" s="247"/>
      <c r="AR42" s="258"/>
      <c r="AS42" s="259"/>
      <c r="AT42" s="259"/>
      <c r="AU42" s="259"/>
      <c r="AV42" s="259"/>
      <c r="AW42" s="259"/>
      <c r="AX42" s="259"/>
      <c r="AY42" s="259"/>
      <c r="AZ42" s="259"/>
      <c r="BA42" s="259"/>
      <c r="BB42" s="259"/>
      <c r="BC42" s="259">
        <v>0.1105</v>
      </c>
      <c r="BD42" s="259"/>
      <c r="BE42" s="259"/>
      <c r="BF42" s="247"/>
      <c r="BG42" s="247" t="s">
        <v>4993</v>
      </c>
    </row>
    <row r="43" spans="1:59">
      <c r="A43" s="247" t="s">
        <v>4734</v>
      </c>
      <c r="B43" s="247" t="s">
        <v>670</v>
      </c>
      <c r="C43" s="248" t="s">
        <v>220</v>
      </c>
      <c r="D43" s="249">
        <v>3083</v>
      </c>
      <c r="E43" s="250">
        <v>30083</v>
      </c>
      <c r="F43" s="248" t="s">
        <v>4707</v>
      </c>
      <c r="G43" s="251">
        <v>1439666</v>
      </c>
      <c r="H43" s="252">
        <v>417</v>
      </c>
      <c r="I43" s="248" t="s">
        <v>4705</v>
      </c>
      <c r="J43" s="253" t="s">
        <v>4700</v>
      </c>
      <c r="K43" s="253">
        <v>6</v>
      </c>
      <c r="L43" s="254"/>
      <c r="M43" s="255">
        <v>0</v>
      </c>
      <c r="N43" s="255"/>
      <c r="O43" s="255">
        <v>0</v>
      </c>
      <c r="P43" s="255"/>
      <c r="Q43" s="255">
        <v>0</v>
      </c>
      <c r="R43" s="255"/>
      <c r="S43" s="255">
        <v>0</v>
      </c>
      <c r="T43" s="255"/>
      <c r="U43" s="255">
        <v>0</v>
      </c>
      <c r="V43" s="255"/>
      <c r="W43" s="255">
        <v>0</v>
      </c>
      <c r="X43" s="255"/>
      <c r="Y43" s="255">
        <v>3318000</v>
      </c>
      <c r="Z43" s="255"/>
      <c r="AA43" s="252">
        <v>0</v>
      </c>
      <c r="AB43" s="256"/>
      <c r="AC43" s="257"/>
      <c r="AD43" s="256">
        <v>0</v>
      </c>
      <c r="AE43" s="256"/>
      <c r="AF43" s="256">
        <v>0</v>
      </c>
      <c r="AG43" s="256"/>
      <c r="AH43" s="256">
        <v>0</v>
      </c>
      <c r="AI43" s="256"/>
      <c r="AJ43" s="256">
        <v>0</v>
      </c>
      <c r="AK43" s="256"/>
      <c r="AL43" s="256">
        <v>0</v>
      </c>
      <c r="AM43" s="256"/>
      <c r="AN43" s="256">
        <v>345837</v>
      </c>
      <c r="AO43" s="256"/>
      <c r="AP43" s="256">
        <v>0</v>
      </c>
      <c r="AQ43" s="247"/>
      <c r="AR43" s="258"/>
      <c r="AS43" s="259"/>
      <c r="AT43" s="259"/>
      <c r="AU43" s="259"/>
      <c r="AV43" s="259"/>
      <c r="AW43" s="259"/>
      <c r="AX43" s="259"/>
      <c r="AY43" s="259"/>
      <c r="AZ43" s="259"/>
      <c r="BA43" s="259"/>
      <c r="BB43" s="259"/>
      <c r="BC43" s="259">
        <v>0.1042</v>
      </c>
      <c r="BD43" s="259"/>
      <c r="BE43" s="259"/>
      <c r="BF43" s="247"/>
      <c r="BG43" s="247" t="s">
        <v>4993</v>
      </c>
    </row>
    <row r="44" spans="1:59">
      <c r="A44" s="247" t="s">
        <v>4733</v>
      </c>
      <c r="B44" s="247" t="s">
        <v>2014</v>
      </c>
      <c r="C44" s="248" t="s">
        <v>200</v>
      </c>
      <c r="D44" s="249">
        <v>4008</v>
      </c>
      <c r="E44" s="250">
        <v>40008</v>
      </c>
      <c r="F44" s="248" t="s">
        <v>4710</v>
      </c>
      <c r="G44" s="251">
        <v>1249442</v>
      </c>
      <c r="H44" s="252">
        <v>409</v>
      </c>
      <c r="I44" s="248" t="s">
        <v>4705</v>
      </c>
      <c r="J44" s="253" t="s">
        <v>4700</v>
      </c>
      <c r="K44" s="253">
        <v>36</v>
      </c>
      <c r="L44" s="254"/>
      <c r="M44" s="255">
        <v>0</v>
      </c>
      <c r="N44" s="255"/>
      <c r="O44" s="255">
        <v>0</v>
      </c>
      <c r="P44" s="255"/>
      <c r="Q44" s="255">
        <v>0</v>
      </c>
      <c r="R44" s="255"/>
      <c r="S44" s="255">
        <v>0</v>
      </c>
      <c r="T44" s="255"/>
      <c r="U44" s="255">
        <v>0</v>
      </c>
      <c r="V44" s="255"/>
      <c r="W44" s="255">
        <v>0</v>
      </c>
      <c r="X44" s="255"/>
      <c r="Y44" s="255">
        <v>16786660</v>
      </c>
      <c r="Z44" s="255"/>
      <c r="AA44" s="252">
        <v>0</v>
      </c>
      <c r="AB44" s="256"/>
      <c r="AC44" s="257"/>
      <c r="AD44" s="256">
        <v>0</v>
      </c>
      <c r="AE44" s="256"/>
      <c r="AF44" s="256">
        <v>0</v>
      </c>
      <c r="AG44" s="256"/>
      <c r="AH44" s="256">
        <v>0</v>
      </c>
      <c r="AI44" s="256"/>
      <c r="AJ44" s="256">
        <v>0</v>
      </c>
      <c r="AK44" s="256"/>
      <c r="AL44" s="256">
        <v>0</v>
      </c>
      <c r="AM44" s="256"/>
      <c r="AN44" s="256">
        <v>2267804</v>
      </c>
      <c r="AO44" s="256"/>
      <c r="AP44" s="256">
        <v>0</v>
      </c>
      <c r="AQ44" s="247"/>
      <c r="AR44" s="258"/>
      <c r="AS44" s="259"/>
      <c r="AT44" s="259"/>
      <c r="AU44" s="259"/>
      <c r="AV44" s="259"/>
      <c r="AW44" s="259"/>
      <c r="AX44" s="259"/>
      <c r="AY44" s="259"/>
      <c r="AZ44" s="259"/>
      <c r="BA44" s="259"/>
      <c r="BB44" s="259"/>
      <c r="BC44" s="259">
        <v>0.1351</v>
      </c>
      <c r="BD44" s="259"/>
      <c r="BE44" s="259"/>
      <c r="BF44" s="247"/>
      <c r="BG44" s="247" t="s">
        <v>4993</v>
      </c>
    </row>
    <row r="45" spans="1:59">
      <c r="A45" s="247" t="s">
        <v>4735</v>
      </c>
      <c r="B45" s="247" t="s">
        <v>548</v>
      </c>
      <c r="C45" s="248" t="s">
        <v>222</v>
      </c>
      <c r="D45" s="249">
        <v>40</v>
      </c>
      <c r="E45" s="250">
        <v>40</v>
      </c>
      <c r="F45" s="248" t="s">
        <v>4707</v>
      </c>
      <c r="G45" s="251">
        <v>3059393</v>
      </c>
      <c r="H45" s="252">
        <v>381</v>
      </c>
      <c r="I45" s="248" t="s">
        <v>4706</v>
      </c>
      <c r="J45" s="253" t="s">
        <v>4702</v>
      </c>
      <c r="K45" s="253">
        <v>70</v>
      </c>
      <c r="L45" s="254"/>
      <c r="M45" s="255">
        <v>625305</v>
      </c>
      <c r="N45" s="255"/>
      <c r="O45" s="255">
        <v>0</v>
      </c>
      <c r="P45" s="255"/>
      <c r="Q45" s="255">
        <v>0</v>
      </c>
      <c r="R45" s="255"/>
      <c r="S45" s="255">
        <v>0</v>
      </c>
      <c r="T45" s="255"/>
      <c r="U45" s="255">
        <v>0</v>
      </c>
      <c r="V45" s="255"/>
      <c r="W45" s="255">
        <v>0</v>
      </c>
      <c r="X45" s="255"/>
      <c r="Y45" s="255">
        <v>0</v>
      </c>
      <c r="Z45" s="255"/>
      <c r="AA45" s="252">
        <v>0</v>
      </c>
      <c r="AB45" s="256"/>
      <c r="AC45" s="257"/>
      <c r="AD45" s="256">
        <v>335545</v>
      </c>
      <c r="AE45" s="256"/>
      <c r="AF45" s="256">
        <v>0</v>
      </c>
      <c r="AG45" s="256"/>
      <c r="AH45" s="256">
        <v>0</v>
      </c>
      <c r="AI45" s="256"/>
      <c r="AJ45" s="256">
        <v>0</v>
      </c>
      <c r="AK45" s="256"/>
      <c r="AL45" s="256">
        <v>0</v>
      </c>
      <c r="AM45" s="256"/>
      <c r="AN45" s="256">
        <v>0</v>
      </c>
      <c r="AO45" s="256"/>
      <c r="AP45" s="256">
        <v>0</v>
      </c>
      <c r="AQ45" s="247"/>
      <c r="AR45" s="258"/>
      <c r="AS45" s="259">
        <v>0.53659999999999997</v>
      </c>
      <c r="AT45" s="259"/>
      <c r="AU45" s="259"/>
      <c r="AV45" s="259"/>
      <c r="AW45" s="259"/>
      <c r="AX45" s="259"/>
      <c r="AY45" s="259"/>
      <c r="AZ45" s="259"/>
      <c r="BA45" s="259"/>
      <c r="BB45" s="259"/>
      <c r="BC45" s="259"/>
      <c r="BD45" s="259"/>
      <c r="BE45" s="259"/>
      <c r="BF45" s="247"/>
      <c r="BG45" s="247" t="s">
        <v>4993</v>
      </c>
    </row>
    <row r="46" spans="1:59">
      <c r="A46" s="247" t="s">
        <v>4735</v>
      </c>
      <c r="B46" s="247" t="s">
        <v>548</v>
      </c>
      <c r="C46" s="248" t="s">
        <v>222</v>
      </c>
      <c r="D46" s="249">
        <v>40</v>
      </c>
      <c r="E46" s="250">
        <v>40</v>
      </c>
      <c r="F46" s="248" t="s">
        <v>4707</v>
      </c>
      <c r="G46" s="251">
        <v>3059393</v>
      </c>
      <c r="H46" s="252">
        <v>381</v>
      </c>
      <c r="I46" s="248" t="s">
        <v>4705</v>
      </c>
      <c r="J46" s="253" t="s">
        <v>4700</v>
      </c>
      <c r="K46" s="253">
        <v>48</v>
      </c>
      <c r="L46" s="254"/>
      <c r="M46" s="255">
        <v>0</v>
      </c>
      <c r="N46" s="255"/>
      <c r="O46" s="255">
        <v>0</v>
      </c>
      <c r="P46" s="255"/>
      <c r="Q46" s="255">
        <v>0</v>
      </c>
      <c r="R46" s="255"/>
      <c r="S46" s="255">
        <v>0</v>
      </c>
      <c r="T46" s="255"/>
      <c r="U46" s="255">
        <v>0</v>
      </c>
      <c r="V46" s="255"/>
      <c r="W46" s="255">
        <v>0</v>
      </c>
      <c r="X46" s="255"/>
      <c r="Y46" s="255">
        <v>20355203</v>
      </c>
      <c r="Z46" s="255"/>
      <c r="AA46" s="252">
        <v>0</v>
      </c>
      <c r="AB46" s="256"/>
      <c r="AC46" s="257"/>
      <c r="AD46" s="256">
        <v>0</v>
      </c>
      <c r="AE46" s="256"/>
      <c r="AF46" s="256">
        <v>0</v>
      </c>
      <c r="AG46" s="256"/>
      <c r="AH46" s="256">
        <v>0</v>
      </c>
      <c r="AI46" s="256"/>
      <c r="AJ46" s="256">
        <v>0</v>
      </c>
      <c r="AK46" s="256"/>
      <c r="AL46" s="256">
        <v>0</v>
      </c>
      <c r="AM46" s="256"/>
      <c r="AN46" s="256">
        <v>4232555</v>
      </c>
      <c r="AO46" s="256"/>
      <c r="AP46" s="256">
        <v>0</v>
      </c>
      <c r="AQ46" s="247"/>
      <c r="AR46" s="258"/>
      <c r="AS46" s="259"/>
      <c r="AT46" s="259"/>
      <c r="AU46" s="259"/>
      <c r="AV46" s="259"/>
      <c r="AW46" s="259"/>
      <c r="AX46" s="259"/>
      <c r="AY46" s="259"/>
      <c r="AZ46" s="259"/>
      <c r="BA46" s="259"/>
      <c r="BB46" s="259"/>
      <c r="BC46" s="259">
        <v>0.2079</v>
      </c>
      <c r="BD46" s="259"/>
      <c r="BE46" s="259"/>
      <c r="BF46" s="247"/>
      <c r="BG46" s="247" t="s">
        <v>4993</v>
      </c>
    </row>
    <row r="47" spans="1:59">
      <c r="A47" s="247" t="s">
        <v>4736</v>
      </c>
      <c r="B47" s="247" t="s">
        <v>1464</v>
      </c>
      <c r="C47" s="248" t="s">
        <v>199</v>
      </c>
      <c r="D47" s="249">
        <v>2004</v>
      </c>
      <c r="E47" s="250">
        <v>20004</v>
      </c>
      <c r="F47" s="248" t="s">
        <v>4707</v>
      </c>
      <c r="G47" s="251">
        <v>935906</v>
      </c>
      <c r="H47" s="252">
        <v>359</v>
      </c>
      <c r="I47" s="248" t="s">
        <v>4705</v>
      </c>
      <c r="J47" s="253" t="s">
        <v>4700</v>
      </c>
      <c r="K47" s="253">
        <v>23</v>
      </c>
      <c r="L47" s="254"/>
      <c r="M47" s="255">
        <v>0</v>
      </c>
      <c r="N47" s="255"/>
      <c r="O47" s="255">
        <v>0</v>
      </c>
      <c r="P47" s="255"/>
      <c r="Q47" s="255">
        <v>0</v>
      </c>
      <c r="R47" s="255"/>
      <c r="S47" s="255">
        <v>0</v>
      </c>
      <c r="T47" s="255"/>
      <c r="U47" s="255">
        <v>0</v>
      </c>
      <c r="V47" s="255"/>
      <c r="W47" s="255">
        <v>0</v>
      </c>
      <c r="X47" s="255"/>
      <c r="Y47" s="255">
        <v>7920559</v>
      </c>
      <c r="Z47" s="255"/>
      <c r="AA47" s="252">
        <v>0</v>
      </c>
      <c r="AB47" s="256"/>
      <c r="AC47" s="257"/>
      <c r="AD47" s="256">
        <v>0</v>
      </c>
      <c r="AE47" s="256"/>
      <c r="AF47" s="256">
        <v>0</v>
      </c>
      <c r="AG47" s="256"/>
      <c r="AH47" s="256">
        <v>0</v>
      </c>
      <c r="AI47" s="256"/>
      <c r="AJ47" s="256">
        <v>0</v>
      </c>
      <c r="AK47" s="256"/>
      <c r="AL47" s="256">
        <v>0</v>
      </c>
      <c r="AM47" s="256"/>
      <c r="AN47" s="256">
        <v>990450</v>
      </c>
      <c r="AO47" s="256"/>
      <c r="AP47" s="256">
        <v>0</v>
      </c>
      <c r="AQ47" s="247"/>
      <c r="AR47" s="258"/>
      <c r="AS47" s="259"/>
      <c r="AT47" s="259"/>
      <c r="AU47" s="259"/>
      <c r="AV47" s="259"/>
      <c r="AW47" s="259"/>
      <c r="AX47" s="259"/>
      <c r="AY47" s="259"/>
      <c r="AZ47" s="259"/>
      <c r="BA47" s="259"/>
      <c r="BB47" s="259"/>
      <c r="BC47" s="259">
        <v>0.125</v>
      </c>
      <c r="BD47" s="259"/>
      <c r="BE47" s="259"/>
      <c r="BF47" s="247"/>
      <c r="BG47" s="247" t="s">
        <v>4993</v>
      </c>
    </row>
    <row r="48" spans="1:59">
      <c r="A48" s="247" t="s">
        <v>4739</v>
      </c>
      <c r="B48" s="247" t="s">
        <v>3622</v>
      </c>
      <c r="C48" s="248" t="s">
        <v>153</v>
      </c>
      <c r="D48" s="249">
        <v>9019</v>
      </c>
      <c r="E48" s="250">
        <v>90019</v>
      </c>
      <c r="F48" s="248" t="s">
        <v>4707</v>
      </c>
      <c r="G48" s="251">
        <v>1723634</v>
      </c>
      <c r="H48" s="252">
        <v>331</v>
      </c>
      <c r="I48" s="248" t="s">
        <v>4705</v>
      </c>
      <c r="J48" s="253" t="s">
        <v>4700</v>
      </c>
      <c r="K48" s="253">
        <v>69</v>
      </c>
      <c r="L48" s="254"/>
      <c r="M48" s="255">
        <v>0</v>
      </c>
      <c r="N48" s="255"/>
      <c r="O48" s="255">
        <v>0</v>
      </c>
      <c r="P48" s="255"/>
      <c r="Q48" s="255">
        <v>0</v>
      </c>
      <c r="R48" s="255"/>
      <c r="S48" s="255">
        <v>0</v>
      </c>
      <c r="T48" s="255"/>
      <c r="U48" s="255">
        <v>0</v>
      </c>
      <c r="V48" s="255"/>
      <c r="W48" s="255">
        <v>0</v>
      </c>
      <c r="X48" s="255"/>
      <c r="Y48" s="255">
        <v>30089655</v>
      </c>
      <c r="Z48" s="255"/>
      <c r="AA48" s="252">
        <v>0</v>
      </c>
      <c r="AB48" s="256"/>
      <c r="AC48" s="257"/>
      <c r="AD48" s="256">
        <v>0</v>
      </c>
      <c r="AE48" s="256"/>
      <c r="AF48" s="256">
        <v>0</v>
      </c>
      <c r="AG48" s="256"/>
      <c r="AH48" s="256">
        <v>0</v>
      </c>
      <c r="AI48" s="256"/>
      <c r="AJ48" s="256">
        <v>0</v>
      </c>
      <c r="AK48" s="256"/>
      <c r="AL48" s="256">
        <v>0</v>
      </c>
      <c r="AM48" s="256"/>
      <c r="AN48" s="256">
        <v>3768892</v>
      </c>
      <c r="AO48" s="256"/>
      <c r="AP48" s="256">
        <v>0</v>
      </c>
      <c r="AQ48" s="247"/>
      <c r="AR48" s="258"/>
      <c r="AS48" s="259"/>
      <c r="AT48" s="259"/>
      <c r="AU48" s="259"/>
      <c r="AV48" s="259"/>
      <c r="AW48" s="259"/>
      <c r="AX48" s="259"/>
      <c r="AY48" s="259"/>
      <c r="AZ48" s="259"/>
      <c r="BA48" s="259"/>
      <c r="BB48" s="259"/>
      <c r="BC48" s="259">
        <v>0.12529999999999999</v>
      </c>
      <c r="BD48" s="259"/>
      <c r="BE48" s="259"/>
      <c r="BF48" s="247"/>
      <c r="BG48" s="247" t="s">
        <v>4993</v>
      </c>
    </row>
    <row r="49" spans="1:59">
      <c r="A49" s="247" t="s">
        <v>4737</v>
      </c>
      <c r="B49" s="247" t="s">
        <v>787</v>
      </c>
      <c r="C49" s="248" t="s">
        <v>216</v>
      </c>
      <c r="D49" s="249">
        <v>6007</v>
      </c>
      <c r="E49" s="250">
        <v>60007</v>
      </c>
      <c r="F49" s="248" t="s">
        <v>4707</v>
      </c>
      <c r="G49" s="251">
        <v>5121892</v>
      </c>
      <c r="H49" s="252">
        <v>312</v>
      </c>
      <c r="I49" s="248" t="s">
        <v>4706</v>
      </c>
      <c r="J49" s="253" t="s">
        <v>4702</v>
      </c>
      <c r="K49" s="253">
        <v>20</v>
      </c>
      <c r="L49" s="254"/>
      <c r="M49" s="255">
        <v>442412</v>
      </c>
      <c r="N49" s="255"/>
      <c r="O49" s="255">
        <v>0</v>
      </c>
      <c r="P49" s="255"/>
      <c r="Q49" s="255">
        <v>0</v>
      </c>
      <c r="R49" s="255"/>
      <c r="S49" s="255">
        <v>0</v>
      </c>
      <c r="T49" s="255"/>
      <c r="U49" s="255">
        <v>0</v>
      </c>
      <c r="V49" s="255"/>
      <c r="W49" s="255">
        <v>0</v>
      </c>
      <c r="X49" s="255"/>
      <c r="Y49" s="255">
        <v>0</v>
      </c>
      <c r="Z49" s="255"/>
      <c r="AA49" s="252">
        <v>0</v>
      </c>
      <c r="AB49" s="256"/>
      <c r="AC49" s="257"/>
      <c r="AD49" s="256">
        <v>2349673</v>
      </c>
      <c r="AE49" s="256"/>
      <c r="AF49" s="256">
        <v>0</v>
      </c>
      <c r="AG49" s="256"/>
      <c r="AH49" s="256">
        <v>0</v>
      </c>
      <c r="AI49" s="256"/>
      <c r="AJ49" s="256">
        <v>0</v>
      </c>
      <c r="AK49" s="256"/>
      <c r="AL49" s="256">
        <v>0</v>
      </c>
      <c r="AM49" s="256"/>
      <c r="AN49" s="256">
        <v>0</v>
      </c>
      <c r="AO49" s="256"/>
      <c r="AP49" s="256">
        <v>0</v>
      </c>
      <c r="AQ49" s="247"/>
      <c r="AR49" s="258"/>
      <c r="AS49" s="259">
        <v>5.3110999999999997</v>
      </c>
      <c r="AT49" s="259"/>
      <c r="AU49" s="259"/>
      <c r="AV49" s="259"/>
      <c r="AW49" s="259"/>
      <c r="AX49" s="259"/>
      <c r="AY49" s="259"/>
      <c r="AZ49" s="259"/>
      <c r="BA49" s="259"/>
      <c r="BB49" s="259"/>
      <c r="BC49" s="259"/>
      <c r="BD49" s="259"/>
      <c r="BE49" s="259"/>
      <c r="BF49" s="247"/>
      <c r="BG49" s="247" t="s">
        <v>4993</v>
      </c>
    </row>
    <row r="50" spans="1:59">
      <c r="A50" s="247" t="s">
        <v>4738</v>
      </c>
      <c r="B50" s="247" t="s">
        <v>198</v>
      </c>
      <c r="C50" s="248" t="s">
        <v>196</v>
      </c>
      <c r="D50" s="249">
        <v>2098</v>
      </c>
      <c r="E50" s="250">
        <v>20098</v>
      </c>
      <c r="F50" s="248" t="s">
        <v>4707</v>
      </c>
      <c r="G50" s="251">
        <v>18351295</v>
      </c>
      <c r="H50" s="252">
        <v>310</v>
      </c>
      <c r="I50" s="248" t="s">
        <v>4701</v>
      </c>
      <c r="J50" s="253" t="s">
        <v>4700</v>
      </c>
      <c r="K50" s="253">
        <v>304</v>
      </c>
      <c r="L50" s="254"/>
      <c r="M50" s="255">
        <v>0</v>
      </c>
      <c r="N50" s="255"/>
      <c r="O50" s="255">
        <v>0</v>
      </c>
      <c r="P50" s="255"/>
      <c r="Q50" s="255">
        <v>0</v>
      </c>
      <c r="R50" s="255"/>
      <c r="S50" s="255">
        <v>0</v>
      </c>
      <c r="T50" s="255"/>
      <c r="U50" s="255">
        <v>0</v>
      </c>
      <c r="V50" s="255"/>
      <c r="W50" s="255">
        <v>0</v>
      </c>
      <c r="X50" s="255"/>
      <c r="Y50" s="255">
        <v>93567629</v>
      </c>
      <c r="Z50" s="255"/>
      <c r="AA50" s="252">
        <v>0</v>
      </c>
      <c r="AB50" s="256"/>
      <c r="AC50" s="257"/>
      <c r="AD50" s="256">
        <v>0</v>
      </c>
      <c r="AE50" s="256"/>
      <c r="AF50" s="256">
        <v>0</v>
      </c>
      <c r="AG50" s="256"/>
      <c r="AH50" s="256">
        <v>0</v>
      </c>
      <c r="AI50" s="256"/>
      <c r="AJ50" s="256">
        <v>0</v>
      </c>
      <c r="AK50" s="256"/>
      <c r="AL50" s="256">
        <v>0</v>
      </c>
      <c r="AM50" s="256"/>
      <c r="AN50" s="256">
        <v>13256385</v>
      </c>
      <c r="AO50" s="256"/>
      <c r="AP50" s="256">
        <v>0</v>
      </c>
      <c r="AQ50" s="247"/>
      <c r="AR50" s="258"/>
      <c r="AS50" s="259"/>
      <c r="AT50" s="259"/>
      <c r="AU50" s="259"/>
      <c r="AV50" s="259"/>
      <c r="AW50" s="259"/>
      <c r="AX50" s="259"/>
      <c r="AY50" s="259"/>
      <c r="AZ50" s="259"/>
      <c r="BA50" s="259"/>
      <c r="BB50" s="259"/>
      <c r="BC50" s="259">
        <v>0.14169999999999999</v>
      </c>
      <c r="BD50" s="259"/>
      <c r="BE50" s="259"/>
      <c r="BF50" s="247"/>
      <c r="BG50" s="247" t="s">
        <v>4993</v>
      </c>
    </row>
    <row r="51" spans="1:59">
      <c r="A51" s="247" t="s">
        <v>4740</v>
      </c>
      <c r="B51" s="247" t="s">
        <v>4741</v>
      </c>
      <c r="C51" s="248" t="s">
        <v>153</v>
      </c>
      <c r="D51" s="249">
        <v>9030</v>
      </c>
      <c r="E51" s="250">
        <v>90030</v>
      </c>
      <c r="F51" s="248" t="s">
        <v>4707</v>
      </c>
      <c r="G51" s="251">
        <v>2956746</v>
      </c>
      <c r="H51" s="252">
        <v>205</v>
      </c>
      <c r="I51" s="248" t="s">
        <v>4706</v>
      </c>
      <c r="J51" s="253" t="s">
        <v>4702</v>
      </c>
      <c r="K51" s="253">
        <v>24</v>
      </c>
      <c r="L51" s="254"/>
      <c r="M51" s="255">
        <v>766773</v>
      </c>
      <c r="N51" s="255"/>
      <c r="O51" s="255">
        <v>0</v>
      </c>
      <c r="P51" s="255"/>
      <c r="Q51" s="255">
        <v>0</v>
      </c>
      <c r="R51" s="255"/>
      <c r="S51" s="255">
        <v>0</v>
      </c>
      <c r="T51" s="255"/>
      <c r="U51" s="255">
        <v>0</v>
      </c>
      <c r="V51" s="255"/>
      <c r="W51" s="255">
        <v>0</v>
      </c>
      <c r="X51" s="255"/>
      <c r="Y51" s="255">
        <v>0</v>
      </c>
      <c r="Z51" s="255"/>
      <c r="AA51" s="252">
        <v>0</v>
      </c>
      <c r="AB51" s="256"/>
      <c r="AC51" s="257"/>
      <c r="AD51" s="256">
        <v>253519</v>
      </c>
      <c r="AE51" s="256"/>
      <c r="AF51" s="256">
        <v>0</v>
      </c>
      <c r="AG51" s="256"/>
      <c r="AH51" s="256">
        <v>0</v>
      </c>
      <c r="AI51" s="256"/>
      <c r="AJ51" s="256">
        <v>0</v>
      </c>
      <c r="AK51" s="256"/>
      <c r="AL51" s="256">
        <v>0</v>
      </c>
      <c r="AM51" s="256"/>
      <c r="AN51" s="256">
        <v>0</v>
      </c>
      <c r="AO51" s="256"/>
      <c r="AP51" s="256">
        <v>0</v>
      </c>
      <c r="AQ51" s="247"/>
      <c r="AR51" s="258"/>
      <c r="AS51" s="259">
        <v>0.3306</v>
      </c>
      <c r="AT51" s="259"/>
      <c r="AU51" s="259"/>
      <c r="AV51" s="259"/>
      <c r="AW51" s="259"/>
      <c r="AX51" s="259"/>
      <c r="AY51" s="259"/>
      <c r="AZ51" s="259"/>
      <c r="BA51" s="259"/>
      <c r="BB51" s="259"/>
      <c r="BC51" s="259"/>
      <c r="BD51" s="259"/>
      <c r="BE51" s="259"/>
      <c r="BF51" s="247"/>
      <c r="BG51" s="247" t="s">
        <v>4993</v>
      </c>
    </row>
    <row r="52" spans="1:59">
      <c r="A52" s="247" t="s">
        <v>4742</v>
      </c>
      <c r="B52" s="247" t="s">
        <v>3779</v>
      </c>
      <c r="C52" s="248" t="s">
        <v>153</v>
      </c>
      <c r="D52" s="249">
        <v>9151</v>
      </c>
      <c r="E52" s="250">
        <v>90151</v>
      </c>
      <c r="F52" s="248" t="s">
        <v>4707</v>
      </c>
      <c r="G52" s="251">
        <v>12150996</v>
      </c>
      <c r="H52" s="252">
        <v>195</v>
      </c>
      <c r="I52" s="248" t="s">
        <v>4706</v>
      </c>
      <c r="J52" s="253" t="s">
        <v>4702</v>
      </c>
      <c r="K52" s="253">
        <v>195</v>
      </c>
      <c r="L52" s="254"/>
      <c r="M52" s="255">
        <v>8293151</v>
      </c>
      <c r="N52" s="255"/>
      <c r="O52" s="255">
        <v>0</v>
      </c>
      <c r="P52" s="255"/>
      <c r="Q52" s="255">
        <v>0</v>
      </c>
      <c r="R52" s="255"/>
      <c r="S52" s="255">
        <v>0</v>
      </c>
      <c r="T52" s="255"/>
      <c r="U52" s="255">
        <v>0</v>
      </c>
      <c r="V52" s="255"/>
      <c r="W52" s="255">
        <v>0</v>
      </c>
      <c r="X52" s="255"/>
      <c r="Y52" s="255">
        <v>0</v>
      </c>
      <c r="Z52" s="255"/>
      <c r="AA52" s="252">
        <v>0</v>
      </c>
      <c r="AB52" s="256"/>
      <c r="AC52" s="257"/>
      <c r="AD52" s="256">
        <v>2539026</v>
      </c>
      <c r="AE52" s="256"/>
      <c r="AF52" s="256">
        <v>0</v>
      </c>
      <c r="AG52" s="256"/>
      <c r="AH52" s="256">
        <v>0</v>
      </c>
      <c r="AI52" s="256"/>
      <c r="AJ52" s="256">
        <v>0</v>
      </c>
      <c r="AK52" s="256"/>
      <c r="AL52" s="256">
        <v>0</v>
      </c>
      <c r="AM52" s="256"/>
      <c r="AN52" s="256">
        <v>0</v>
      </c>
      <c r="AO52" s="256"/>
      <c r="AP52" s="256">
        <v>0</v>
      </c>
      <c r="AQ52" s="247"/>
      <c r="AR52" s="258"/>
      <c r="AS52" s="259">
        <v>0.30620000000000003</v>
      </c>
      <c r="AT52" s="259"/>
      <c r="AU52" s="259"/>
      <c r="AV52" s="259"/>
      <c r="AW52" s="259"/>
      <c r="AX52" s="259"/>
      <c r="AY52" s="259"/>
      <c r="AZ52" s="259"/>
      <c r="BA52" s="259"/>
      <c r="BB52" s="259"/>
      <c r="BC52" s="259"/>
      <c r="BD52" s="259"/>
      <c r="BE52" s="259"/>
      <c r="BF52" s="247"/>
      <c r="BG52" s="247" t="s">
        <v>4993</v>
      </c>
    </row>
    <row r="53" spans="1:59">
      <c r="A53" s="247" t="s">
        <v>4743</v>
      </c>
      <c r="B53" s="247" t="s">
        <v>3708</v>
      </c>
      <c r="C53" s="248" t="s">
        <v>153</v>
      </c>
      <c r="D53" s="249">
        <v>9134</v>
      </c>
      <c r="E53" s="250">
        <v>90134</v>
      </c>
      <c r="F53" s="248" t="s">
        <v>4707</v>
      </c>
      <c r="G53" s="251">
        <v>3281212</v>
      </c>
      <c r="H53" s="252">
        <v>141</v>
      </c>
      <c r="I53" s="248" t="s">
        <v>4706</v>
      </c>
      <c r="J53" s="253" t="s">
        <v>4702</v>
      </c>
      <c r="K53" s="253">
        <v>111</v>
      </c>
      <c r="L53" s="254"/>
      <c r="M53" s="255">
        <v>3805923</v>
      </c>
      <c r="N53" s="255"/>
      <c r="O53" s="255">
        <v>0</v>
      </c>
      <c r="P53" s="255"/>
      <c r="Q53" s="255">
        <v>0</v>
      </c>
      <c r="R53" s="255"/>
      <c r="S53" s="255">
        <v>0</v>
      </c>
      <c r="T53" s="255"/>
      <c r="U53" s="255">
        <v>0</v>
      </c>
      <c r="V53" s="255"/>
      <c r="W53" s="255">
        <v>0</v>
      </c>
      <c r="X53" s="255"/>
      <c r="Y53" s="255">
        <v>0</v>
      </c>
      <c r="Z53" s="255"/>
      <c r="AA53" s="252">
        <v>0</v>
      </c>
      <c r="AB53" s="256"/>
      <c r="AC53" s="257"/>
      <c r="AD53" s="256">
        <v>1179829</v>
      </c>
      <c r="AE53" s="256"/>
      <c r="AF53" s="256">
        <v>0</v>
      </c>
      <c r="AG53" s="256"/>
      <c r="AH53" s="256">
        <v>0</v>
      </c>
      <c r="AI53" s="256"/>
      <c r="AJ53" s="256">
        <v>0</v>
      </c>
      <c r="AK53" s="256"/>
      <c r="AL53" s="256">
        <v>0</v>
      </c>
      <c r="AM53" s="256"/>
      <c r="AN53" s="256">
        <v>0</v>
      </c>
      <c r="AO53" s="256"/>
      <c r="AP53" s="256">
        <v>0</v>
      </c>
      <c r="AQ53" s="247"/>
      <c r="AR53" s="258"/>
      <c r="AS53" s="259">
        <v>0.31</v>
      </c>
      <c r="AT53" s="259"/>
      <c r="AU53" s="259"/>
      <c r="AV53" s="259"/>
      <c r="AW53" s="259"/>
      <c r="AX53" s="259"/>
      <c r="AY53" s="259"/>
      <c r="AZ53" s="259"/>
      <c r="BA53" s="259"/>
      <c r="BB53" s="259"/>
      <c r="BC53" s="259"/>
      <c r="BD53" s="259"/>
      <c r="BE53" s="259"/>
      <c r="BF53" s="247"/>
      <c r="BG53" s="247" t="s">
        <v>4993</v>
      </c>
    </row>
    <row r="54" spans="1:59">
      <c r="A54" s="247" t="s">
        <v>4744</v>
      </c>
      <c r="B54" s="247" t="s">
        <v>2284</v>
      </c>
      <c r="C54" s="248" t="s">
        <v>220</v>
      </c>
      <c r="D54" s="249">
        <v>3073</v>
      </c>
      <c r="E54" s="250">
        <v>30073</v>
      </c>
      <c r="F54" s="248" t="s">
        <v>4707</v>
      </c>
      <c r="G54" s="251">
        <v>4586770</v>
      </c>
      <c r="H54" s="252">
        <v>99</v>
      </c>
      <c r="I54" s="248" t="s">
        <v>4706</v>
      </c>
      <c r="J54" s="253" t="s">
        <v>4702</v>
      </c>
      <c r="K54" s="253">
        <v>99</v>
      </c>
      <c r="L54" s="254"/>
      <c r="M54" s="255">
        <v>1430638</v>
      </c>
      <c r="N54" s="255"/>
      <c r="O54" s="255">
        <v>0</v>
      </c>
      <c r="P54" s="255"/>
      <c r="Q54" s="255">
        <v>0</v>
      </c>
      <c r="R54" s="255"/>
      <c r="S54" s="255">
        <v>0</v>
      </c>
      <c r="T54" s="255"/>
      <c r="U54" s="255">
        <v>0</v>
      </c>
      <c r="V54" s="255"/>
      <c r="W54" s="255">
        <v>0</v>
      </c>
      <c r="X54" s="255"/>
      <c r="Y54" s="255">
        <v>0</v>
      </c>
      <c r="Z54" s="255"/>
      <c r="AA54" s="252">
        <v>0</v>
      </c>
      <c r="AB54" s="256"/>
      <c r="AC54" s="257"/>
      <c r="AD54" s="256">
        <v>333956</v>
      </c>
      <c r="AE54" s="256"/>
      <c r="AF54" s="256">
        <v>0</v>
      </c>
      <c r="AG54" s="256"/>
      <c r="AH54" s="256">
        <v>0</v>
      </c>
      <c r="AI54" s="256"/>
      <c r="AJ54" s="256">
        <v>0</v>
      </c>
      <c r="AK54" s="256"/>
      <c r="AL54" s="256">
        <v>0</v>
      </c>
      <c r="AM54" s="256"/>
      <c r="AN54" s="256">
        <v>0</v>
      </c>
      <c r="AO54" s="256"/>
      <c r="AP54" s="256">
        <v>0</v>
      </c>
      <c r="AQ54" s="247"/>
      <c r="AR54" s="258"/>
      <c r="AS54" s="259">
        <v>0.2334</v>
      </c>
      <c r="AT54" s="259"/>
      <c r="AU54" s="259"/>
      <c r="AV54" s="259"/>
      <c r="AW54" s="259"/>
      <c r="AX54" s="259"/>
      <c r="AY54" s="259"/>
      <c r="AZ54" s="259"/>
      <c r="BA54" s="259"/>
      <c r="BB54" s="259"/>
      <c r="BC54" s="259"/>
      <c r="BD54" s="259"/>
      <c r="BE54" s="259"/>
      <c r="BF54" s="247"/>
      <c r="BG54" s="247" t="s">
        <v>4993</v>
      </c>
    </row>
    <row r="55" spans="1:59">
      <c r="A55" s="247" t="s">
        <v>4745</v>
      </c>
      <c r="B55" s="247" t="s">
        <v>4746</v>
      </c>
      <c r="C55" s="248" t="s">
        <v>196</v>
      </c>
      <c r="D55" s="249">
        <v>2075</v>
      </c>
      <c r="E55" s="250">
        <v>20075</v>
      </c>
      <c r="F55" s="248" t="s">
        <v>4707</v>
      </c>
      <c r="G55" s="251">
        <v>5441567</v>
      </c>
      <c r="H55" s="252">
        <v>78</v>
      </c>
      <c r="I55" s="248" t="s">
        <v>4701</v>
      </c>
      <c r="J55" s="253" t="s">
        <v>4700</v>
      </c>
      <c r="K55" s="253">
        <v>78</v>
      </c>
      <c r="L55" s="254"/>
      <c r="M55" s="255">
        <v>0</v>
      </c>
      <c r="N55" s="255"/>
      <c r="O55" s="255">
        <v>0</v>
      </c>
      <c r="P55" s="255"/>
      <c r="Q55" s="255">
        <v>0</v>
      </c>
      <c r="R55" s="255"/>
      <c r="S55" s="255">
        <v>0</v>
      </c>
      <c r="T55" s="255"/>
      <c r="U55" s="255">
        <v>0</v>
      </c>
      <c r="V55" s="255"/>
      <c r="W55" s="255">
        <v>0</v>
      </c>
      <c r="X55" s="255"/>
      <c r="Y55" s="255">
        <v>32179173</v>
      </c>
      <c r="Z55" s="255"/>
      <c r="AA55" s="252">
        <v>0</v>
      </c>
      <c r="AB55" s="256"/>
      <c r="AC55" s="257"/>
      <c r="AD55" s="256">
        <v>0</v>
      </c>
      <c r="AE55" s="256"/>
      <c r="AF55" s="256">
        <v>0</v>
      </c>
      <c r="AG55" s="256"/>
      <c r="AH55" s="256">
        <v>0</v>
      </c>
      <c r="AI55" s="256"/>
      <c r="AJ55" s="256">
        <v>0</v>
      </c>
      <c r="AK55" s="256"/>
      <c r="AL55" s="256">
        <v>0</v>
      </c>
      <c r="AM55" s="256"/>
      <c r="AN55" s="256">
        <v>4661254</v>
      </c>
      <c r="AO55" s="256"/>
      <c r="AP55" s="256">
        <v>0</v>
      </c>
      <c r="AQ55" s="247"/>
      <c r="AR55" s="258"/>
      <c r="AS55" s="259"/>
      <c r="AT55" s="259"/>
      <c r="AU55" s="259"/>
      <c r="AV55" s="259"/>
      <c r="AW55" s="259"/>
      <c r="AX55" s="259"/>
      <c r="AY55" s="259"/>
      <c r="AZ55" s="259"/>
      <c r="BA55" s="259"/>
      <c r="BB55" s="259"/>
      <c r="BC55" s="259">
        <v>0.1449</v>
      </c>
      <c r="BD55" s="259"/>
      <c r="BE55" s="259"/>
      <c r="BF55" s="247"/>
      <c r="BG55" s="247" t="s">
        <v>4993</v>
      </c>
    </row>
    <row r="56" spans="1:59">
      <c r="A56" s="247" t="s">
        <v>4747</v>
      </c>
      <c r="B56" s="247" t="s">
        <v>4748</v>
      </c>
      <c r="C56" s="248" t="s">
        <v>169</v>
      </c>
      <c r="D56" s="249">
        <v>5104</v>
      </c>
      <c r="E56" s="250">
        <v>50104</v>
      </c>
      <c r="F56" s="248" t="s">
        <v>4707</v>
      </c>
      <c r="G56" s="251">
        <v>8608208</v>
      </c>
      <c r="H56" s="252">
        <v>70</v>
      </c>
      <c r="I56" s="248" t="s">
        <v>4706</v>
      </c>
      <c r="J56" s="253" t="s">
        <v>4700</v>
      </c>
      <c r="K56" s="253">
        <v>70</v>
      </c>
      <c r="L56" s="254"/>
      <c r="M56" s="255">
        <v>0</v>
      </c>
      <c r="N56" s="255"/>
      <c r="O56" s="255">
        <v>0</v>
      </c>
      <c r="P56" s="255"/>
      <c r="Q56" s="255">
        <v>0</v>
      </c>
      <c r="R56" s="255"/>
      <c r="S56" s="255">
        <v>0</v>
      </c>
      <c r="T56" s="255"/>
      <c r="U56" s="255">
        <v>0</v>
      </c>
      <c r="V56" s="255"/>
      <c r="W56" s="255">
        <v>0</v>
      </c>
      <c r="X56" s="255"/>
      <c r="Y56" s="255">
        <v>18158000</v>
      </c>
      <c r="Z56" s="255"/>
      <c r="AA56" s="252">
        <v>0</v>
      </c>
      <c r="AB56" s="256"/>
      <c r="AC56" s="257"/>
      <c r="AD56" s="256">
        <v>0</v>
      </c>
      <c r="AE56" s="256"/>
      <c r="AF56" s="256">
        <v>0</v>
      </c>
      <c r="AG56" s="256"/>
      <c r="AH56" s="256">
        <v>0</v>
      </c>
      <c r="AI56" s="256"/>
      <c r="AJ56" s="256">
        <v>0</v>
      </c>
      <c r="AK56" s="256"/>
      <c r="AL56" s="256">
        <v>0</v>
      </c>
      <c r="AM56" s="256"/>
      <c r="AN56" s="256">
        <v>3510093</v>
      </c>
      <c r="AO56" s="256"/>
      <c r="AP56" s="256">
        <v>0</v>
      </c>
      <c r="AQ56" s="247"/>
      <c r="AR56" s="258"/>
      <c r="AS56" s="259"/>
      <c r="AT56" s="259"/>
      <c r="AU56" s="259"/>
      <c r="AV56" s="259"/>
      <c r="AW56" s="259"/>
      <c r="AX56" s="259"/>
      <c r="AY56" s="259"/>
      <c r="AZ56" s="259"/>
      <c r="BA56" s="259"/>
      <c r="BB56" s="259"/>
      <c r="BC56" s="259">
        <v>0.1933</v>
      </c>
      <c r="BD56" s="259"/>
      <c r="BE56" s="259"/>
      <c r="BF56" s="247"/>
      <c r="BG56" s="247" t="s">
        <v>4993</v>
      </c>
    </row>
    <row r="57" spans="1:59">
      <c r="A57" s="247" t="s">
        <v>5003</v>
      </c>
      <c r="B57" s="247" t="s">
        <v>3253</v>
      </c>
      <c r="C57" s="248" t="s">
        <v>161</v>
      </c>
      <c r="D57" s="249">
        <v>4077</v>
      </c>
      <c r="E57" s="250">
        <v>40077</v>
      </c>
      <c r="F57" s="248" t="s">
        <v>4707</v>
      </c>
      <c r="G57" s="251">
        <v>5502379</v>
      </c>
      <c r="H57" s="252">
        <v>65</v>
      </c>
      <c r="I57" s="248" t="s">
        <v>4706</v>
      </c>
      <c r="J57" s="253" t="s">
        <v>4702</v>
      </c>
      <c r="K57" s="253">
        <v>43</v>
      </c>
      <c r="L57" s="254"/>
      <c r="M57" s="255">
        <v>2838234</v>
      </c>
      <c r="N57" s="255"/>
      <c r="O57" s="255">
        <v>0</v>
      </c>
      <c r="P57" s="255"/>
      <c r="Q57" s="255">
        <v>0</v>
      </c>
      <c r="R57" s="255"/>
      <c r="S57" s="255">
        <v>0</v>
      </c>
      <c r="T57" s="255"/>
      <c r="U57" s="255">
        <v>0</v>
      </c>
      <c r="V57" s="255"/>
      <c r="W57" s="255">
        <v>0</v>
      </c>
      <c r="X57" s="255"/>
      <c r="Y57" s="255">
        <v>0</v>
      </c>
      <c r="Z57" s="255"/>
      <c r="AA57" s="252">
        <v>0</v>
      </c>
      <c r="AB57" s="256"/>
      <c r="AC57" s="257"/>
      <c r="AD57" s="256">
        <v>1018267</v>
      </c>
      <c r="AE57" s="256"/>
      <c r="AF57" s="256">
        <v>0</v>
      </c>
      <c r="AG57" s="256"/>
      <c r="AH57" s="256">
        <v>0</v>
      </c>
      <c r="AI57" s="256"/>
      <c r="AJ57" s="256">
        <v>0</v>
      </c>
      <c r="AK57" s="256"/>
      <c r="AL57" s="256">
        <v>0</v>
      </c>
      <c r="AM57" s="256"/>
      <c r="AN57" s="256">
        <v>0</v>
      </c>
      <c r="AO57" s="256"/>
      <c r="AP57" s="256">
        <v>0</v>
      </c>
      <c r="AQ57" s="247"/>
      <c r="AR57" s="258"/>
      <c r="AS57" s="259">
        <v>0.35880000000000001</v>
      </c>
      <c r="AT57" s="259"/>
      <c r="AU57" s="259"/>
      <c r="AV57" s="259"/>
      <c r="AW57" s="259"/>
      <c r="AX57" s="259"/>
      <c r="AY57" s="259"/>
      <c r="AZ57" s="259"/>
      <c r="BA57" s="259"/>
      <c r="BB57" s="259"/>
      <c r="BC57" s="259"/>
      <c r="BD57" s="259"/>
      <c r="BE57" s="259"/>
      <c r="BF57" s="247"/>
      <c r="BG57" s="247" t="s">
        <v>4993</v>
      </c>
    </row>
    <row r="58" spans="1:59">
      <c r="A58" s="247" t="s">
        <v>4749</v>
      </c>
      <c r="B58" s="247" t="s">
        <v>1778</v>
      </c>
      <c r="C58" s="248" t="s">
        <v>197</v>
      </c>
      <c r="D58" s="249">
        <v>6111</v>
      </c>
      <c r="E58" s="250">
        <v>60111</v>
      </c>
      <c r="F58" s="248" t="s">
        <v>4707</v>
      </c>
      <c r="G58" s="251">
        <v>741318</v>
      </c>
      <c r="H58" s="252">
        <v>58</v>
      </c>
      <c r="I58" s="248" t="s">
        <v>4706</v>
      </c>
      <c r="J58" s="253" t="s">
        <v>4702</v>
      </c>
      <c r="K58" s="253">
        <v>25</v>
      </c>
      <c r="L58" s="254"/>
      <c r="M58" s="255">
        <v>0</v>
      </c>
      <c r="N58" s="255"/>
      <c r="O58" s="255">
        <v>0</v>
      </c>
      <c r="P58" s="255"/>
      <c r="Q58" s="255">
        <v>0</v>
      </c>
      <c r="R58" s="255"/>
      <c r="S58" s="255">
        <v>0</v>
      </c>
      <c r="T58" s="255"/>
      <c r="U58" s="255">
        <v>792273</v>
      </c>
      <c r="V58" s="255"/>
      <c r="W58" s="255">
        <v>0</v>
      </c>
      <c r="X58" s="255"/>
      <c r="Y58" s="255">
        <v>0</v>
      </c>
      <c r="Z58" s="255"/>
      <c r="AA58" s="252">
        <v>0</v>
      </c>
      <c r="AB58" s="256"/>
      <c r="AC58" s="257"/>
      <c r="AD58" s="256">
        <v>350453</v>
      </c>
      <c r="AE58" s="256"/>
      <c r="AF58" s="256">
        <v>0</v>
      </c>
      <c r="AG58" s="256"/>
      <c r="AH58" s="256">
        <v>0</v>
      </c>
      <c r="AI58" s="256"/>
      <c r="AJ58" s="256">
        <v>0</v>
      </c>
      <c r="AK58" s="256"/>
      <c r="AL58" s="256">
        <v>0</v>
      </c>
      <c r="AM58" s="256"/>
      <c r="AN58" s="256">
        <v>0</v>
      </c>
      <c r="AO58" s="256"/>
      <c r="AP58" s="256">
        <v>0</v>
      </c>
      <c r="AQ58" s="247"/>
      <c r="AR58" s="258"/>
      <c r="AS58" s="259"/>
      <c r="AT58" s="259"/>
      <c r="AU58" s="259"/>
      <c r="AV58" s="259"/>
      <c r="AW58" s="259"/>
      <c r="AX58" s="259"/>
      <c r="AY58" s="259"/>
      <c r="AZ58" s="259"/>
      <c r="BA58" s="259"/>
      <c r="BB58" s="259"/>
      <c r="BC58" s="259"/>
      <c r="BD58" s="259"/>
      <c r="BE58" s="259"/>
      <c r="BF58" s="247"/>
      <c r="BG58" s="247" t="s">
        <v>4993</v>
      </c>
    </row>
    <row r="59" spans="1:59">
      <c r="A59" s="247" t="s">
        <v>4751</v>
      </c>
      <c r="B59" s="247" t="s">
        <v>1241</v>
      </c>
      <c r="C59" s="248" t="s">
        <v>1239</v>
      </c>
      <c r="D59" s="249">
        <v>4094</v>
      </c>
      <c r="E59" s="250">
        <v>40094</v>
      </c>
      <c r="F59" s="248" t="s">
        <v>4717</v>
      </c>
      <c r="G59" s="251">
        <v>2148346</v>
      </c>
      <c r="H59" s="252">
        <v>54</v>
      </c>
      <c r="I59" s="248" t="s">
        <v>4701</v>
      </c>
      <c r="J59" s="253" t="s">
        <v>4702</v>
      </c>
      <c r="K59" s="253">
        <v>32</v>
      </c>
      <c r="L59" s="254"/>
      <c r="M59" s="255">
        <v>0</v>
      </c>
      <c r="N59" s="255"/>
      <c r="O59" s="255">
        <v>0</v>
      </c>
      <c r="P59" s="255"/>
      <c r="Q59" s="255">
        <v>0</v>
      </c>
      <c r="R59" s="255"/>
      <c r="S59" s="255">
        <v>0</v>
      </c>
      <c r="T59" s="255"/>
      <c r="U59" s="255">
        <v>0</v>
      </c>
      <c r="V59" s="255"/>
      <c r="W59" s="255">
        <v>0</v>
      </c>
      <c r="X59" s="255"/>
      <c r="Y59" s="255">
        <v>4009792</v>
      </c>
      <c r="Z59" s="255"/>
      <c r="AA59" s="252">
        <v>0</v>
      </c>
      <c r="AB59" s="256"/>
      <c r="AC59" s="257"/>
      <c r="AD59" s="256">
        <v>0</v>
      </c>
      <c r="AE59" s="256"/>
      <c r="AF59" s="256">
        <v>0</v>
      </c>
      <c r="AG59" s="256"/>
      <c r="AH59" s="256">
        <v>0</v>
      </c>
      <c r="AI59" s="256"/>
      <c r="AJ59" s="256">
        <v>0</v>
      </c>
      <c r="AK59" s="256"/>
      <c r="AL59" s="256">
        <v>0</v>
      </c>
      <c r="AM59" s="256"/>
      <c r="AN59" s="256">
        <v>1432878</v>
      </c>
      <c r="AO59" s="256"/>
      <c r="AP59" s="256">
        <v>0</v>
      </c>
      <c r="AQ59" s="247"/>
      <c r="AR59" s="258"/>
      <c r="AS59" s="259"/>
      <c r="AT59" s="259"/>
      <c r="AU59" s="259"/>
      <c r="AV59" s="259"/>
      <c r="AW59" s="259"/>
      <c r="AX59" s="259"/>
      <c r="AY59" s="259"/>
      <c r="AZ59" s="259"/>
      <c r="BA59" s="259"/>
      <c r="BB59" s="259"/>
      <c r="BC59" s="259">
        <v>0.35730000000000001</v>
      </c>
      <c r="BD59" s="259"/>
      <c r="BE59" s="259"/>
      <c r="BF59" s="247"/>
      <c r="BG59" s="247" t="s">
        <v>4993</v>
      </c>
    </row>
    <row r="60" spans="1:59">
      <c r="A60" s="247" t="s">
        <v>4750</v>
      </c>
      <c r="B60" s="247" t="s">
        <v>430</v>
      </c>
      <c r="C60" s="248" t="s">
        <v>214</v>
      </c>
      <c r="D60" s="249">
        <v>4159</v>
      </c>
      <c r="E60" s="250">
        <v>40159</v>
      </c>
      <c r="F60" s="248" t="s">
        <v>4707</v>
      </c>
      <c r="G60" s="251">
        <v>969587</v>
      </c>
      <c r="H60" s="252">
        <v>46</v>
      </c>
      <c r="I60" s="248" t="s">
        <v>4706</v>
      </c>
      <c r="J60" s="253" t="s">
        <v>4702</v>
      </c>
      <c r="K60" s="253">
        <v>8</v>
      </c>
      <c r="L60" s="254"/>
      <c r="M60" s="255">
        <v>195054</v>
      </c>
      <c r="N60" s="255"/>
      <c r="O60" s="255">
        <v>0</v>
      </c>
      <c r="P60" s="255"/>
      <c r="Q60" s="255">
        <v>0</v>
      </c>
      <c r="R60" s="255"/>
      <c r="S60" s="255">
        <v>0</v>
      </c>
      <c r="T60" s="255"/>
      <c r="U60" s="255">
        <v>0</v>
      </c>
      <c r="V60" s="255"/>
      <c r="W60" s="255">
        <v>0</v>
      </c>
      <c r="X60" s="255"/>
      <c r="Y60" s="255">
        <v>0</v>
      </c>
      <c r="Z60" s="255"/>
      <c r="AA60" s="252">
        <v>0</v>
      </c>
      <c r="AB60" s="256"/>
      <c r="AC60" s="257"/>
      <c r="AD60" s="256">
        <v>71832</v>
      </c>
      <c r="AE60" s="256"/>
      <c r="AF60" s="256">
        <v>0</v>
      </c>
      <c r="AG60" s="256"/>
      <c r="AH60" s="256">
        <v>0</v>
      </c>
      <c r="AI60" s="256"/>
      <c r="AJ60" s="256">
        <v>0</v>
      </c>
      <c r="AK60" s="256"/>
      <c r="AL60" s="256">
        <v>0</v>
      </c>
      <c r="AM60" s="256"/>
      <c r="AN60" s="256">
        <v>0</v>
      </c>
      <c r="AO60" s="256"/>
      <c r="AP60" s="256">
        <v>0</v>
      </c>
      <c r="AQ60" s="247"/>
      <c r="AR60" s="258"/>
      <c r="AS60" s="259">
        <v>0.36830000000000002</v>
      </c>
      <c r="AT60" s="259"/>
      <c r="AU60" s="259"/>
      <c r="AV60" s="259"/>
      <c r="AW60" s="259"/>
      <c r="AX60" s="259"/>
      <c r="AY60" s="259"/>
      <c r="AZ60" s="259"/>
      <c r="BA60" s="259"/>
      <c r="BB60" s="259"/>
      <c r="BC60" s="259"/>
      <c r="BD60" s="259"/>
      <c r="BE60" s="259"/>
      <c r="BF60" s="247"/>
      <c r="BG60" s="247" t="s">
        <v>4993</v>
      </c>
    </row>
    <row r="61" spans="1:59">
      <c r="A61" s="247" t="s">
        <v>5004</v>
      </c>
      <c r="B61" s="247" t="s">
        <v>4754</v>
      </c>
      <c r="C61" s="248" t="s">
        <v>199</v>
      </c>
      <c r="D61" s="249">
        <v>2099</v>
      </c>
      <c r="E61" s="250">
        <v>20099</v>
      </c>
      <c r="F61" s="248" t="s">
        <v>4698</v>
      </c>
      <c r="G61" s="251">
        <v>18351295</v>
      </c>
      <c r="H61" s="252">
        <v>44</v>
      </c>
      <c r="I61" s="248" t="s">
        <v>4701</v>
      </c>
      <c r="J61" s="253" t="s">
        <v>4700</v>
      </c>
      <c r="K61" s="253">
        <v>44</v>
      </c>
      <c r="L61" s="254"/>
      <c r="M61" s="255">
        <v>0</v>
      </c>
      <c r="N61" s="255"/>
      <c r="O61" s="255">
        <v>0</v>
      </c>
      <c r="P61" s="255"/>
      <c r="Q61" s="255">
        <v>0</v>
      </c>
      <c r="R61" s="255"/>
      <c r="S61" s="255">
        <v>0</v>
      </c>
      <c r="T61" s="255"/>
      <c r="U61" s="255">
        <v>0</v>
      </c>
      <c r="V61" s="255"/>
      <c r="W61" s="255">
        <v>0</v>
      </c>
      <c r="X61" s="255"/>
      <c r="Y61" s="255">
        <v>27982542</v>
      </c>
      <c r="Z61" s="255"/>
      <c r="AA61" s="252">
        <v>0</v>
      </c>
      <c r="AB61" s="256"/>
      <c r="AC61" s="257"/>
      <c r="AD61" s="256">
        <v>0</v>
      </c>
      <c r="AE61" s="256"/>
      <c r="AF61" s="256">
        <v>0</v>
      </c>
      <c r="AG61" s="256"/>
      <c r="AH61" s="256">
        <v>0</v>
      </c>
      <c r="AI61" s="256"/>
      <c r="AJ61" s="256">
        <v>0</v>
      </c>
      <c r="AK61" s="256"/>
      <c r="AL61" s="256">
        <v>0</v>
      </c>
      <c r="AM61" s="256"/>
      <c r="AN61" s="256">
        <v>2267541</v>
      </c>
      <c r="AO61" s="256"/>
      <c r="AP61" s="256">
        <v>0</v>
      </c>
      <c r="AQ61" s="247"/>
      <c r="AR61" s="258"/>
      <c r="AS61" s="259"/>
      <c r="AT61" s="259"/>
      <c r="AU61" s="259"/>
      <c r="AV61" s="259"/>
      <c r="AW61" s="259"/>
      <c r="AX61" s="259"/>
      <c r="AY61" s="259"/>
      <c r="AZ61" s="259"/>
      <c r="BA61" s="259"/>
      <c r="BB61" s="259"/>
      <c r="BC61" s="259">
        <v>8.1000000000000003E-2</v>
      </c>
      <c r="BD61" s="259"/>
      <c r="BE61" s="259"/>
      <c r="BF61" s="247"/>
      <c r="BG61" s="247" t="s">
        <v>4993</v>
      </c>
    </row>
    <row r="62" spans="1:59">
      <c r="A62" s="247" t="s">
        <v>4752</v>
      </c>
      <c r="B62" s="247" t="s">
        <v>4753</v>
      </c>
      <c r="C62" s="248" t="s">
        <v>157</v>
      </c>
      <c r="D62" s="249">
        <v>1102</v>
      </c>
      <c r="E62" s="250">
        <v>10102</v>
      </c>
      <c r="F62" s="248" t="s">
        <v>4717</v>
      </c>
      <c r="G62" s="251">
        <v>924859</v>
      </c>
      <c r="H62" s="252">
        <v>43</v>
      </c>
      <c r="I62" s="248" t="s">
        <v>4706</v>
      </c>
      <c r="J62" s="253" t="s">
        <v>4702</v>
      </c>
      <c r="K62" s="253">
        <v>28</v>
      </c>
      <c r="L62" s="254"/>
      <c r="M62" s="255">
        <v>1678569</v>
      </c>
      <c r="N62" s="255"/>
      <c r="O62" s="255">
        <v>0</v>
      </c>
      <c r="P62" s="255"/>
      <c r="Q62" s="255">
        <v>0</v>
      </c>
      <c r="R62" s="255"/>
      <c r="S62" s="255">
        <v>0</v>
      </c>
      <c r="T62" s="255"/>
      <c r="U62" s="255">
        <v>0</v>
      </c>
      <c r="V62" s="255"/>
      <c r="W62" s="255">
        <v>0</v>
      </c>
      <c r="X62" s="255"/>
      <c r="Y62" s="255">
        <v>0</v>
      </c>
      <c r="Z62" s="255"/>
      <c r="AA62" s="252">
        <v>0</v>
      </c>
      <c r="AB62" s="256"/>
      <c r="AC62" s="257"/>
      <c r="AD62" s="256">
        <v>724004</v>
      </c>
      <c r="AE62" s="256"/>
      <c r="AF62" s="256">
        <v>0</v>
      </c>
      <c r="AG62" s="256"/>
      <c r="AH62" s="256">
        <v>0</v>
      </c>
      <c r="AI62" s="256"/>
      <c r="AJ62" s="256">
        <v>0</v>
      </c>
      <c r="AK62" s="256"/>
      <c r="AL62" s="256">
        <v>0</v>
      </c>
      <c r="AM62" s="256"/>
      <c r="AN62" s="256">
        <v>0</v>
      </c>
      <c r="AO62" s="256"/>
      <c r="AP62" s="256">
        <v>0</v>
      </c>
      <c r="AQ62" s="247"/>
      <c r="AR62" s="258"/>
      <c r="AS62" s="259">
        <v>0.43130000000000002</v>
      </c>
      <c r="AT62" s="259"/>
      <c r="AU62" s="259"/>
      <c r="AV62" s="259"/>
      <c r="AW62" s="259"/>
      <c r="AX62" s="259"/>
      <c r="AY62" s="259"/>
      <c r="AZ62" s="259"/>
      <c r="BA62" s="259"/>
      <c r="BB62" s="259"/>
      <c r="BC62" s="259"/>
      <c r="BD62" s="259"/>
      <c r="BE62" s="259"/>
      <c r="BF62" s="247"/>
      <c r="BG62" s="247" t="s">
        <v>4993</v>
      </c>
    </row>
    <row r="63" spans="1:59">
      <c r="A63" s="247" t="s">
        <v>4756</v>
      </c>
      <c r="B63" s="247" t="s">
        <v>3823</v>
      </c>
      <c r="C63" s="248" t="s">
        <v>150</v>
      </c>
      <c r="D63" s="249">
        <v>9209</v>
      </c>
      <c r="E63" s="250">
        <v>90209</v>
      </c>
      <c r="F63" s="248" t="s">
        <v>4704</v>
      </c>
      <c r="G63" s="251">
        <v>3629114</v>
      </c>
      <c r="H63" s="252">
        <v>38</v>
      </c>
      <c r="I63" s="248" t="s">
        <v>4705</v>
      </c>
      <c r="J63" s="253" t="s">
        <v>4702</v>
      </c>
      <c r="K63" s="253">
        <v>38</v>
      </c>
      <c r="L63" s="254"/>
      <c r="M63" s="255">
        <v>0</v>
      </c>
      <c r="N63" s="255"/>
      <c r="O63" s="255">
        <v>0</v>
      </c>
      <c r="P63" s="255"/>
      <c r="Q63" s="255">
        <v>0</v>
      </c>
      <c r="R63" s="255"/>
      <c r="S63" s="255">
        <v>0</v>
      </c>
      <c r="T63" s="255"/>
      <c r="U63" s="255">
        <v>0</v>
      </c>
      <c r="V63" s="255"/>
      <c r="W63" s="255">
        <v>0</v>
      </c>
      <c r="X63" s="255"/>
      <c r="Y63" s="255">
        <v>23474521</v>
      </c>
      <c r="Z63" s="255"/>
      <c r="AA63" s="252">
        <v>0</v>
      </c>
      <c r="AB63" s="256"/>
      <c r="AC63" s="257"/>
      <c r="AD63" s="256">
        <v>0</v>
      </c>
      <c r="AE63" s="256"/>
      <c r="AF63" s="256">
        <v>0</v>
      </c>
      <c r="AG63" s="256"/>
      <c r="AH63" s="256">
        <v>0</v>
      </c>
      <c r="AI63" s="256"/>
      <c r="AJ63" s="256">
        <v>0</v>
      </c>
      <c r="AK63" s="256"/>
      <c r="AL63" s="256">
        <v>0</v>
      </c>
      <c r="AM63" s="256"/>
      <c r="AN63" s="256">
        <v>3452467</v>
      </c>
      <c r="AO63" s="256"/>
      <c r="AP63" s="256">
        <v>0</v>
      </c>
      <c r="AQ63" s="247"/>
      <c r="AR63" s="258"/>
      <c r="AS63" s="259"/>
      <c r="AT63" s="259"/>
      <c r="AU63" s="259"/>
      <c r="AV63" s="259"/>
      <c r="AW63" s="259"/>
      <c r="AX63" s="259"/>
      <c r="AY63" s="259"/>
      <c r="AZ63" s="259"/>
      <c r="BA63" s="259"/>
      <c r="BB63" s="259"/>
      <c r="BC63" s="259">
        <v>0.14710000000000001</v>
      </c>
      <c r="BD63" s="259"/>
      <c r="BE63" s="259"/>
      <c r="BF63" s="247"/>
      <c r="BG63" s="247" t="s">
        <v>4993</v>
      </c>
    </row>
    <row r="64" spans="1:59">
      <c r="A64" s="247" t="s">
        <v>4757</v>
      </c>
      <c r="B64" s="247" t="s">
        <v>3731</v>
      </c>
      <c r="C64" s="248" t="s">
        <v>153</v>
      </c>
      <c r="D64" s="249">
        <v>9182</v>
      </c>
      <c r="E64" s="250">
        <v>90182</v>
      </c>
      <c r="F64" s="248" t="s">
        <v>4707</v>
      </c>
      <c r="G64" s="251">
        <v>370583</v>
      </c>
      <c r="H64" s="252">
        <v>35</v>
      </c>
      <c r="I64" s="248" t="s">
        <v>4706</v>
      </c>
      <c r="J64" s="253" t="s">
        <v>4702</v>
      </c>
      <c r="K64" s="253">
        <v>35</v>
      </c>
      <c r="L64" s="254"/>
      <c r="M64" s="255">
        <v>514210</v>
      </c>
      <c r="N64" s="255"/>
      <c r="O64" s="255">
        <v>0</v>
      </c>
      <c r="P64" s="255"/>
      <c r="Q64" s="255">
        <v>0</v>
      </c>
      <c r="R64" s="255"/>
      <c r="S64" s="255">
        <v>0</v>
      </c>
      <c r="T64" s="255"/>
      <c r="U64" s="255">
        <v>0</v>
      </c>
      <c r="V64" s="255"/>
      <c r="W64" s="255">
        <v>0</v>
      </c>
      <c r="X64" s="255"/>
      <c r="Y64" s="255">
        <v>0</v>
      </c>
      <c r="Z64" s="255"/>
      <c r="AA64" s="252">
        <v>0</v>
      </c>
      <c r="AB64" s="256"/>
      <c r="AC64" s="257"/>
      <c r="AD64" s="256">
        <v>130583</v>
      </c>
      <c r="AE64" s="256"/>
      <c r="AF64" s="256">
        <v>0</v>
      </c>
      <c r="AG64" s="256"/>
      <c r="AH64" s="256">
        <v>0</v>
      </c>
      <c r="AI64" s="256"/>
      <c r="AJ64" s="256">
        <v>0</v>
      </c>
      <c r="AK64" s="256"/>
      <c r="AL64" s="256">
        <v>0</v>
      </c>
      <c r="AM64" s="256"/>
      <c r="AN64" s="256">
        <v>0</v>
      </c>
      <c r="AO64" s="256"/>
      <c r="AP64" s="256">
        <v>0</v>
      </c>
      <c r="AQ64" s="247"/>
      <c r="AR64" s="258"/>
      <c r="AS64" s="259">
        <v>0.25390000000000001</v>
      </c>
      <c r="AT64" s="259"/>
      <c r="AU64" s="259"/>
      <c r="AV64" s="259"/>
      <c r="AW64" s="259"/>
      <c r="AX64" s="259"/>
      <c r="AY64" s="259"/>
      <c r="AZ64" s="259"/>
      <c r="BA64" s="259"/>
      <c r="BB64" s="259"/>
      <c r="BC64" s="259"/>
      <c r="BD64" s="259"/>
      <c r="BE64" s="259"/>
      <c r="BF64" s="247"/>
      <c r="BG64" s="247" t="s">
        <v>4993</v>
      </c>
    </row>
    <row r="65" spans="1:59">
      <c r="A65" s="247" t="s">
        <v>5005</v>
      </c>
      <c r="B65" s="247" t="s">
        <v>3357</v>
      </c>
      <c r="C65" s="248" t="s">
        <v>161</v>
      </c>
      <c r="D65" s="249">
        <v>4232</v>
      </c>
      <c r="E65" s="250">
        <v>40232</v>
      </c>
      <c r="F65" s="248" t="s">
        <v>4717</v>
      </c>
      <c r="G65" s="251">
        <v>1510516</v>
      </c>
      <c r="H65" s="252">
        <v>25</v>
      </c>
      <c r="I65" s="248" t="s">
        <v>4706</v>
      </c>
      <c r="J65" s="253" t="s">
        <v>4702</v>
      </c>
      <c r="K65" s="253">
        <v>25</v>
      </c>
      <c r="L65" s="254"/>
      <c r="M65" s="255">
        <v>810032</v>
      </c>
      <c r="N65" s="255"/>
      <c r="O65" s="255">
        <v>0</v>
      </c>
      <c r="P65" s="255"/>
      <c r="Q65" s="255">
        <v>0</v>
      </c>
      <c r="R65" s="255"/>
      <c r="S65" s="255">
        <v>0</v>
      </c>
      <c r="T65" s="255"/>
      <c r="U65" s="255">
        <v>0</v>
      </c>
      <c r="V65" s="255"/>
      <c r="W65" s="255">
        <v>0</v>
      </c>
      <c r="X65" s="255"/>
      <c r="Y65" s="255">
        <v>0</v>
      </c>
      <c r="Z65" s="255"/>
      <c r="AA65" s="252">
        <v>0</v>
      </c>
      <c r="AB65" s="256"/>
      <c r="AC65" s="257"/>
      <c r="AD65" s="256">
        <v>486222</v>
      </c>
      <c r="AE65" s="256"/>
      <c r="AF65" s="256">
        <v>0</v>
      </c>
      <c r="AG65" s="256"/>
      <c r="AH65" s="256">
        <v>0</v>
      </c>
      <c r="AI65" s="256"/>
      <c r="AJ65" s="256">
        <v>0</v>
      </c>
      <c r="AK65" s="256"/>
      <c r="AL65" s="256">
        <v>0</v>
      </c>
      <c r="AM65" s="256"/>
      <c r="AN65" s="256">
        <v>0</v>
      </c>
      <c r="AO65" s="256"/>
      <c r="AP65" s="256">
        <v>0</v>
      </c>
      <c r="AQ65" s="247"/>
      <c r="AR65" s="258"/>
      <c r="AS65" s="259">
        <v>0.60029999999999994</v>
      </c>
      <c r="AT65" s="259"/>
      <c r="AU65" s="259"/>
      <c r="AV65" s="259"/>
      <c r="AW65" s="259"/>
      <c r="AX65" s="259"/>
      <c r="AY65" s="259"/>
      <c r="AZ65" s="259"/>
      <c r="BA65" s="259"/>
      <c r="BB65" s="259"/>
      <c r="BC65" s="259"/>
      <c r="BD65" s="259"/>
      <c r="BE65" s="259"/>
      <c r="BF65" s="247"/>
      <c r="BG65" s="247" t="s">
        <v>4993</v>
      </c>
    </row>
    <row r="66" spans="1:59">
      <c r="A66" s="247" t="s">
        <v>4758</v>
      </c>
      <c r="B66" s="247" t="s">
        <v>1076</v>
      </c>
      <c r="C66" s="248" t="s">
        <v>177</v>
      </c>
      <c r="D66" s="249">
        <v>1115</v>
      </c>
      <c r="E66" s="250">
        <v>10115</v>
      </c>
      <c r="F66" s="248" t="s">
        <v>4707</v>
      </c>
      <c r="G66" s="251">
        <v>203914</v>
      </c>
      <c r="H66" s="252">
        <v>21</v>
      </c>
      <c r="I66" s="248" t="s">
        <v>4706</v>
      </c>
      <c r="J66" s="253" t="s">
        <v>4702</v>
      </c>
      <c r="K66" s="253">
        <v>21</v>
      </c>
      <c r="L66" s="254"/>
      <c r="M66" s="255">
        <v>628302</v>
      </c>
      <c r="N66" s="255"/>
      <c r="O66" s="255">
        <v>0</v>
      </c>
      <c r="P66" s="255"/>
      <c r="Q66" s="255">
        <v>0</v>
      </c>
      <c r="R66" s="255"/>
      <c r="S66" s="255">
        <v>0</v>
      </c>
      <c r="T66" s="255"/>
      <c r="U66" s="255">
        <v>0</v>
      </c>
      <c r="V66" s="255"/>
      <c r="W66" s="255">
        <v>0</v>
      </c>
      <c r="X66" s="255"/>
      <c r="Y66" s="255">
        <v>0</v>
      </c>
      <c r="Z66" s="255"/>
      <c r="AA66" s="252">
        <v>0</v>
      </c>
      <c r="AB66" s="256"/>
      <c r="AC66" s="257"/>
      <c r="AD66" s="256">
        <v>0</v>
      </c>
      <c r="AE66" s="256"/>
      <c r="AF66" s="256">
        <v>0</v>
      </c>
      <c r="AG66" s="256"/>
      <c r="AH66" s="256">
        <v>0</v>
      </c>
      <c r="AI66" s="256"/>
      <c r="AJ66" s="256">
        <v>0</v>
      </c>
      <c r="AK66" s="256"/>
      <c r="AL66" s="256">
        <v>0</v>
      </c>
      <c r="AM66" s="256"/>
      <c r="AN66" s="256">
        <v>0</v>
      </c>
      <c r="AO66" s="256"/>
      <c r="AP66" s="256">
        <v>0</v>
      </c>
      <c r="AQ66" s="247"/>
      <c r="AR66" s="258"/>
      <c r="AS66" s="259">
        <v>0</v>
      </c>
      <c r="AT66" s="259"/>
      <c r="AU66" s="259"/>
      <c r="AV66" s="259"/>
      <c r="AW66" s="259"/>
      <c r="AX66" s="259"/>
      <c r="AY66" s="259"/>
      <c r="AZ66" s="259"/>
      <c r="BA66" s="259"/>
      <c r="BB66" s="259"/>
      <c r="BC66" s="259"/>
      <c r="BD66" s="259"/>
      <c r="BE66" s="259"/>
      <c r="BF66" s="247"/>
      <c r="BG66" s="247" t="s">
        <v>4993</v>
      </c>
    </row>
    <row r="67" spans="1:59">
      <c r="A67" s="247" t="s">
        <v>4755</v>
      </c>
      <c r="B67" s="247" t="s">
        <v>1345</v>
      </c>
      <c r="C67" s="248" t="s">
        <v>207</v>
      </c>
      <c r="D67" s="249">
        <v>3057</v>
      </c>
      <c r="E67" s="250">
        <v>30057</v>
      </c>
      <c r="F67" s="248" t="s">
        <v>4717</v>
      </c>
      <c r="G67" s="251">
        <v>5441567</v>
      </c>
      <c r="H67" s="252">
        <v>20</v>
      </c>
      <c r="I67" s="248" t="s">
        <v>4706</v>
      </c>
      <c r="J67" s="253" t="s">
        <v>4702</v>
      </c>
      <c r="K67" s="253">
        <v>20</v>
      </c>
      <c r="L67" s="254"/>
      <c r="M67" s="255">
        <v>0</v>
      </c>
      <c r="N67" s="255"/>
      <c r="O67" s="255">
        <v>0</v>
      </c>
      <c r="P67" s="255"/>
      <c r="Q67" s="255">
        <v>0</v>
      </c>
      <c r="R67" s="255"/>
      <c r="S67" s="255">
        <v>0</v>
      </c>
      <c r="T67" s="255"/>
      <c r="U67" s="255">
        <v>0</v>
      </c>
      <c r="V67" s="255"/>
      <c r="W67" s="255">
        <v>0</v>
      </c>
      <c r="X67" s="255"/>
      <c r="Y67" s="255">
        <v>27325354</v>
      </c>
      <c r="Z67" s="255"/>
      <c r="AA67" s="252">
        <v>0</v>
      </c>
      <c r="AB67" s="256"/>
      <c r="AC67" s="257"/>
      <c r="AD67" s="256">
        <v>0</v>
      </c>
      <c r="AE67" s="256"/>
      <c r="AF67" s="256">
        <v>0</v>
      </c>
      <c r="AG67" s="256"/>
      <c r="AH67" s="256">
        <v>0</v>
      </c>
      <c r="AI67" s="256"/>
      <c r="AJ67" s="256">
        <v>0</v>
      </c>
      <c r="AK67" s="256"/>
      <c r="AL67" s="256">
        <v>0</v>
      </c>
      <c r="AM67" s="256"/>
      <c r="AN67" s="256">
        <v>0</v>
      </c>
      <c r="AO67" s="256"/>
      <c r="AP67" s="256">
        <v>0</v>
      </c>
      <c r="AQ67" s="247"/>
      <c r="AR67" s="258"/>
      <c r="AS67" s="259"/>
      <c r="AT67" s="259"/>
      <c r="AU67" s="259"/>
      <c r="AV67" s="259"/>
      <c r="AW67" s="259"/>
      <c r="AX67" s="259"/>
      <c r="AY67" s="259"/>
      <c r="AZ67" s="259"/>
      <c r="BA67" s="259"/>
      <c r="BB67" s="259"/>
      <c r="BC67" s="259">
        <v>0</v>
      </c>
      <c r="BD67" s="259"/>
      <c r="BE67" s="259"/>
      <c r="BF67" s="247"/>
      <c r="BG67" s="247" t="s">
        <v>4993</v>
      </c>
    </row>
    <row r="68" spans="1:59">
      <c r="A68" s="247" t="s">
        <v>4760</v>
      </c>
      <c r="B68" s="247" t="s">
        <v>4759</v>
      </c>
      <c r="C68" s="248" t="s">
        <v>153</v>
      </c>
      <c r="D68" s="249"/>
      <c r="E68" s="250">
        <v>90299</v>
      </c>
      <c r="F68" s="248" t="s">
        <v>4707</v>
      </c>
      <c r="G68" s="251">
        <v>308231</v>
      </c>
      <c r="H68" s="252">
        <v>12</v>
      </c>
      <c r="I68" s="248" t="s">
        <v>4706</v>
      </c>
      <c r="J68" s="253" t="s">
        <v>4700</v>
      </c>
      <c r="K68" s="253">
        <v>12</v>
      </c>
      <c r="L68" s="254"/>
      <c r="M68" s="255">
        <v>286520</v>
      </c>
      <c r="N68" s="255"/>
      <c r="O68" s="255">
        <v>0</v>
      </c>
      <c r="P68" s="255"/>
      <c r="Q68" s="255">
        <v>0</v>
      </c>
      <c r="R68" s="255"/>
      <c r="S68" s="255">
        <v>0</v>
      </c>
      <c r="T68" s="255"/>
      <c r="U68" s="255">
        <v>0</v>
      </c>
      <c r="V68" s="255"/>
      <c r="W68" s="255">
        <v>0</v>
      </c>
      <c r="X68" s="255"/>
      <c r="Y68" s="255">
        <v>0</v>
      </c>
      <c r="Z68" s="255"/>
      <c r="AA68" s="252">
        <v>0</v>
      </c>
      <c r="AB68" s="256"/>
      <c r="AC68" s="257"/>
      <c r="AD68" s="256">
        <v>931897</v>
      </c>
      <c r="AE68" s="256"/>
      <c r="AF68" s="256">
        <v>0</v>
      </c>
      <c r="AG68" s="256"/>
      <c r="AH68" s="256">
        <v>0</v>
      </c>
      <c r="AI68" s="256"/>
      <c r="AJ68" s="256">
        <v>0</v>
      </c>
      <c r="AK68" s="256"/>
      <c r="AL68" s="256">
        <v>0</v>
      </c>
      <c r="AM68" s="256"/>
      <c r="AN68" s="256">
        <v>0</v>
      </c>
      <c r="AO68" s="256"/>
      <c r="AP68" s="256">
        <v>0</v>
      </c>
      <c r="AQ68" s="247"/>
      <c r="AR68" s="258"/>
      <c r="AS68" s="259">
        <v>3.2524999999999999</v>
      </c>
      <c r="AT68" s="259"/>
      <c r="AU68" s="259"/>
      <c r="AV68" s="259"/>
      <c r="AW68" s="259"/>
      <c r="AX68" s="259"/>
      <c r="AY68" s="259"/>
      <c r="AZ68" s="259"/>
      <c r="BA68" s="259"/>
      <c r="BB68" s="259"/>
      <c r="BC68" s="259"/>
      <c r="BD68" s="259"/>
      <c r="BE68" s="259"/>
      <c r="BF68" s="247"/>
      <c r="BG68" s="247" t="s">
        <v>4993</v>
      </c>
    </row>
    <row r="70" spans="1:59">
      <c r="M70" s="4">
        <f>SUM(M1:M68)</f>
        <v>104995073</v>
      </c>
      <c r="N70" s="4">
        <f t="shared" ref="N70:AB70" si="0">SUM(N1:N68)</f>
        <v>0</v>
      </c>
      <c r="O70" s="4">
        <f t="shared" si="0"/>
        <v>0</v>
      </c>
      <c r="P70" s="4">
        <f t="shared" si="0"/>
        <v>0</v>
      </c>
      <c r="Q70" s="4">
        <f t="shared" si="0"/>
        <v>0</v>
      </c>
      <c r="R70" s="4">
        <f t="shared" si="0"/>
        <v>0</v>
      </c>
      <c r="S70" s="4">
        <f t="shared" si="0"/>
        <v>0</v>
      </c>
      <c r="T70" s="4">
        <f t="shared" si="0"/>
        <v>0</v>
      </c>
      <c r="U70" s="4">
        <f t="shared" si="0"/>
        <v>792273</v>
      </c>
      <c r="V70" s="4">
        <f t="shared" si="0"/>
        <v>0</v>
      </c>
      <c r="W70" s="4">
        <f t="shared" si="0"/>
        <v>0</v>
      </c>
      <c r="X70" s="4">
        <f t="shared" si="0"/>
        <v>0</v>
      </c>
      <c r="Y70" s="4">
        <f t="shared" si="0"/>
        <v>6030683824</v>
      </c>
      <c r="Z70" s="4">
        <f t="shared" si="0"/>
        <v>0</v>
      </c>
      <c r="AA70" s="4">
        <f t="shared" si="0"/>
        <v>0</v>
      </c>
      <c r="AB70" s="4">
        <f t="shared" si="0"/>
        <v>0</v>
      </c>
    </row>
  </sheetData>
  <conditionalFormatting sqref="A2:BG68">
    <cfRule type="expression" dxfId="1" priority="1">
      <formula>MOD(ROW(),2)=0</formula>
    </cfRule>
  </conditionalFormatting>
  <conditionalFormatting sqref="K5:K68">
    <cfRule type="expression" dxfId="0" priority="2">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43B9-F7F3-44F8-9BDB-2D284B407509}">
  <sheetPr>
    <tabColor theme="6"/>
  </sheetPr>
  <dimension ref="B1:I55"/>
  <sheetViews>
    <sheetView workbookViewId="0"/>
  </sheetViews>
  <sheetFormatPr defaultRowHeight="15"/>
  <cols>
    <col min="2" max="4" width="10.28515625" customWidth="1"/>
    <col min="5" max="7" width="11.5703125" customWidth="1"/>
  </cols>
  <sheetData>
    <row r="1" spans="2:7">
      <c r="B1" s="2" t="s">
        <v>4833</v>
      </c>
      <c r="C1" s="2"/>
      <c r="D1" s="2"/>
      <c r="E1" s="2" t="s">
        <v>4834</v>
      </c>
      <c r="F1" s="2"/>
      <c r="G1" s="2"/>
    </row>
    <row r="2" spans="2:7">
      <c r="B2" s="1" t="s">
        <v>4827</v>
      </c>
      <c r="C2" s="1" t="s">
        <v>146</v>
      </c>
      <c r="D2" s="1" t="s">
        <v>4826</v>
      </c>
      <c r="E2" s="107" t="s">
        <v>4828</v>
      </c>
      <c r="F2" s="1" t="s">
        <v>4829</v>
      </c>
      <c r="G2" s="1" t="s">
        <v>4830</v>
      </c>
    </row>
    <row r="3" spans="2:7">
      <c r="B3">
        <v>1</v>
      </c>
      <c r="C3" t="s">
        <v>166</v>
      </c>
      <c r="D3" s="4">
        <v>4002900</v>
      </c>
      <c r="E3" s="108">
        <v>1</v>
      </c>
      <c r="F3" t="s">
        <v>166</v>
      </c>
      <c r="G3" s="4">
        <v>3839700</v>
      </c>
    </row>
    <row r="4" spans="2:7">
      <c r="B4">
        <v>2</v>
      </c>
      <c r="C4" t="s">
        <v>152</v>
      </c>
      <c r="D4" s="4">
        <v>3414100</v>
      </c>
      <c r="E4" s="108">
        <v>2</v>
      </c>
      <c r="F4" t="s">
        <v>152</v>
      </c>
      <c r="G4" s="4">
        <v>3684400</v>
      </c>
    </row>
    <row r="5" spans="2:7">
      <c r="B5">
        <v>3</v>
      </c>
      <c r="C5" t="s">
        <v>215</v>
      </c>
      <c r="D5" s="4">
        <v>2161300</v>
      </c>
      <c r="E5" s="108">
        <v>3</v>
      </c>
      <c r="F5" t="s">
        <v>215</v>
      </c>
      <c r="G5" s="4">
        <v>2875900</v>
      </c>
    </row>
    <row r="6" spans="2:7">
      <c r="B6">
        <v>4</v>
      </c>
      <c r="C6" t="s">
        <v>227</v>
      </c>
      <c r="D6" s="4">
        <v>2020000</v>
      </c>
      <c r="E6" s="108">
        <v>4</v>
      </c>
      <c r="F6" t="s">
        <v>162</v>
      </c>
      <c r="G6" s="4">
        <v>1308400</v>
      </c>
    </row>
    <row r="7" spans="2:7">
      <c r="B7">
        <v>5</v>
      </c>
      <c r="C7" t="s">
        <v>183</v>
      </c>
      <c r="D7" s="4">
        <v>1186900</v>
      </c>
      <c r="E7" s="108">
        <v>5</v>
      </c>
      <c r="F7" t="s">
        <v>221</v>
      </c>
      <c r="G7" s="4">
        <v>1215800</v>
      </c>
    </row>
    <row r="8" spans="2:7">
      <c r="B8">
        <v>6</v>
      </c>
      <c r="C8" t="s">
        <v>162</v>
      </c>
      <c r="D8" s="4">
        <v>1138900</v>
      </c>
      <c r="E8" s="108">
        <v>6</v>
      </c>
      <c r="F8" t="s">
        <v>129</v>
      </c>
      <c r="G8" s="4">
        <v>1074900</v>
      </c>
    </row>
    <row r="9" spans="2:7">
      <c r="B9">
        <v>7</v>
      </c>
      <c r="C9" t="s">
        <v>126</v>
      </c>
      <c r="D9" s="4">
        <v>1081600</v>
      </c>
      <c r="E9" s="108">
        <v>7</v>
      </c>
      <c r="F9" t="s">
        <v>126</v>
      </c>
      <c r="G9" s="4">
        <v>1069200</v>
      </c>
    </row>
    <row r="10" spans="2:7">
      <c r="B10">
        <v>8</v>
      </c>
      <c r="C10" t="s">
        <v>129</v>
      </c>
      <c r="D10" s="4">
        <v>960200</v>
      </c>
      <c r="E10" s="108">
        <v>8</v>
      </c>
      <c r="F10" t="s">
        <v>160</v>
      </c>
      <c r="G10" s="4">
        <v>990400</v>
      </c>
    </row>
    <row r="11" spans="2:7">
      <c r="B11">
        <v>9</v>
      </c>
      <c r="C11" t="s">
        <v>221</v>
      </c>
      <c r="D11" s="4">
        <v>792100</v>
      </c>
      <c r="E11" s="108">
        <v>9</v>
      </c>
      <c r="F11" t="s">
        <v>183</v>
      </c>
      <c r="G11" s="4">
        <v>954300</v>
      </c>
    </row>
    <row r="12" spans="2:7">
      <c r="B12">
        <v>10</v>
      </c>
      <c r="C12" t="s">
        <v>195</v>
      </c>
      <c r="D12" s="4">
        <v>714800</v>
      </c>
      <c r="E12" s="108">
        <v>10</v>
      </c>
      <c r="F12" t="s">
        <v>137</v>
      </c>
      <c r="G12" s="4">
        <v>871600</v>
      </c>
    </row>
    <row r="13" spans="2:7">
      <c r="B13">
        <v>11</v>
      </c>
      <c r="C13" t="s">
        <v>160</v>
      </c>
      <c r="D13" s="4">
        <v>639400</v>
      </c>
      <c r="E13" s="108">
        <v>11</v>
      </c>
      <c r="F13" t="s">
        <v>195</v>
      </c>
      <c r="G13" s="4">
        <v>766200</v>
      </c>
    </row>
    <row r="14" spans="2:7">
      <c r="B14">
        <v>12</v>
      </c>
      <c r="C14" t="s">
        <v>168</v>
      </c>
      <c r="D14" s="4">
        <v>632400</v>
      </c>
      <c r="E14" s="108">
        <v>12</v>
      </c>
      <c r="F14" t="s">
        <v>187</v>
      </c>
      <c r="G14" s="4">
        <v>654000</v>
      </c>
    </row>
    <row r="15" spans="2:7">
      <c r="B15">
        <v>13</v>
      </c>
      <c r="C15" t="s">
        <v>137</v>
      </c>
      <c r="D15" s="4">
        <v>538900</v>
      </c>
      <c r="E15" s="108">
        <v>13</v>
      </c>
      <c r="F15" t="s">
        <v>213</v>
      </c>
      <c r="G15" s="4">
        <v>636000</v>
      </c>
    </row>
    <row r="16" spans="2:7">
      <c r="B16">
        <v>14</v>
      </c>
      <c r="C16" t="s">
        <v>213</v>
      </c>
      <c r="D16" s="4">
        <v>531300</v>
      </c>
      <c r="E16" s="108">
        <v>14</v>
      </c>
      <c r="F16" t="s">
        <v>168</v>
      </c>
      <c r="G16" s="4">
        <v>594800</v>
      </c>
    </row>
    <row r="17" spans="2:9">
      <c r="B17">
        <v>15</v>
      </c>
      <c r="C17" t="s">
        <v>181</v>
      </c>
      <c r="D17" s="4">
        <v>525700</v>
      </c>
      <c r="E17" s="108">
        <v>15</v>
      </c>
      <c r="F17" t="s">
        <v>124</v>
      </c>
      <c r="G17" s="4">
        <v>546500</v>
      </c>
    </row>
    <row r="18" spans="2:9">
      <c r="B18">
        <v>16</v>
      </c>
      <c r="C18" t="s">
        <v>170</v>
      </c>
      <c r="D18" s="4">
        <v>517100</v>
      </c>
      <c r="E18" s="108">
        <v>16</v>
      </c>
      <c r="F18" t="s">
        <v>131</v>
      </c>
      <c r="G18" s="4">
        <v>527300</v>
      </c>
    </row>
    <row r="19" spans="2:9">
      <c r="B19">
        <v>17</v>
      </c>
      <c r="C19" t="s">
        <v>223</v>
      </c>
      <c r="D19" s="4">
        <v>468100</v>
      </c>
      <c r="E19" s="108">
        <v>17</v>
      </c>
      <c r="F19" t="s">
        <v>181</v>
      </c>
      <c r="G19" s="4">
        <v>502800</v>
      </c>
    </row>
    <row r="20" spans="2:9">
      <c r="B20">
        <v>18</v>
      </c>
      <c r="C20" t="s">
        <v>172</v>
      </c>
      <c r="D20" s="4">
        <v>458600</v>
      </c>
      <c r="E20" s="108">
        <v>18</v>
      </c>
      <c r="F20" t="s">
        <v>91</v>
      </c>
      <c r="G20" s="4">
        <v>430000</v>
      </c>
      <c r="I20" s="4"/>
    </row>
    <row r="21" spans="2:9">
      <c r="B21">
        <v>19</v>
      </c>
      <c r="C21" t="s">
        <v>187</v>
      </c>
      <c r="D21" s="4">
        <v>451000</v>
      </c>
      <c r="E21" s="108">
        <v>19</v>
      </c>
      <c r="F21" t="s">
        <v>205</v>
      </c>
      <c r="G21" s="4">
        <v>423600</v>
      </c>
    </row>
    <row r="22" spans="2:9">
      <c r="B22">
        <v>20</v>
      </c>
      <c r="C22" t="s">
        <v>109</v>
      </c>
      <c r="D22" s="4">
        <v>444200</v>
      </c>
      <c r="E22" s="108">
        <v>20</v>
      </c>
      <c r="F22" t="s">
        <v>109</v>
      </c>
      <c r="G22" s="4">
        <v>423300</v>
      </c>
    </row>
    <row r="23" spans="2:9">
      <c r="B23">
        <v>21</v>
      </c>
      <c r="C23" t="s">
        <v>91</v>
      </c>
      <c r="D23" s="4">
        <v>416400</v>
      </c>
      <c r="E23" s="108">
        <v>21</v>
      </c>
      <c r="F23" t="s">
        <v>225</v>
      </c>
      <c r="G23" s="4">
        <v>416600</v>
      </c>
    </row>
    <row r="24" spans="2:9">
      <c r="B24">
        <v>22</v>
      </c>
      <c r="C24" t="s">
        <v>118</v>
      </c>
      <c r="D24" s="4">
        <v>377800</v>
      </c>
      <c r="E24" s="108">
        <v>22</v>
      </c>
      <c r="F24" t="s">
        <v>154</v>
      </c>
      <c r="G24" s="4">
        <v>397600</v>
      </c>
    </row>
    <row r="25" spans="2:9">
      <c r="B25">
        <v>23</v>
      </c>
      <c r="C25" t="s">
        <v>125</v>
      </c>
      <c r="D25" s="4">
        <v>375500</v>
      </c>
      <c r="E25" s="108">
        <v>23</v>
      </c>
      <c r="F25" t="s">
        <v>172</v>
      </c>
      <c r="G25" s="4">
        <v>368500</v>
      </c>
    </row>
    <row r="26" spans="2:9">
      <c r="B26">
        <v>24</v>
      </c>
      <c r="C26" t="s">
        <v>108</v>
      </c>
      <c r="D26" s="4">
        <v>366400</v>
      </c>
      <c r="E26" s="108">
        <v>24</v>
      </c>
      <c r="F26" t="s">
        <v>111</v>
      </c>
      <c r="G26" s="4">
        <v>342900</v>
      </c>
    </row>
    <row r="27" spans="2:9">
      <c r="B27">
        <v>25</v>
      </c>
      <c r="C27" t="s">
        <v>131</v>
      </c>
      <c r="D27" s="4">
        <v>355000</v>
      </c>
      <c r="E27" s="108">
        <v>25</v>
      </c>
      <c r="F27" t="s">
        <v>94</v>
      </c>
      <c r="G27" s="4">
        <v>319400</v>
      </c>
    </row>
    <row r="28" spans="2:9">
      <c r="B28">
        <v>26</v>
      </c>
      <c r="C28" t="s">
        <v>189</v>
      </c>
      <c r="D28" s="4">
        <v>302700</v>
      </c>
      <c r="E28" s="108">
        <v>26</v>
      </c>
      <c r="F28" t="s">
        <v>93</v>
      </c>
      <c r="G28" s="4">
        <v>301000</v>
      </c>
    </row>
    <row r="29" spans="2:9">
      <c r="B29">
        <v>27</v>
      </c>
      <c r="C29" t="s">
        <v>205</v>
      </c>
      <c r="D29" s="4">
        <v>302200</v>
      </c>
      <c r="E29" s="108">
        <v>27</v>
      </c>
      <c r="F29" t="s">
        <v>198</v>
      </c>
      <c r="G29" s="4">
        <v>295100</v>
      </c>
    </row>
    <row r="30" spans="2:9">
      <c r="B30">
        <v>28</v>
      </c>
      <c r="C30" t="s">
        <v>94</v>
      </c>
      <c r="D30" s="4">
        <v>296800</v>
      </c>
      <c r="E30" s="108">
        <v>28</v>
      </c>
      <c r="F30" t="s">
        <v>108</v>
      </c>
      <c r="G30" s="4">
        <v>269400</v>
      </c>
    </row>
    <row r="31" spans="2:9">
      <c r="B31">
        <v>29</v>
      </c>
      <c r="C31" t="s">
        <v>124</v>
      </c>
      <c r="D31" s="4">
        <v>295600</v>
      </c>
      <c r="E31" s="108">
        <v>29</v>
      </c>
      <c r="F31" t="s">
        <v>170</v>
      </c>
      <c r="G31" s="4">
        <v>257300</v>
      </c>
    </row>
    <row r="32" spans="2:9">
      <c r="B32">
        <v>30</v>
      </c>
      <c r="C32" t="s">
        <v>154</v>
      </c>
      <c r="D32" s="4">
        <v>264100</v>
      </c>
      <c r="E32" s="108">
        <v>30</v>
      </c>
      <c r="F32" t="s">
        <v>135</v>
      </c>
      <c r="G32" s="4">
        <v>241300</v>
      </c>
    </row>
    <row r="33" spans="2:7">
      <c r="B33">
        <v>31</v>
      </c>
      <c r="C33" t="s">
        <v>135</v>
      </c>
      <c r="D33" s="4">
        <v>258500</v>
      </c>
      <c r="E33" s="108">
        <v>31</v>
      </c>
      <c r="F33" t="s">
        <v>179</v>
      </c>
      <c r="G33" s="4">
        <v>222700</v>
      </c>
    </row>
    <row r="34" spans="2:7">
      <c r="B34">
        <v>32</v>
      </c>
      <c r="C34" t="s">
        <v>225</v>
      </c>
      <c r="D34" s="4">
        <v>252900</v>
      </c>
      <c r="E34" s="108">
        <v>32</v>
      </c>
      <c r="F34" t="s">
        <v>118</v>
      </c>
      <c r="G34" s="4">
        <v>216600</v>
      </c>
    </row>
    <row r="35" spans="2:7">
      <c r="B35">
        <v>33</v>
      </c>
      <c r="C35" t="s">
        <v>203</v>
      </c>
      <c r="D35" s="4">
        <v>211900</v>
      </c>
      <c r="E35" s="108">
        <v>33</v>
      </c>
      <c r="F35" t="s">
        <v>203</v>
      </c>
      <c r="G35" s="4">
        <v>186500</v>
      </c>
    </row>
    <row r="36" spans="2:7">
      <c r="B36">
        <v>34</v>
      </c>
      <c r="C36" t="s">
        <v>198</v>
      </c>
      <c r="D36" s="4">
        <v>192600</v>
      </c>
      <c r="E36" s="108">
        <v>34</v>
      </c>
      <c r="F36" t="s">
        <v>185</v>
      </c>
      <c r="G36" s="4">
        <v>144400</v>
      </c>
    </row>
    <row r="37" spans="2:7">
      <c r="B37">
        <v>35</v>
      </c>
      <c r="C37" t="s">
        <v>211</v>
      </c>
      <c r="D37" s="4">
        <v>167700</v>
      </c>
      <c r="E37" s="108">
        <v>35</v>
      </c>
      <c r="F37" t="s">
        <v>125</v>
      </c>
      <c r="G37" s="4">
        <v>127900</v>
      </c>
    </row>
    <row r="38" spans="2:7">
      <c r="B38">
        <v>36</v>
      </c>
      <c r="C38" t="s">
        <v>93</v>
      </c>
      <c r="D38" s="4">
        <v>133900</v>
      </c>
      <c r="E38" s="108">
        <v>36</v>
      </c>
      <c r="F38" t="s">
        <v>122</v>
      </c>
      <c r="G38" s="4">
        <v>107400</v>
      </c>
    </row>
    <row r="39" spans="2:7">
      <c r="B39">
        <v>37</v>
      </c>
      <c r="C39" t="s">
        <v>179</v>
      </c>
      <c r="D39" s="4">
        <v>130400</v>
      </c>
      <c r="E39" s="108">
        <v>37</v>
      </c>
      <c r="F39" t="s">
        <v>103</v>
      </c>
      <c r="G39" s="4">
        <v>102700</v>
      </c>
    </row>
    <row r="40" spans="2:7">
      <c r="B40">
        <v>38</v>
      </c>
      <c r="C40" t="s">
        <v>122</v>
      </c>
      <c r="D40" s="4">
        <v>121200</v>
      </c>
      <c r="E40" s="108">
        <v>38</v>
      </c>
      <c r="F40" t="s">
        <v>227</v>
      </c>
      <c r="G40" s="4">
        <v>99800</v>
      </c>
    </row>
    <row r="41" spans="2:7">
      <c r="B41">
        <v>39</v>
      </c>
      <c r="C41" t="s">
        <v>185</v>
      </c>
      <c r="D41" s="4">
        <v>121200</v>
      </c>
      <c r="E41" s="108">
        <v>39</v>
      </c>
      <c r="F41" t="s">
        <v>192</v>
      </c>
      <c r="G41" s="4">
        <v>79300</v>
      </c>
    </row>
    <row r="42" spans="2:7">
      <c r="B42">
        <v>40</v>
      </c>
      <c r="C42" t="s">
        <v>103</v>
      </c>
      <c r="D42" s="4">
        <v>92700</v>
      </c>
      <c r="E42" s="108">
        <v>40</v>
      </c>
      <c r="F42" t="s">
        <v>223</v>
      </c>
      <c r="G42" s="4">
        <v>77300</v>
      </c>
    </row>
    <row r="43" spans="2:7">
      <c r="B43">
        <v>41</v>
      </c>
      <c r="C43" t="s">
        <v>111</v>
      </c>
      <c r="D43" s="4">
        <v>77800</v>
      </c>
      <c r="E43" s="108">
        <v>41</v>
      </c>
      <c r="F43" t="s">
        <v>189</v>
      </c>
      <c r="G43" s="4">
        <v>44500</v>
      </c>
    </row>
    <row r="44" spans="2:7">
      <c r="B44">
        <v>42</v>
      </c>
      <c r="C44" t="s">
        <v>192</v>
      </c>
      <c r="D44" s="4">
        <v>38500</v>
      </c>
      <c r="E44" s="108">
        <v>42</v>
      </c>
      <c r="F44" t="s">
        <v>158</v>
      </c>
      <c r="G44" s="4">
        <v>40000</v>
      </c>
    </row>
    <row r="45" spans="2:7">
      <c r="B45">
        <v>43</v>
      </c>
      <c r="C45" t="s">
        <v>176</v>
      </c>
      <c r="D45" s="4">
        <v>23400</v>
      </c>
      <c r="E45" s="108">
        <v>43</v>
      </c>
      <c r="F45" t="s">
        <v>211</v>
      </c>
      <c r="G45" s="4">
        <v>35400</v>
      </c>
    </row>
    <row r="46" spans="2:7">
      <c r="B46">
        <v>44</v>
      </c>
      <c r="C46" t="s">
        <v>156</v>
      </c>
      <c r="D46" s="4">
        <v>14400</v>
      </c>
      <c r="E46" s="108">
        <v>44</v>
      </c>
      <c r="F46" t="s">
        <v>176</v>
      </c>
      <c r="G46" s="4">
        <v>22500</v>
      </c>
    </row>
    <row r="47" spans="2:7">
      <c r="B47">
        <v>45</v>
      </c>
      <c r="C47" t="s">
        <v>218</v>
      </c>
      <c r="D47" s="4">
        <v>6800</v>
      </c>
      <c r="E47" s="108">
        <v>45</v>
      </c>
      <c r="F47" t="s">
        <v>156</v>
      </c>
      <c r="G47" s="4">
        <v>15100</v>
      </c>
    </row>
    <row r="48" spans="2:7">
      <c r="B48">
        <v>46</v>
      </c>
      <c r="C48" t="s">
        <v>158</v>
      </c>
      <c r="D48" s="4">
        <v>4700</v>
      </c>
      <c r="E48" s="108">
        <v>46</v>
      </c>
      <c r="F48" t="s">
        <v>218</v>
      </c>
      <c r="G48" s="4">
        <v>12400</v>
      </c>
    </row>
    <row r="49" spans="2:9">
      <c r="B49">
        <v>47</v>
      </c>
      <c r="C49" t="s">
        <v>4831</v>
      </c>
      <c r="D49" s="4">
        <v>2300</v>
      </c>
      <c r="E49" s="108">
        <v>47</v>
      </c>
      <c r="F49" t="s">
        <v>120</v>
      </c>
      <c r="G49" s="4">
        <v>7300</v>
      </c>
    </row>
    <row r="50" spans="2:9">
      <c r="B50">
        <v>48</v>
      </c>
      <c r="C50" t="s">
        <v>120</v>
      </c>
      <c r="D50" s="4">
        <v>1430</v>
      </c>
      <c r="E50" s="108">
        <v>48</v>
      </c>
      <c r="F50" t="s">
        <v>208</v>
      </c>
      <c r="G50" s="4">
        <v>6500</v>
      </c>
    </row>
    <row r="51" spans="2:9">
      <c r="B51">
        <v>49</v>
      </c>
      <c r="C51" t="s">
        <v>208</v>
      </c>
      <c r="D51">
        <v>500</v>
      </c>
      <c r="E51" s="108">
        <v>49</v>
      </c>
      <c r="F51" t="s">
        <v>4831</v>
      </c>
      <c r="G51" s="4">
        <v>1400</v>
      </c>
    </row>
    <row r="52" spans="2:9">
      <c r="C52" t="s">
        <v>148</v>
      </c>
      <c r="D52" t="s">
        <v>4832</v>
      </c>
      <c r="E52" s="108"/>
      <c r="F52" t="s">
        <v>148</v>
      </c>
      <c r="G52" t="s">
        <v>4832</v>
      </c>
    </row>
    <row r="53" spans="2:9">
      <c r="C53" t="s">
        <v>102</v>
      </c>
      <c r="D53">
        <v>0</v>
      </c>
      <c r="E53" s="108"/>
      <c r="F53" t="s">
        <v>102</v>
      </c>
      <c r="G53">
        <v>0</v>
      </c>
    </row>
    <row r="54" spans="2:9">
      <c r="D54" s="4"/>
      <c r="E54" s="108"/>
      <c r="G54" s="4"/>
    </row>
    <row r="55" spans="2:9">
      <c r="I55">
        <f>SUM(G2:G51,D2:D53)</f>
        <v>56032730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62B3-9E6D-44AD-8462-B3CE35C6C638}">
  <sheetPr>
    <tabColor theme="6"/>
    <pageSetUpPr fitToPage="1"/>
  </sheetPr>
  <dimension ref="A1:E63"/>
  <sheetViews>
    <sheetView workbookViewId="0"/>
  </sheetViews>
  <sheetFormatPr defaultColWidth="9.140625" defaultRowHeight="11.25"/>
  <cols>
    <col min="1" max="1" width="20.42578125" style="109" customWidth="1"/>
    <col min="2" max="5" width="16" style="109" customWidth="1"/>
    <col min="6" max="16384" width="9.140625" style="109"/>
  </cols>
  <sheetData>
    <row r="1" spans="1:5" s="118" customFormat="1" ht="12.75">
      <c r="A1" s="119" t="s">
        <v>4848</v>
      </c>
      <c r="B1" s="119"/>
      <c r="C1" s="119"/>
      <c r="D1" s="119"/>
      <c r="E1" s="119"/>
    </row>
    <row r="2" spans="1:5">
      <c r="A2" s="117" t="s">
        <v>146</v>
      </c>
      <c r="B2" s="116" t="s">
        <v>4847</v>
      </c>
      <c r="C2" s="116" t="s">
        <v>4846</v>
      </c>
      <c r="D2" s="116" t="s">
        <v>4845</v>
      </c>
      <c r="E2" s="116" t="s">
        <v>243</v>
      </c>
    </row>
    <row r="3" spans="1:5">
      <c r="A3" s="114" t="s">
        <v>91</v>
      </c>
      <c r="B3" s="113">
        <v>236622</v>
      </c>
      <c r="C3" s="113">
        <v>1885</v>
      </c>
      <c r="D3" s="113">
        <v>6690</v>
      </c>
      <c r="E3" s="113">
        <v>245197</v>
      </c>
    </row>
    <row r="4" spans="1:5">
      <c r="A4" s="114" t="s">
        <v>148</v>
      </c>
      <c r="B4" s="113">
        <v>49228</v>
      </c>
      <c r="C4" s="113">
        <v>427</v>
      </c>
      <c r="D4" s="113">
        <v>284</v>
      </c>
      <c r="E4" s="113">
        <v>49939</v>
      </c>
    </row>
    <row r="5" spans="1:5">
      <c r="A5" s="114" t="s">
        <v>93</v>
      </c>
      <c r="B5" s="113">
        <v>125621</v>
      </c>
      <c r="C5" s="113">
        <v>0</v>
      </c>
      <c r="D5" s="113">
        <v>25</v>
      </c>
      <c r="E5" s="113">
        <v>125646</v>
      </c>
    </row>
    <row r="6" spans="1:5">
      <c r="A6" s="114" t="s">
        <v>94</v>
      </c>
      <c r="B6" s="113">
        <v>187413</v>
      </c>
      <c r="C6" s="113">
        <v>588</v>
      </c>
      <c r="D6" s="113">
        <v>49465</v>
      </c>
      <c r="E6" s="113">
        <v>237466</v>
      </c>
    </row>
    <row r="7" spans="1:5">
      <c r="A7" s="109" t="s">
        <v>152</v>
      </c>
      <c r="B7" s="115">
        <v>760072</v>
      </c>
      <c r="C7" s="115">
        <v>33467</v>
      </c>
      <c r="D7" s="115">
        <v>26951</v>
      </c>
      <c r="E7" s="115">
        <v>820490</v>
      </c>
    </row>
    <row r="8" spans="1:5">
      <c r="A8" s="109" t="s">
        <v>154</v>
      </c>
      <c r="B8" s="115">
        <v>78724</v>
      </c>
      <c r="C8" s="115">
        <v>3209</v>
      </c>
      <c r="D8" s="115">
        <v>1616</v>
      </c>
      <c r="E8" s="115">
        <v>83549</v>
      </c>
    </row>
    <row r="9" spans="1:5">
      <c r="A9" s="109" t="s">
        <v>156</v>
      </c>
      <c r="B9" s="115">
        <v>101459</v>
      </c>
      <c r="C9" s="115">
        <v>323</v>
      </c>
      <c r="D9" s="115">
        <v>105</v>
      </c>
      <c r="E9" s="115">
        <v>101887</v>
      </c>
    </row>
    <row r="10" spans="1:5">
      <c r="A10" s="109" t="s">
        <v>158</v>
      </c>
      <c r="B10" s="115">
        <v>57001</v>
      </c>
      <c r="C10" s="115">
        <v>0</v>
      </c>
      <c r="D10" s="115">
        <v>2185</v>
      </c>
      <c r="E10" s="115">
        <v>59186</v>
      </c>
    </row>
    <row r="11" spans="1:5">
      <c r="A11" s="114" t="s">
        <v>4844</v>
      </c>
      <c r="B11" s="113">
        <v>2101</v>
      </c>
      <c r="C11" s="113">
        <v>411</v>
      </c>
      <c r="D11" s="113">
        <v>110</v>
      </c>
      <c r="E11" s="113">
        <v>2622</v>
      </c>
    </row>
    <row r="12" spans="1:5">
      <c r="A12" s="114" t="s">
        <v>160</v>
      </c>
      <c r="B12" s="113">
        <v>822917</v>
      </c>
      <c r="C12" s="113">
        <v>20211</v>
      </c>
      <c r="D12" s="113">
        <v>27621</v>
      </c>
      <c r="E12" s="113">
        <v>870749</v>
      </c>
    </row>
    <row r="13" spans="1:5">
      <c r="A13" s="114" t="s">
        <v>162</v>
      </c>
      <c r="B13" s="113">
        <v>305876</v>
      </c>
      <c r="C13" s="113">
        <v>3016</v>
      </c>
      <c r="D13" s="113">
        <v>10979</v>
      </c>
      <c r="E13" s="113">
        <v>319871</v>
      </c>
    </row>
    <row r="14" spans="1:5">
      <c r="A14" s="114" t="s">
        <v>102</v>
      </c>
      <c r="B14" s="113">
        <v>12735</v>
      </c>
      <c r="C14" s="113">
        <v>494</v>
      </c>
      <c r="D14" s="113">
        <v>138</v>
      </c>
      <c r="E14" s="113">
        <v>13367</v>
      </c>
    </row>
    <row r="15" spans="1:5">
      <c r="A15" s="109" t="s">
        <v>103</v>
      </c>
      <c r="B15" s="115">
        <v>82841</v>
      </c>
      <c r="C15" s="115">
        <v>636</v>
      </c>
      <c r="D15" s="115">
        <v>2303</v>
      </c>
      <c r="E15" s="115">
        <v>85780</v>
      </c>
    </row>
    <row r="16" spans="1:5">
      <c r="A16" s="109" t="s">
        <v>166</v>
      </c>
      <c r="B16" s="115">
        <v>247858</v>
      </c>
      <c r="C16" s="115">
        <v>55804</v>
      </c>
      <c r="D16" s="115">
        <v>7191</v>
      </c>
      <c r="E16" s="115">
        <v>310853</v>
      </c>
    </row>
    <row r="17" spans="1:5">
      <c r="A17" s="109" t="s">
        <v>168</v>
      </c>
      <c r="B17" s="115">
        <v>213513</v>
      </c>
      <c r="C17" s="115">
        <v>649</v>
      </c>
      <c r="D17" s="115">
        <v>727</v>
      </c>
      <c r="E17" s="115">
        <v>214889</v>
      </c>
    </row>
    <row r="18" spans="1:5">
      <c r="A18" s="109" t="s">
        <v>170</v>
      </c>
      <c r="B18" s="115">
        <v>164228</v>
      </c>
      <c r="C18" s="115">
        <v>34347</v>
      </c>
      <c r="D18" s="115">
        <v>4311</v>
      </c>
      <c r="E18" s="115">
        <v>202886</v>
      </c>
    </row>
    <row r="19" spans="1:5">
      <c r="A19" s="114" t="s">
        <v>172</v>
      </c>
      <c r="B19" s="113">
        <v>79832</v>
      </c>
      <c r="C19" s="113">
        <v>2754</v>
      </c>
      <c r="D19" s="113">
        <v>836</v>
      </c>
      <c r="E19" s="113">
        <v>83422</v>
      </c>
    </row>
    <row r="20" spans="1:5">
      <c r="A20" s="114" t="s">
        <v>108</v>
      </c>
      <c r="B20" s="113">
        <v>160316</v>
      </c>
      <c r="C20" s="113">
        <v>0</v>
      </c>
      <c r="D20" s="113">
        <v>13902</v>
      </c>
      <c r="E20" s="113">
        <v>174218</v>
      </c>
    </row>
    <row r="21" spans="1:5">
      <c r="A21" s="114" t="s">
        <v>109</v>
      </c>
      <c r="B21" s="113">
        <v>307464</v>
      </c>
      <c r="C21" s="113">
        <v>0</v>
      </c>
      <c r="D21" s="113">
        <v>0</v>
      </c>
      <c r="E21" s="113">
        <v>307464</v>
      </c>
    </row>
    <row r="22" spans="1:5">
      <c r="A22" s="114" t="s">
        <v>176</v>
      </c>
      <c r="B22" s="113">
        <v>106443</v>
      </c>
      <c r="C22" s="113">
        <v>0</v>
      </c>
      <c r="D22" s="113">
        <v>768</v>
      </c>
      <c r="E22" s="113">
        <v>107211</v>
      </c>
    </row>
    <row r="23" spans="1:5">
      <c r="A23" s="109" t="s">
        <v>111</v>
      </c>
      <c r="B23" s="115">
        <v>174764</v>
      </c>
      <c r="C23" s="115">
        <v>310</v>
      </c>
      <c r="D23" s="115">
        <v>6470</v>
      </c>
      <c r="E23" s="115">
        <v>181544</v>
      </c>
    </row>
    <row r="24" spans="1:5">
      <c r="A24" s="109" t="s">
        <v>179</v>
      </c>
      <c r="B24" s="115">
        <v>126559</v>
      </c>
      <c r="C24" s="115">
        <v>0</v>
      </c>
      <c r="D24" s="115">
        <v>11109</v>
      </c>
      <c r="E24" s="115">
        <v>137668</v>
      </c>
    </row>
    <row r="25" spans="1:5">
      <c r="A25" s="109" t="s">
        <v>181</v>
      </c>
      <c r="B25" s="115">
        <v>743859</v>
      </c>
      <c r="C25" s="115">
        <v>48916</v>
      </c>
      <c r="D25" s="115">
        <v>3100</v>
      </c>
      <c r="E25" s="115">
        <v>795875</v>
      </c>
    </row>
    <row r="26" spans="1:5">
      <c r="A26" s="109" t="s">
        <v>183</v>
      </c>
      <c r="B26" s="115">
        <v>588645</v>
      </c>
      <c r="C26" s="115">
        <v>207476</v>
      </c>
      <c r="D26" s="115">
        <v>12623</v>
      </c>
      <c r="E26" s="115">
        <v>808744</v>
      </c>
    </row>
    <row r="27" spans="1:5">
      <c r="A27" s="114" t="s">
        <v>185</v>
      </c>
      <c r="B27" s="113">
        <v>130377</v>
      </c>
      <c r="C27" s="113">
        <v>582</v>
      </c>
      <c r="D27" s="113">
        <v>0</v>
      </c>
      <c r="E27" s="113">
        <v>130959</v>
      </c>
    </row>
    <row r="28" spans="1:5">
      <c r="A28" s="114" t="s">
        <v>187</v>
      </c>
      <c r="B28" s="113">
        <v>295479</v>
      </c>
      <c r="C28" s="113">
        <v>2083</v>
      </c>
      <c r="D28" s="113">
        <v>0</v>
      </c>
      <c r="E28" s="113">
        <v>297562</v>
      </c>
    </row>
    <row r="29" spans="1:5">
      <c r="A29" s="114" t="s">
        <v>189</v>
      </c>
      <c r="B29" s="113">
        <v>62521</v>
      </c>
      <c r="C29" s="113">
        <v>409</v>
      </c>
      <c r="D29" s="113">
        <v>508</v>
      </c>
      <c r="E29" s="113">
        <v>63438</v>
      </c>
    </row>
    <row r="30" spans="1:5">
      <c r="A30" s="114" t="s">
        <v>118</v>
      </c>
      <c r="B30" s="113">
        <v>83100</v>
      </c>
      <c r="C30" s="113">
        <v>1</v>
      </c>
      <c r="D30" s="113">
        <v>3977</v>
      </c>
      <c r="E30" s="113">
        <v>87078</v>
      </c>
    </row>
    <row r="31" spans="1:5">
      <c r="A31" s="109" t="s">
        <v>192</v>
      </c>
      <c r="B31" s="115">
        <v>44780</v>
      </c>
      <c r="C31" s="115">
        <v>226</v>
      </c>
      <c r="D31" s="115">
        <v>1321</v>
      </c>
      <c r="E31" s="115">
        <v>46327</v>
      </c>
    </row>
    <row r="32" spans="1:5">
      <c r="A32" s="109" t="s">
        <v>120</v>
      </c>
      <c r="B32" s="115">
        <v>88584</v>
      </c>
      <c r="C32" s="115">
        <v>3462</v>
      </c>
      <c r="D32" s="115">
        <v>0</v>
      </c>
      <c r="E32" s="115">
        <v>92046</v>
      </c>
    </row>
    <row r="33" spans="1:5">
      <c r="A33" s="109" t="s">
        <v>195</v>
      </c>
      <c r="B33" s="115">
        <v>150647</v>
      </c>
      <c r="C33" s="115">
        <v>3531</v>
      </c>
      <c r="D33" s="115">
        <v>0</v>
      </c>
      <c r="E33" s="115">
        <v>154178</v>
      </c>
    </row>
    <row r="34" spans="1:5">
      <c r="A34" s="109" t="s">
        <v>122</v>
      </c>
      <c r="B34" s="115">
        <v>33834</v>
      </c>
      <c r="C34" s="115">
        <v>958</v>
      </c>
      <c r="D34" s="115">
        <v>70</v>
      </c>
      <c r="E34" s="115">
        <v>34862</v>
      </c>
    </row>
    <row r="35" spans="1:5">
      <c r="A35" s="114" t="s">
        <v>198</v>
      </c>
      <c r="B35" s="113">
        <v>456898</v>
      </c>
      <c r="C35" s="113">
        <v>11</v>
      </c>
      <c r="D35" s="113">
        <v>0</v>
      </c>
      <c r="E35" s="113">
        <v>456909</v>
      </c>
    </row>
    <row r="36" spans="1:5">
      <c r="A36" s="114" t="s">
        <v>124</v>
      </c>
      <c r="B36" s="113">
        <v>381267</v>
      </c>
      <c r="C36" s="113">
        <v>1758</v>
      </c>
      <c r="D36" s="113">
        <v>3859</v>
      </c>
      <c r="E36" s="113">
        <v>386884</v>
      </c>
    </row>
    <row r="37" spans="1:5">
      <c r="A37" s="114" t="s">
        <v>125</v>
      </c>
      <c r="B37" s="113">
        <v>68146</v>
      </c>
      <c r="C37" s="113">
        <v>762</v>
      </c>
      <c r="D37" s="113">
        <v>473</v>
      </c>
      <c r="E37" s="113">
        <v>69381</v>
      </c>
    </row>
    <row r="38" spans="1:5">
      <c r="A38" s="114" t="s">
        <v>126</v>
      </c>
      <c r="B38" s="113">
        <v>305565</v>
      </c>
      <c r="C38" s="113">
        <v>143024</v>
      </c>
      <c r="D38" s="113">
        <v>952</v>
      </c>
      <c r="E38" s="113">
        <v>449541</v>
      </c>
    </row>
    <row r="39" spans="1:5">
      <c r="A39" s="109" t="s">
        <v>203</v>
      </c>
      <c r="B39" s="115">
        <v>194801</v>
      </c>
      <c r="C39" s="115">
        <v>0</v>
      </c>
      <c r="D39" s="115">
        <v>0</v>
      </c>
      <c r="E39" s="115">
        <v>194801</v>
      </c>
    </row>
    <row r="40" spans="1:5">
      <c r="A40" s="109" t="s">
        <v>205</v>
      </c>
      <c r="B40" s="115">
        <v>164584</v>
      </c>
      <c r="C40" s="115">
        <v>0</v>
      </c>
      <c r="D40" s="115">
        <v>2080</v>
      </c>
      <c r="E40" s="115">
        <v>166664</v>
      </c>
    </row>
    <row r="41" spans="1:5">
      <c r="A41" s="109" t="s">
        <v>129</v>
      </c>
      <c r="B41" s="115">
        <v>290218</v>
      </c>
      <c r="C41" s="115">
        <v>20153</v>
      </c>
      <c r="D41" s="115">
        <v>19207</v>
      </c>
      <c r="E41" s="115">
        <v>329578</v>
      </c>
    </row>
    <row r="42" spans="1:5">
      <c r="A42" s="109" t="s">
        <v>208</v>
      </c>
      <c r="B42" s="115">
        <v>37889</v>
      </c>
      <c r="C42" s="115">
        <v>57</v>
      </c>
      <c r="D42" s="115">
        <v>1656</v>
      </c>
      <c r="E42" s="115">
        <v>39602</v>
      </c>
    </row>
    <row r="43" spans="1:5">
      <c r="A43" s="114" t="s">
        <v>131</v>
      </c>
      <c r="B43" s="113">
        <v>440847</v>
      </c>
      <c r="C43" s="113">
        <v>22743</v>
      </c>
      <c r="D43" s="113">
        <v>2999</v>
      </c>
      <c r="E43" s="113">
        <v>466589</v>
      </c>
    </row>
    <row r="44" spans="1:5">
      <c r="A44" s="114" t="s">
        <v>211</v>
      </c>
      <c r="B44" s="113">
        <v>53002</v>
      </c>
      <c r="C44" s="113">
        <v>3886</v>
      </c>
      <c r="D44" s="113">
        <v>321</v>
      </c>
      <c r="E44" s="113">
        <v>57209</v>
      </c>
    </row>
    <row r="45" spans="1:5">
      <c r="A45" s="114" t="s">
        <v>213</v>
      </c>
      <c r="B45" s="113">
        <v>256887</v>
      </c>
      <c r="C45" s="113">
        <v>1280</v>
      </c>
      <c r="D45" s="113">
        <v>0</v>
      </c>
      <c r="E45" s="113">
        <v>258167</v>
      </c>
    </row>
    <row r="46" spans="1:5">
      <c r="A46" s="114" t="s">
        <v>215</v>
      </c>
      <c r="B46" s="113">
        <v>565275</v>
      </c>
      <c r="C46" s="113">
        <v>3071</v>
      </c>
      <c r="D46" s="113">
        <v>7056</v>
      </c>
      <c r="E46" s="113">
        <v>575402</v>
      </c>
    </row>
    <row r="47" spans="1:5">
      <c r="A47" s="109" t="s">
        <v>135</v>
      </c>
      <c r="B47" s="115">
        <v>65128</v>
      </c>
      <c r="C47" s="115">
        <v>884</v>
      </c>
      <c r="D47" s="115">
        <v>0</v>
      </c>
      <c r="E47" s="115">
        <v>66012</v>
      </c>
    </row>
    <row r="48" spans="1:5">
      <c r="A48" s="109" t="s">
        <v>218</v>
      </c>
      <c r="B48" s="115">
        <v>30008</v>
      </c>
      <c r="C48" s="115">
        <v>0</v>
      </c>
      <c r="D48" s="115">
        <v>0</v>
      </c>
      <c r="E48" s="115">
        <v>30008</v>
      </c>
    </row>
    <row r="49" spans="1:5">
      <c r="A49" s="109" t="s">
        <v>137</v>
      </c>
      <c r="B49" s="115">
        <v>232956</v>
      </c>
      <c r="C49" s="115">
        <v>278</v>
      </c>
      <c r="D49" s="115">
        <v>4317</v>
      </c>
      <c r="E49" s="115">
        <v>237551</v>
      </c>
    </row>
    <row r="50" spans="1:5">
      <c r="A50" s="109" t="s">
        <v>221</v>
      </c>
      <c r="B50" s="115">
        <v>229403</v>
      </c>
      <c r="C50" s="115">
        <v>0</v>
      </c>
      <c r="D50" s="115">
        <v>0</v>
      </c>
      <c r="E50" s="115">
        <v>229403</v>
      </c>
    </row>
    <row r="51" spans="1:5">
      <c r="A51" s="114" t="s">
        <v>223</v>
      </c>
      <c r="B51" s="113">
        <v>61961</v>
      </c>
      <c r="C51" s="113">
        <v>0</v>
      </c>
      <c r="D51" s="113">
        <v>0</v>
      </c>
      <c r="E51" s="113">
        <v>61961</v>
      </c>
    </row>
    <row r="52" spans="1:5">
      <c r="A52" s="114" t="s">
        <v>225</v>
      </c>
      <c r="B52" s="113">
        <v>588106</v>
      </c>
      <c r="C52" s="113">
        <v>19098</v>
      </c>
      <c r="D52" s="113">
        <v>6312</v>
      </c>
      <c r="E52" s="113">
        <v>613516</v>
      </c>
    </row>
    <row r="53" spans="1:5">
      <c r="A53" s="114" t="s">
        <v>227</v>
      </c>
      <c r="B53" s="113">
        <v>26487</v>
      </c>
      <c r="C53" s="113">
        <v>1177</v>
      </c>
      <c r="D53" s="113">
        <v>417</v>
      </c>
      <c r="E53" s="113">
        <v>28081</v>
      </c>
    </row>
    <row r="54" spans="1:5">
      <c r="A54" s="112" t="s">
        <v>4843</v>
      </c>
      <c r="B54" s="111">
        <v>11103006</v>
      </c>
      <c r="C54" s="111">
        <v>645000</v>
      </c>
      <c r="D54" s="111">
        <v>245061</v>
      </c>
      <c r="E54" s="111">
        <v>11993067</v>
      </c>
    </row>
    <row r="55" spans="1:5" ht="11.25" customHeight="1">
      <c r="A55" s="120" t="s">
        <v>4842</v>
      </c>
      <c r="B55" s="120"/>
      <c r="C55" s="120"/>
      <c r="D55" s="120"/>
      <c r="E55" s="120"/>
    </row>
    <row r="56" spans="1:5" ht="11.25" customHeight="1">
      <c r="A56" s="75" t="s">
        <v>4841</v>
      </c>
      <c r="B56" s="75"/>
      <c r="C56" s="75"/>
      <c r="D56" s="75"/>
      <c r="E56" s="75"/>
    </row>
    <row r="57" spans="1:5" ht="11.25" customHeight="1">
      <c r="A57" s="75" t="s">
        <v>4840</v>
      </c>
      <c r="B57" s="75"/>
      <c r="C57" s="75"/>
      <c r="D57" s="75"/>
      <c r="E57" s="75"/>
    </row>
    <row r="58" spans="1:5" ht="22.5" customHeight="1">
      <c r="A58" s="75" t="s">
        <v>4839</v>
      </c>
      <c r="B58" s="75"/>
      <c r="C58" s="75"/>
      <c r="D58" s="75"/>
      <c r="E58" s="75"/>
    </row>
    <row r="59" spans="1:5" ht="33.75" customHeight="1">
      <c r="A59" s="75" t="s">
        <v>4838</v>
      </c>
      <c r="B59" s="75"/>
      <c r="C59" s="75"/>
      <c r="D59" s="75"/>
      <c r="E59" s="75"/>
    </row>
    <row r="60" spans="1:5" ht="21.75" customHeight="1">
      <c r="A60" s="75" t="s">
        <v>4837</v>
      </c>
      <c r="B60" s="75"/>
      <c r="C60" s="75"/>
      <c r="D60" s="75"/>
      <c r="E60" s="75"/>
    </row>
    <row r="63" spans="1:5">
      <c r="B63" s="110"/>
      <c r="C63" s="110"/>
      <c r="D63" s="110"/>
      <c r="E63" s="110"/>
    </row>
  </sheetData>
  <pageMargins left="0.7" right="0.7" top="0.75" bottom="0.75" header="0.3" footer="0.3"/>
  <pageSetup scale="9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E5B8-C9CB-4342-8FCA-E73C432BB94D}">
  <sheetPr>
    <tabColor theme="6"/>
    <pageSetUpPr fitToPage="1"/>
  </sheetPr>
  <dimension ref="A1:R68"/>
  <sheetViews>
    <sheetView workbookViewId="0"/>
  </sheetViews>
  <sheetFormatPr defaultColWidth="9.140625" defaultRowHeight="15"/>
  <cols>
    <col min="1" max="2" width="9.140625" style="153"/>
    <col min="3" max="3" width="21.42578125" style="153" customWidth="1"/>
    <col min="4" max="4" width="37" style="121" customWidth="1"/>
    <col min="5" max="6" width="9.7109375" style="121" customWidth="1"/>
    <col min="7" max="8" width="9.7109375" style="123" customWidth="1"/>
    <col min="9" max="12" width="9.7109375" style="121" customWidth="1"/>
    <col min="13" max="14" width="9" style="121" customWidth="1"/>
    <col min="15" max="15" width="9.140625" style="121"/>
    <col min="16" max="16" width="20" style="121" bestFit="1" customWidth="1"/>
    <col min="17" max="17" width="16.140625" style="121" customWidth="1"/>
    <col min="18" max="16384" width="9.140625" style="121"/>
  </cols>
  <sheetData>
    <row r="1" spans="1:18" ht="16.5" customHeight="1" thickBot="1">
      <c r="D1" s="274" t="s">
        <v>4920</v>
      </c>
      <c r="E1" s="274"/>
      <c r="F1" s="274"/>
      <c r="G1" s="274"/>
      <c r="H1" s="274"/>
      <c r="I1" s="274"/>
      <c r="J1" s="274"/>
      <c r="K1" s="274"/>
      <c r="L1" s="274"/>
    </row>
    <row r="2" spans="1:18" s="124" customFormat="1" ht="16.5" customHeight="1">
      <c r="A2" s="154"/>
      <c r="B2" s="154"/>
      <c r="C2" s="154"/>
      <c r="D2" s="122"/>
      <c r="E2" s="278">
        <v>2020</v>
      </c>
      <c r="F2" s="279"/>
      <c r="G2" s="278">
        <v>2019</v>
      </c>
      <c r="H2" s="279"/>
      <c r="I2" s="285">
        <v>2010</v>
      </c>
      <c r="J2" s="286"/>
      <c r="K2" s="281" t="s">
        <v>4915</v>
      </c>
      <c r="L2" s="281" t="s">
        <v>4914</v>
      </c>
      <c r="M2" s="123"/>
      <c r="N2" s="123"/>
    </row>
    <row r="3" spans="1:18" s="130" customFormat="1" ht="30">
      <c r="A3" s="160" t="s">
        <v>4933</v>
      </c>
      <c r="B3" s="160" t="s">
        <v>4933</v>
      </c>
      <c r="C3" s="155" t="s">
        <v>4932</v>
      </c>
      <c r="D3" s="125" t="s">
        <v>4913</v>
      </c>
      <c r="E3" s="126" t="s">
        <v>4622</v>
      </c>
      <c r="F3" s="127" t="s">
        <v>4912</v>
      </c>
      <c r="G3" s="126" t="s">
        <v>4622</v>
      </c>
      <c r="H3" s="127" t="s">
        <v>4912</v>
      </c>
      <c r="I3" s="128" t="s">
        <v>4622</v>
      </c>
      <c r="J3" s="129" t="s">
        <v>4911</v>
      </c>
      <c r="K3" s="282"/>
      <c r="L3" s="282"/>
      <c r="M3" s="123"/>
      <c r="N3" s="123"/>
      <c r="O3" s="130" t="s">
        <v>146</v>
      </c>
      <c r="P3" s="130" t="s">
        <v>4934</v>
      </c>
      <c r="Q3" s="130" t="s">
        <v>4935</v>
      </c>
      <c r="R3" s="130" t="s">
        <v>4936</v>
      </c>
    </row>
    <row r="4" spans="1:18" s="123" customFormat="1">
      <c r="A4" s="156"/>
      <c r="B4" s="156"/>
      <c r="C4" s="156" t="s">
        <v>216</v>
      </c>
      <c r="D4" s="123" t="s">
        <v>4910</v>
      </c>
      <c r="E4" s="131">
        <v>1</v>
      </c>
      <c r="F4" s="132">
        <v>275.94028900000001</v>
      </c>
      <c r="G4" s="131">
        <v>1</v>
      </c>
      <c r="H4" s="132">
        <v>284.94446799999997</v>
      </c>
      <c r="I4" s="133">
        <v>2</v>
      </c>
      <c r="J4" s="134">
        <v>227.13323099999999</v>
      </c>
      <c r="K4" s="135">
        <v>-3.1599767713335516</v>
      </c>
      <c r="L4" s="136">
        <v>21.488294682868318</v>
      </c>
      <c r="O4" s="66" t="s">
        <v>147</v>
      </c>
      <c r="P4" s="123">
        <f>SUMIFS($F$4:$F$55,$C$4:$C$55,O4)</f>
        <v>53.206561000000001</v>
      </c>
      <c r="R4" s="123">
        <f>SUM(P4:Q4)</f>
        <v>53.206561000000001</v>
      </c>
    </row>
    <row r="5" spans="1:18" s="123" customFormat="1">
      <c r="A5" s="156"/>
      <c r="B5" s="156"/>
      <c r="C5" s="156" t="s">
        <v>175</v>
      </c>
      <c r="D5" s="123" t="s">
        <v>4909</v>
      </c>
      <c r="E5" s="131">
        <v>2</v>
      </c>
      <c r="F5" s="132">
        <v>225.08669699999999</v>
      </c>
      <c r="G5" s="131">
        <v>2</v>
      </c>
      <c r="H5" s="132">
        <v>237.956928</v>
      </c>
      <c r="I5" s="133">
        <v>1</v>
      </c>
      <c r="J5" s="134">
        <v>236.262069</v>
      </c>
      <c r="K5" s="135">
        <v>-5.4086389113243296</v>
      </c>
      <c r="L5" s="136">
        <v>-4.7300745512391202</v>
      </c>
      <c r="O5" s="66" t="s">
        <v>149</v>
      </c>
      <c r="P5" s="123">
        <f t="shared" ref="P5:P53" si="0">SUMIFS($F$4:$F$55,$C$4:$C$55,O5)</f>
        <v>25.113230999999999</v>
      </c>
      <c r="R5" s="123">
        <f t="shared" ref="R5:R53" si="1">SUM(P5:Q5)</f>
        <v>25.113230999999999</v>
      </c>
    </row>
    <row r="6" spans="1:18" s="123" customFormat="1">
      <c r="A6" s="156"/>
      <c r="B6" s="156"/>
      <c r="C6" s="156" t="s">
        <v>216</v>
      </c>
      <c r="D6" s="123" t="s">
        <v>4908</v>
      </c>
      <c r="E6" s="131">
        <v>3</v>
      </c>
      <c r="F6" s="132">
        <v>150.75548499999999</v>
      </c>
      <c r="G6" s="131">
        <v>4</v>
      </c>
      <c r="H6" s="132">
        <v>111.22397599999999</v>
      </c>
      <c r="I6" s="133">
        <v>6</v>
      </c>
      <c r="J6" s="134">
        <v>73.663432</v>
      </c>
      <c r="K6" s="135">
        <v>35.542254846203306</v>
      </c>
      <c r="L6" s="136">
        <v>104.65444102577246</v>
      </c>
      <c r="O6" s="66" t="s">
        <v>150</v>
      </c>
      <c r="P6" s="123">
        <f t="shared" si="0"/>
        <v>0</v>
      </c>
      <c r="R6" s="123">
        <f t="shared" si="1"/>
        <v>0</v>
      </c>
    </row>
    <row r="7" spans="1:18" s="123" customFormat="1">
      <c r="A7" s="156" t="s">
        <v>199</v>
      </c>
      <c r="B7" s="156" t="s">
        <v>196</v>
      </c>
      <c r="C7" s="156" t="s">
        <v>4928</v>
      </c>
      <c r="D7" s="123" t="s">
        <v>4907</v>
      </c>
      <c r="E7" s="131">
        <v>4</v>
      </c>
      <c r="F7" s="132">
        <v>123.69743800000001</v>
      </c>
      <c r="G7" s="131">
        <v>3</v>
      </c>
      <c r="H7" s="132">
        <v>136.57503399999999</v>
      </c>
      <c r="I7" s="133">
        <v>3</v>
      </c>
      <c r="J7" s="134">
        <v>139.198215</v>
      </c>
      <c r="K7" s="135">
        <v>-9.428953171631635</v>
      </c>
      <c r="L7" s="136">
        <v>-11.135758457822178</v>
      </c>
      <c r="O7" s="66" t="s">
        <v>151</v>
      </c>
      <c r="P7" s="123">
        <f t="shared" si="0"/>
        <v>0</v>
      </c>
      <c r="R7" s="123">
        <f t="shared" si="1"/>
        <v>0</v>
      </c>
    </row>
    <row r="8" spans="1:18" s="123" customFormat="1">
      <c r="A8" s="156"/>
      <c r="B8" s="156"/>
      <c r="C8" s="156" t="s">
        <v>175</v>
      </c>
      <c r="D8" s="123" t="s">
        <v>4906</v>
      </c>
      <c r="E8" s="131">
        <v>5</v>
      </c>
      <c r="F8" s="132">
        <v>81.067447999999999</v>
      </c>
      <c r="G8" s="131">
        <v>6</v>
      </c>
      <c r="H8" s="132">
        <v>92.208560000000006</v>
      </c>
      <c r="I8" s="133">
        <v>7</v>
      </c>
      <c r="J8" s="134">
        <v>72.410730000000001</v>
      </c>
      <c r="K8" s="135">
        <v>-12.082513814335682</v>
      </c>
      <c r="L8" s="136">
        <v>11.95502103072293</v>
      </c>
      <c r="O8" s="66" t="s">
        <v>153</v>
      </c>
      <c r="P8" s="123">
        <f t="shared" si="0"/>
        <v>179.12072899999998</v>
      </c>
      <c r="R8" s="123">
        <f t="shared" si="1"/>
        <v>179.12072899999998</v>
      </c>
    </row>
    <row r="9" spans="1:18" s="123" customFormat="1">
      <c r="A9" s="156"/>
      <c r="B9" s="156"/>
      <c r="C9" s="156" t="s">
        <v>153</v>
      </c>
      <c r="D9" s="123" t="s">
        <v>4905</v>
      </c>
      <c r="E9" s="131">
        <v>6</v>
      </c>
      <c r="F9" s="132">
        <v>79.178087000000005</v>
      </c>
      <c r="G9" s="131">
        <v>7</v>
      </c>
      <c r="H9" s="132">
        <v>80.693405999999996</v>
      </c>
      <c r="I9" s="133">
        <v>5</v>
      </c>
      <c r="J9" s="134">
        <v>75.434787999999998</v>
      </c>
      <c r="K9" s="135">
        <v>-1.8778721522796933</v>
      </c>
      <c r="L9" s="136">
        <v>4.9622980315130034</v>
      </c>
      <c r="O9" s="66" t="s">
        <v>155</v>
      </c>
      <c r="P9" s="123">
        <f t="shared" si="0"/>
        <v>0</v>
      </c>
      <c r="R9" s="123">
        <f t="shared" si="1"/>
        <v>0</v>
      </c>
    </row>
    <row r="10" spans="1:18" s="123" customFormat="1">
      <c r="A10" s="156"/>
      <c r="B10" s="156"/>
      <c r="C10" s="156" t="s">
        <v>175</v>
      </c>
      <c r="D10" s="123" t="s">
        <v>4904</v>
      </c>
      <c r="E10" s="131">
        <v>7</v>
      </c>
      <c r="F10" s="132">
        <v>71.686871999999994</v>
      </c>
      <c r="G10" s="131">
        <v>8</v>
      </c>
      <c r="H10" s="132">
        <v>73.400103999999999</v>
      </c>
      <c r="I10" s="133">
        <v>13</v>
      </c>
      <c r="J10" s="134">
        <v>55.536987000000003</v>
      </c>
      <c r="K10" s="135">
        <v>-2.3341002350623441</v>
      </c>
      <c r="L10" s="136">
        <v>29.079512361734693</v>
      </c>
      <c r="O10" s="66" t="s">
        <v>157</v>
      </c>
      <c r="P10" s="123">
        <f t="shared" si="0"/>
        <v>0</v>
      </c>
      <c r="R10" s="123">
        <f t="shared" si="1"/>
        <v>0</v>
      </c>
    </row>
    <row r="11" spans="1:18" s="123" customFormat="1">
      <c r="A11" s="156"/>
      <c r="B11" s="156"/>
      <c r="C11" s="156" t="s">
        <v>216</v>
      </c>
      <c r="D11" s="123" t="s">
        <v>4903</v>
      </c>
      <c r="E11" s="131">
        <v>8</v>
      </c>
      <c r="F11" s="132">
        <v>70.567385999999999</v>
      </c>
      <c r="G11" s="131">
        <v>5</v>
      </c>
      <c r="H11" s="132">
        <v>101.08980099999999</v>
      </c>
      <c r="I11" s="133">
        <v>4</v>
      </c>
      <c r="J11" s="134">
        <v>76.958591999999996</v>
      </c>
      <c r="K11" s="135">
        <v>-30.193367380355213</v>
      </c>
      <c r="L11" s="136">
        <v>-8.3047335377445535</v>
      </c>
      <c r="O11" s="66" t="s">
        <v>159</v>
      </c>
      <c r="P11" s="123">
        <f t="shared" si="0"/>
        <v>0</v>
      </c>
      <c r="R11" s="123">
        <f t="shared" si="1"/>
        <v>0</v>
      </c>
    </row>
    <row r="12" spans="1:18" s="123" customFormat="1">
      <c r="A12" s="156"/>
      <c r="B12" s="156"/>
      <c r="C12" s="156" t="s">
        <v>153</v>
      </c>
      <c r="D12" s="123" t="s">
        <v>4902</v>
      </c>
      <c r="E12" s="131">
        <v>9</v>
      </c>
      <c r="F12" s="132">
        <v>59.452139000000003</v>
      </c>
      <c r="G12" s="131">
        <v>9</v>
      </c>
      <c r="H12" s="132">
        <v>63.004373000000001</v>
      </c>
      <c r="I12" s="133">
        <v>8</v>
      </c>
      <c r="J12" s="134">
        <v>62.386603000000001</v>
      </c>
      <c r="K12" s="135">
        <v>-5.63807531264536</v>
      </c>
      <c r="L12" s="136">
        <v>-4.7036765249103212</v>
      </c>
      <c r="O12" s="66" t="s">
        <v>161</v>
      </c>
      <c r="P12" s="123">
        <f t="shared" si="0"/>
        <v>65.653702999999993</v>
      </c>
      <c r="R12" s="123">
        <f t="shared" si="1"/>
        <v>65.653702999999993</v>
      </c>
    </row>
    <row r="13" spans="1:18" s="123" customFormat="1">
      <c r="A13" s="156"/>
      <c r="B13" s="156"/>
      <c r="C13" s="156" t="s">
        <v>220</v>
      </c>
      <c r="D13" s="123" t="s">
        <v>4901</v>
      </c>
      <c r="E13" s="131">
        <v>10</v>
      </c>
      <c r="F13" s="132">
        <v>58.048785000000002</v>
      </c>
      <c r="G13" s="131">
        <v>10</v>
      </c>
      <c r="H13" s="132">
        <v>61.701611999999997</v>
      </c>
      <c r="I13" s="133">
        <v>15</v>
      </c>
      <c r="J13" s="134">
        <v>41.569372999999999</v>
      </c>
      <c r="K13" s="135">
        <v>-5.9201484071437145</v>
      </c>
      <c r="L13" s="136">
        <v>39.643157475577041</v>
      </c>
      <c r="O13" s="66" t="s">
        <v>163</v>
      </c>
      <c r="P13" s="123">
        <f t="shared" si="0"/>
        <v>43.453043999999998</v>
      </c>
      <c r="R13" s="123">
        <f t="shared" si="1"/>
        <v>43.453043999999998</v>
      </c>
    </row>
    <row r="14" spans="1:18" s="123" customFormat="1">
      <c r="A14" s="156"/>
      <c r="B14" s="156"/>
      <c r="C14" s="156" t="s">
        <v>147</v>
      </c>
      <c r="D14" s="123" t="s">
        <v>4900</v>
      </c>
      <c r="E14" s="131">
        <v>11</v>
      </c>
      <c r="F14" s="132">
        <v>53.206561000000001</v>
      </c>
      <c r="G14" s="131">
        <v>12</v>
      </c>
      <c r="H14" s="132">
        <v>56.893813999999999</v>
      </c>
      <c r="I14" s="133">
        <v>12</v>
      </c>
      <c r="J14" s="134">
        <v>55.713273000000001</v>
      </c>
      <c r="K14" s="135">
        <v>-6.4809383318896465</v>
      </c>
      <c r="L14" s="136">
        <v>-4.4993084502502665</v>
      </c>
      <c r="O14" s="66" t="s">
        <v>164</v>
      </c>
      <c r="P14" s="123">
        <f t="shared" si="0"/>
        <v>12.261506000000001</v>
      </c>
      <c r="R14" s="123">
        <f t="shared" si="1"/>
        <v>12.261506000000001</v>
      </c>
    </row>
    <row r="15" spans="1:18" s="123" customFormat="1">
      <c r="A15" s="156"/>
      <c r="B15" s="156"/>
      <c r="C15" s="156" t="s">
        <v>175</v>
      </c>
      <c r="D15" s="123" t="s">
        <v>4899</v>
      </c>
      <c r="E15" s="131">
        <v>12</v>
      </c>
      <c r="F15" s="132">
        <v>46.750799000000001</v>
      </c>
      <c r="G15" s="131">
        <v>13</v>
      </c>
      <c r="H15" s="132">
        <v>52.752983999999998</v>
      </c>
      <c r="I15" s="133">
        <v>11</v>
      </c>
      <c r="J15" s="134">
        <v>55.836686999999998</v>
      </c>
      <c r="K15" s="135">
        <v>-11.377906129442835</v>
      </c>
      <c r="L15" s="136">
        <v>-16.27225483489018</v>
      </c>
      <c r="O15" s="66" t="s">
        <v>165</v>
      </c>
      <c r="P15" s="123">
        <f t="shared" si="0"/>
        <v>0</v>
      </c>
      <c r="R15" s="123">
        <f t="shared" si="1"/>
        <v>0</v>
      </c>
    </row>
    <row r="16" spans="1:18" s="123" customFormat="1">
      <c r="A16" s="156"/>
      <c r="B16" s="156"/>
      <c r="C16" s="156" t="s">
        <v>163</v>
      </c>
      <c r="D16" s="123" t="s">
        <v>4898</v>
      </c>
      <c r="E16" s="131">
        <v>13</v>
      </c>
      <c r="F16" s="132">
        <v>43.453043999999998</v>
      </c>
      <c r="G16" s="131">
        <v>15</v>
      </c>
      <c r="H16" s="132">
        <v>41.944445999999999</v>
      </c>
      <c r="I16" s="133">
        <v>19</v>
      </c>
      <c r="J16" s="134">
        <v>34.681655999999997</v>
      </c>
      <c r="K16" s="135">
        <v>3.5966573500577388</v>
      </c>
      <c r="L16" s="136">
        <v>25.291145267111819</v>
      </c>
      <c r="O16" s="66" t="s">
        <v>167</v>
      </c>
      <c r="P16" s="123">
        <f t="shared" si="0"/>
        <v>29.898377</v>
      </c>
      <c r="Q16" s="123">
        <f>F24*0.5</f>
        <v>15.243898</v>
      </c>
      <c r="R16" s="123">
        <f t="shared" si="1"/>
        <v>45.142274999999998</v>
      </c>
    </row>
    <row r="17" spans="1:18" s="123" customFormat="1">
      <c r="A17" s="156"/>
      <c r="B17" s="156"/>
      <c r="C17" s="156" t="s">
        <v>175</v>
      </c>
      <c r="D17" s="123" t="s">
        <v>4897</v>
      </c>
      <c r="E17" s="131">
        <v>14</v>
      </c>
      <c r="F17" s="132">
        <v>43.053657999999999</v>
      </c>
      <c r="G17" s="131">
        <v>11</v>
      </c>
      <c r="H17" s="132">
        <v>58.038313000000002</v>
      </c>
      <c r="I17" s="133">
        <v>14</v>
      </c>
      <c r="J17" s="134">
        <v>54.614894999999997</v>
      </c>
      <c r="K17" s="135">
        <v>-25.81855713139009</v>
      </c>
      <c r="L17" s="136">
        <v>-21.168651885167954</v>
      </c>
      <c r="O17" s="66" t="s">
        <v>169</v>
      </c>
      <c r="P17" s="123">
        <f t="shared" si="0"/>
        <v>24.684059999999999</v>
      </c>
      <c r="R17" s="123">
        <f t="shared" si="1"/>
        <v>24.684059999999999</v>
      </c>
    </row>
    <row r="18" spans="1:18" s="123" customFormat="1">
      <c r="A18" s="156"/>
      <c r="B18" s="156"/>
      <c r="C18" s="156" t="s">
        <v>216</v>
      </c>
      <c r="D18" s="123" t="s">
        <v>4896</v>
      </c>
      <c r="E18" s="131">
        <v>15</v>
      </c>
      <c r="F18" s="132">
        <v>41.222200000000001</v>
      </c>
      <c r="G18" s="131">
        <v>19</v>
      </c>
      <c r="H18" s="132">
        <v>33.943781999999999</v>
      </c>
      <c r="I18" s="133">
        <v>25</v>
      </c>
      <c r="J18" s="134">
        <v>30.231786</v>
      </c>
      <c r="K18" s="135">
        <v>21.442566417613694</v>
      </c>
      <c r="L18" s="136">
        <v>36.353836323133542</v>
      </c>
      <c r="O18" s="66" t="s">
        <v>171</v>
      </c>
      <c r="P18" s="123">
        <f t="shared" si="0"/>
        <v>0</v>
      </c>
      <c r="R18" s="123">
        <f t="shared" si="1"/>
        <v>0</v>
      </c>
    </row>
    <row r="19" spans="1:18" s="123" customFormat="1">
      <c r="A19" s="156"/>
      <c r="B19" s="156"/>
      <c r="C19" s="156" t="s">
        <v>216</v>
      </c>
      <c r="D19" s="123" t="s">
        <v>4895</v>
      </c>
      <c r="E19" s="131">
        <v>16</v>
      </c>
      <c r="F19" s="132">
        <v>38.748662000000003</v>
      </c>
      <c r="G19" s="131">
        <v>23</v>
      </c>
      <c r="H19" s="132">
        <v>29.844415999999999</v>
      </c>
      <c r="I19" s="133">
        <v>27</v>
      </c>
      <c r="J19" s="134">
        <v>26.675841999999999</v>
      </c>
      <c r="K19" s="135">
        <v>29.835551146318306</v>
      </c>
      <c r="L19" s="136">
        <v>45.257503024646809</v>
      </c>
      <c r="O19" s="66" t="s">
        <v>173</v>
      </c>
      <c r="P19" s="123">
        <f t="shared" si="0"/>
        <v>0</v>
      </c>
      <c r="R19" s="123">
        <f t="shared" si="1"/>
        <v>0</v>
      </c>
    </row>
    <row r="20" spans="1:18" s="123" customFormat="1">
      <c r="A20" s="156" t="s">
        <v>202</v>
      </c>
      <c r="B20" s="156" t="s">
        <v>224</v>
      </c>
      <c r="C20" s="156" t="s">
        <v>4929</v>
      </c>
      <c r="D20" s="123" t="s">
        <v>4894</v>
      </c>
      <c r="E20" s="131">
        <v>17</v>
      </c>
      <c r="F20" s="132">
        <v>35.939473999999997</v>
      </c>
      <c r="G20" s="131" t="s">
        <v>278</v>
      </c>
      <c r="H20" s="132" t="s">
        <v>278</v>
      </c>
      <c r="I20" s="131" t="s">
        <v>278</v>
      </c>
      <c r="J20" s="132" t="s">
        <v>278</v>
      </c>
      <c r="K20" s="132" t="s">
        <v>278</v>
      </c>
      <c r="L20" s="132" t="s">
        <v>278</v>
      </c>
      <c r="O20" s="66" t="s">
        <v>174</v>
      </c>
      <c r="P20" s="123">
        <f t="shared" si="0"/>
        <v>34.47634</v>
      </c>
      <c r="R20" s="123">
        <f t="shared" si="1"/>
        <v>34.47634</v>
      </c>
    </row>
    <row r="21" spans="1:18" s="123" customFormat="1">
      <c r="A21" s="156"/>
      <c r="B21" s="156"/>
      <c r="C21" s="156" t="s">
        <v>178</v>
      </c>
      <c r="D21" s="123" t="s">
        <v>4893</v>
      </c>
      <c r="E21" s="131">
        <v>18</v>
      </c>
      <c r="F21" s="132">
        <v>35.202027000000001</v>
      </c>
      <c r="G21" s="131">
        <v>14</v>
      </c>
      <c r="H21" s="132">
        <v>44.243240999999998</v>
      </c>
      <c r="I21" s="133">
        <v>16</v>
      </c>
      <c r="J21" s="134">
        <v>39.629187000000002</v>
      </c>
      <c r="K21" s="135">
        <v>-20.435243430742332</v>
      </c>
      <c r="L21" s="136">
        <v>-11.171463093603208</v>
      </c>
      <c r="O21" s="66" t="s">
        <v>175</v>
      </c>
      <c r="P21" s="123">
        <f t="shared" si="0"/>
        <v>467.64547399999998</v>
      </c>
      <c r="R21" s="123">
        <f t="shared" si="1"/>
        <v>467.64547399999998</v>
      </c>
    </row>
    <row r="22" spans="1:18" s="123" customFormat="1">
      <c r="A22" s="156"/>
      <c r="B22" s="156"/>
      <c r="C22" s="156" t="s">
        <v>174</v>
      </c>
      <c r="D22" s="123" t="s">
        <v>4892</v>
      </c>
      <c r="E22" s="131">
        <v>19</v>
      </c>
      <c r="F22" s="132">
        <v>34.47634</v>
      </c>
      <c r="G22" s="131">
        <v>18</v>
      </c>
      <c r="H22" s="132">
        <v>36.560094999999997</v>
      </c>
      <c r="I22" s="133">
        <v>44</v>
      </c>
      <c r="J22" s="134">
        <v>12.708524000000001</v>
      </c>
      <c r="K22" s="135">
        <v>-5.6995338770317661</v>
      </c>
      <c r="L22" s="136">
        <v>171.28516261998638</v>
      </c>
      <c r="O22" s="66" t="s">
        <v>177</v>
      </c>
      <c r="P22" s="123">
        <f t="shared" si="0"/>
        <v>0</v>
      </c>
      <c r="R22" s="123">
        <f t="shared" si="1"/>
        <v>0</v>
      </c>
    </row>
    <row r="23" spans="1:18" s="123" customFormat="1">
      <c r="A23" s="156"/>
      <c r="B23" s="156"/>
      <c r="C23" s="156" t="s">
        <v>216</v>
      </c>
      <c r="D23" s="123" t="s">
        <v>4891</v>
      </c>
      <c r="E23" s="131">
        <v>20</v>
      </c>
      <c r="F23" s="132">
        <v>33.721311999999998</v>
      </c>
      <c r="G23" s="131">
        <v>16</v>
      </c>
      <c r="H23" s="132">
        <v>41.338934000000002</v>
      </c>
      <c r="I23" s="133">
        <v>10</v>
      </c>
      <c r="J23" s="134">
        <v>56.590856000000002</v>
      </c>
      <c r="K23" s="135">
        <v>-18.427233754987498</v>
      </c>
      <c r="L23" s="136">
        <v>-40.412083535191627</v>
      </c>
      <c r="O23" s="66" t="s">
        <v>178</v>
      </c>
      <c r="P23" s="123">
        <f t="shared" si="0"/>
        <v>35.202027000000001</v>
      </c>
      <c r="R23" s="123">
        <f t="shared" si="1"/>
        <v>35.202027000000001</v>
      </c>
    </row>
    <row r="24" spans="1:18" s="123" customFormat="1">
      <c r="A24" s="156" t="s">
        <v>188</v>
      </c>
      <c r="B24" s="156" t="s">
        <v>167</v>
      </c>
      <c r="C24" s="156" t="s">
        <v>4930</v>
      </c>
      <c r="D24" s="123" t="s">
        <v>4890</v>
      </c>
      <c r="E24" s="131">
        <v>21</v>
      </c>
      <c r="F24" s="132">
        <v>30.487795999999999</v>
      </c>
      <c r="G24" s="131">
        <v>21</v>
      </c>
      <c r="H24" s="132">
        <v>31.250309000000001</v>
      </c>
      <c r="I24" s="133">
        <v>24</v>
      </c>
      <c r="J24" s="134">
        <v>30.772950999999999</v>
      </c>
      <c r="K24" s="135">
        <v>-2.4400174731072322</v>
      </c>
      <c r="L24" s="136">
        <v>-0.92664171206719692</v>
      </c>
      <c r="O24" s="66" t="s">
        <v>180</v>
      </c>
      <c r="P24" s="123">
        <f t="shared" si="0"/>
        <v>13.322582000000001</v>
      </c>
      <c r="R24" s="123">
        <f t="shared" si="1"/>
        <v>13.322582000000001</v>
      </c>
    </row>
    <row r="25" spans="1:18" s="123" customFormat="1">
      <c r="A25" s="156"/>
      <c r="B25" s="156"/>
      <c r="C25" s="156" t="s">
        <v>224</v>
      </c>
      <c r="D25" s="123" t="s">
        <v>4889</v>
      </c>
      <c r="E25" s="131">
        <v>22</v>
      </c>
      <c r="F25" s="132">
        <v>29.699656999999998</v>
      </c>
      <c r="G25" s="131">
        <v>17</v>
      </c>
      <c r="H25" s="132">
        <v>36.784681999999997</v>
      </c>
      <c r="I25" s="133">
        <v>9</v>
      </c>
      <c r="J25" s="134">
        <v>61.521942000000003</v>
      </c>
      <c r="K25" s="135">
        <v>-19.26080263518385</v>
      </c>
      <c r="L25" s="136">
        <v>-51.72509833971106</v>
      </c>
      <c r="O25" s="66" t="s">
        <v>182</v>
      </c>
      <c r="P25" s="123">
        <f t="shared" si="0"/>
        <v>0</v>
      </c>
      <c r="R25" s="123">
        <f t="shared" si="1"/>
        <v>0</v>
      </c>
    </row>
    <row r="26" spans="1:18" s="123" customFormat="1">
      <c r="A26" s="156"/>
      <c r="B26" s="156"/>
      <c r="C26" s="156" t="s">
        <v>207</v>
      </c>
      <c r="D26" s="123" t="s">
        <v>4888</v>
      </c>
      <c r="E26" s="131">
        <v>23</v>
      </c>
      <c r="F26" s="132">
        <v>28.517759999999999</v>
      </c>
      <c r="G26" s="131">
        <v>39</v>
      </c>
      <c r="H26" s="132">
        <v>16.313721000000001</v>
      </c>
      <c r="I26" s="133">
        <v>21</v>
      </c>
      <c r="J26" s="134">
        <v>34.036093999999999</v>
      </c>
      <c r="K26" s="135">
        <v>74.808432729724856</v>
      </c>
      <c r="L26" s="136">
        <v>-16.213182393960953</v>
      </c>
      <c r="O26" s="66" t="s">
        <v>184</v>
      </c>
      <c r="P26" s="123">
        <f t="shared" si="0"/>
        <v>13.499847000000001</v>
      </c>
      <c r="Q26" s="123">
        <f>F29*0.5</f>
        <v>12.535555</v>
      </c>
      <c r="R26" s="123">
        <f t="shared" si="1"/>
        <v>26.035402000000001</v>
      </c>
    </row>
    <row r="27" spans="1:18" s="123" customFormat="1">
      <c r="A27" s="156"/>
      <c r="B27" s="156"/>
      <c r="C27" s="156" t="s">
        <v>161</v>
      </c>
      <c r="D27" s="123" t="s">
        <v>4887</v>
      </c>
      <c r="E27" s="131">
        <v>24</v>
      </c>
      <c r="F27" s="132">
        <v>28.511759999999999</v>
      </c>
      <c r="G27" s="131">
        <v>22</v>
      </c>
      <c r="H27" s="132">
        <v>30.022912999999999</v>
      </c>
      <c r="I27" s="133">
        <v>20</v>
      </c>
      <c r="J27" s="134">
        <v>34.202078999999998</v>
      </c>
      <c r="K27" s="135">
        <v>-5.0333323751762533</v>
      </c>
      <c r="L27" s="136">
        <v>-16.637348273477759</v>
      </c>
      <c r="O27" s="66" t="s">
        <v>186</v>
      </c>
      <c r="P27" s="123">
        <f t="shared" si="0"/>
        <v>23.096778</v>
      </c>
      <c r="R27" s="123">
        <f t="shared" si="1"/>
        <v>23.096778</v>
      </c>
    </row>
    <row r="28" spans="1:18" s="123" customFormat="1">
      <c r="A28" s="156"/>
      <c r="B28" s="156"/>
      <c r="C28" s="156" t="s">
        <v>149</v>
      </c>
      <c r="D28" s="123" t="s">
        <v>4886</v>
      </c>
      <c r="E28" s="131">
        <v>25</v>
      </c>
      <c r="F28" s="132">
        <v>25.113230999999999</v>
      </c>
      <c r="G28" s="131">
        <v>26</v>
      </c>
      <c r="H28" s="132">
        <v>25.176735000000001</v>
      </c>
      <c r="I28" s="133">
        <v>23</v>
      </c>
      <c r="J28" s="134">
        <v>31.902056000000002</v>
      </c>
      <c r="K28" s="135">
        <v>-0.25223286498428721</v>
      </c>
      <c r="L28" s="136">
        <v>-21.28021153244795</v>
      </c>
      <c r="O28" s="66" t="s">
        <v>188</v>
      </c>
      <c r="P28" s="123">
        <f t="shared" si="0"/>
        <v>15.506754000000001</v>
      </c>
      <c r="Q28" s="123">
        <f>F24*0.5</f>
        <v>15.243898</v>
      </c>
      <c r="R28" s="123">
        <f t="shared" si="1"/>
        <v>30.750652000000002</v>
      </c>
    </row>
    <row r="29" spans="1:18" s="123" customFormat="1">
      <c r="A29" s="156" t="s">
        <v>184</v>
      </c>
      <c r="B29" s="156" t="s">
        <v>226</v>
      </c>
      <c r="C29" s="156" t="s">
        <v>4931</v>
      </c>
      <c r="D29" s="123" t="s">
        <v>4885</v>
      </c>
      <c r="E29" s="131">
        <v>26</v>
      </c>
      <c r="F29" s="132">
        <v>25.071110000000001</v>
      </c>
      <c r="G29" s="131">
        <v>20</v>
      </c>
      <c r="H29" s="132">
        <v>33.738833999999997</v>
      </c>
      <c r="I29" s="133">
        <v>18</v>
      </c>
      <c r="J29" s="134">
        <v>36.598247000000001</v>
      </c>
      <c r="K29" s="135">
        <v>-25.690644792288904</v>
      </c>
      <c r="L29" s="136">
        <v>-31.496418394028542</v>
      </c>
      <c r="O29" s="66" t="s">
        <v>190</v>
      </c>
      <c r="P29" s="123">
        <f t="shared" si="0"/>
        <v>0</v>
      </c>
      <c r="R29" s="123">
        <f t="shared" si="1"/>
        <v>0</v>
      </c>
    </row>
    <row r="30" spans="1:18" s="123" customFormat="1">
      <c r="A30" s="156"/>
      <c r="B30" s="156"/>
      <c r="C30" s="156" t="s">
        <v>210</v>
      </c>
      <c r="D30" s="123" t="s">
        <v>4884</v>
      </c>
      <c r="E30" s="131">
        <v>27</v>
      </c>
      <c r="F30" s="132">
        <v>24.947482000000001</v>
      </c>
      <c r="G30" s="131">
        <v>27</v>
      </c>
      <c r="H30" s="132">
        <v>24.596489999999999</v>
      </c>
      <c r="I30" s="133">
        <v>39</v>
      </c>
      <c r="J30" s="134">
        <v>17.985994999999999</v>
      </c>
      <c r="K30" s="135">
        <v>1.4270003565549456</v>
      </c>
      <c r="L30" s="136">
        <v>38.705042451084871</v>
      </c>
      <c r="O30" s="66" t="s">
        <v>191</v>
      </c>
      <c r="P30" s="123">
        <f t="shared" si="0"/>
        <v>0</v>
      </c>
      <c r="R30" s="123">
        <f t="shared" si="1"/>
        <v>0</v>
      </c>
    </row>
    <row r="31" spans="1:18" s="123" customFormat="1">
      <c r="A31" s="156"/>
      <c r="B31" s="156"/>
      <c r="C31" s="156" t="s">
        <v>169</v>
      </c>
      <c r="D31" s="123" t="s">
        <v>4883</v>
      </c>
      <c r="E31" s="131">
        <v>28</v>
      </c>
      <c r="F31" s="132">
        <v>24.684059999999999</v>
      </c>
      <c r="G31" s="131">
        <v>43</v>
      </c>
      <c r="H31" s="132">
        <v>12.213768</v>
      </c>
      <c r="I31" s="133">
        <v>50</v>
      </c>
      <c r="J31" s="134">
        <v>10.16896</v>
      </c>
      <c r="K31" s="135">
        <v>102.10028551385615</v>
      </c>
      <c r="L31" s="136">
        <v>142.73927717288689</v>
      </c>
      <c r="O31" s="66" t="s">
        <v>193</v>
      </c>
      <c r="P31" s="123">
        <f t="shared" si="0"/>
        <v>0</v>
      </c>
      <c r="R31" s="123">
        <f t="shared" si="1"/>
        <v>0</v>
      </c>
    </row>
    <row r="32" spans="1:18" s="123" customFormat="1">
      <c r="A32" s="156"/>
      <c r="B32" s="156"/>
      <c r="C32" s="156" t="s">
        <v>186</v>
      </c>
      <c r="D32" s="123" t="s">
        <v>4882</v>
      </c>
      <c r="E32" s="131">
        <v>29</v>
      </c>
      <c r="F32" s="132">
        <v>23.096778</v>
      </c>
      <c r="G32" s="131">
        <v>25</v>
      </c>
      <c r="H32" s="132">
        <v>25.847059999999999</v>
      </c>
      <c r="I32" s="133">
        <v>17</v>
      </c>
      <c r="J32" s="134">
        <v>37.275809000000002</v>
      </c>
      <c r="K32" s="135">
        <v>-10.640598969476599</v>
      </c>
      <c r="L32" s="136">
        <v>-38.038157669495519</v>
      </c>
      <c r="O32" s="66" t="s">
        <v>194</v>
      </c>
      <c r="P32" s="123">
        <f t="shared" si="0"/>
        <v>0</v>
      </c>
      <c r="R32" s="123">
        <f t="shared" si="1"/>
        <v>0</v>
      </c>
    </row>
    <row r="33" spans="1:18" s="123" customFormat="1">
      <c r="A33" s="156"/>
      <c r="B33" s="156"/>
      <c r="C33" s="156" t="s">
        <v>222</v>
      </c>
      <c r="D33" s="123" t="s">
        <v>4881</v>
      </c>
      <c r="E33" s="131">
        <v>30</v>
      </c>
      <c r="F33" s="132">
        <v>22.964545999999999</v>
      </c>
      <c r="G33" s="131">
        <v>29</v>
      </c>
      <c r="H33" s="132">
        <v>23.009273</v>
      </c>
      <c r="I33" s="133">
        <v>26</v>
      </c>
      <c r="J33" s="134">
        <v>27.191675</v>
      </c>
      <c r="K33" s="135">
        <v>-0.19438684568609246</v>
      </c>
      <c r="L33" s="136">
        <v>-15.545673446008756</v>
      </c>
      <c r="O33" s="66" t="s">
        <v>196</v>
      </c>
      <c r="P33" s="123">
        <f t="shared" si="0"/>
        <v>20.254325000000001</v>
      </c>
      <c r="Q33" s="123">
        <f>F7*0.5</f>
        <v>61.848719000000003</v>
      </c>
      <c r="R33" s="123">
        <f t="shared" si="1"/>
        <v>82.103044000000011</v>
      </c>
    </row>
    <row r="34" spans="1:18" s="123" customFormat="1">
      <c r="A34" s="156"/>
      <c r="B34" s="156"/>
      <c r="C34" s="156" t="s">
        <v>222</v>
      </c>
      <c r="D34" s="123" t="s">
        <v>4880</v>
      </c>
      <c r="E34" s="131">
        <v>31</v>
      </c>
      <c r="F34" s="132">
        <v>21.575059</v>
      </c>
      <c r="G34" s="131">
        <v>31</v>
      </c>
      <c r="H34" s="132">
        <v>21.496576999999998</v>
      </c>
      <c r="I34" s="133">
        <v>30</v>
      </c>
      <c r="J34" s="134">
        <v>22.3992</v>
      </c>
      <c r="K34" s="135">
        <v>0.36509068397262062</v>
      </c>
      <c r="L34" s="136">
        <v>-3.6793322975820599</v>
      </c>
      <c r="O34" s="66" t="s">
        <v>197</v>
      </c>
      <c r="P34" s="123">
        <f t="shared" si="0"/>
        <v>0</v>
      </c>
      <c r="R34" s="123">
        <f t="shared" si="1"/>
        <v>0</v>
      </c>
    </row>
    <row r="35" spans="1:18" s="123" customFormat="1">
      <c r="A35" s="156"/>
      <c r="B35" s="156"/>
      <c r="C35" s="156" t="s">
        <v>153</v>
      </c>
      <c r="D35" s="123" t="s">
        <v>4879</v>
      </c>
      <c r="E35" s="131">
        <v>32</v>
      </c>
      <c r="F35" s="132">
        <v>21.050740999999999</v>
      </c>
      <c r="G35" s="131">
        <v>24</v>
      </c>
      <c r="H35" s="132">
        <v>28.479823</v>
      </c>
      <c r="I35" s="133">
        <v>29</v>
      </c>
      <c r="J35" s="134">
        <v>24.177520999999999</v>
      </c>
      <c r="K35" s="135">
        <v>-26.085421949427147</v>
      </c>
      <c r="L35" s="136">
        <v>-12.932591393468339</v>
      </c>
      <c r="O35" s="66" t="s">
        <v>199</v>
      </c>
      <c r="P35" s="123">
        <f t="shared" si="0"/>
        <v>0</v>
      </c>
      <c r="Q35" s="123">
        <f>F7*0.5</f>
        <v>61.848719000000003</v>
      </c>
      <c r="R35" s="123">
        <f t="shared" si="1"/>
        <v>61.848719000000003</v>
      </c>
    </row>
    <row r="36" spans="1:18" s="123" customFormat="1">
      <c r="A36" s="156"/>
      <c r="B36" s="156"/>
      <c r="C36" s="156" t="s">
        <v>206</v>
      </c>
      <c r="D36" s="123" t="s">
        <v>4878</v>
      </c>
      <c r="E36" s="131">
        <v>33</v>
      </c>
      <c r="F36" s="132">
        <v>20.706344999999999</v>
      </c>
      <c r="G36" s="131">
        <v>32</v>
      </c>
      <c r="H36" s="132">
        <v>19.350484999999999</v>
      </c>
      <c r="I36" s="133">
        <v>28</v>
      </c>
      <c r="J36" s="134">
        <v>25.949307000000001</v>
      </c>
      <c r="K36" s="135">
        <v>7.0068527998135437</v>
      </c>
      <c r="L36" s="136">
        <v>-20.204632054335793</v>
      </c>
      <c r="O36" s="66" t="s">
        <v>200</v>
      </c>
      <c r="P36" s="123">
        <f t="shared" si="0"/>
        <v>0</v>
      </c>
      <c r="R36" s="123">
        <f t="shared" si="1"/>
        <v>0</v>
      </c>
    </row>
    <row r="37" spans="1:18" s="123" customFormat="1">
      <c r="A37" s="156"/>
      <c r="B37" s="156"/>
      <c r="C37" s="156" t="s">
        <v>161</v>
      </c>
      <c r="D37" s="123" t="s">
        <v>4877</v>
      </c>
      <c r="E37" s="131">
        <v>34</v>
      </c>
      <c r="F37" s="132">
        <v>20.440573000000001</v>
      </c>
      <c r="G37" s="131">
        <v>28</v>
      </c>
      <c r="H37" s="132">
        <v>23.995569</v>
      </c>
      <c r="I37" s="133">
        <v>33</v>
      </c>
      <c r="J37" s="134">
        <v>20.233197000000001</v>
      </c>
      <c r="K37" s="135">
        <v>-14.815218593066074</v>
      </c>
      <c r="L37" s="136">
        <v>1.0249294760486936</v>
      </c>
      <c r="O37" s="66" t="s">
        <v>201</v>
      </c>
      <c r="P37" s="123">
        <f t="shared" si="0"/>
        <v>0</v>
      </c>
      <c r="R37" s="123">
        <f t="shared" si="1"/>
        <v>0</v>
      </c>
    </row>
    <row r="38" spans="1:18" s="123" customFormat="1">
      <c r="A38" s="156"/>
      <c r="B38" s="156"/>
      <c r="C38" s="156" t="s">
        <v>196</v>
      </c>
      <c r="D38" s="123" t="s">
        <v>4876</v>
      </c>
      <c r="E38" s="131">
        <v>35</v>
      </c>
      <c r="F38" s="132">
        <v>20.254325000000001</v>
      </c>
      <c r="G38" s="131">
        <v>34</v>
      </c>
      <c r="H38" s="132">
        <v>18.417300999999998</v>
      </c>
      <c r="I38" s="133">
        <v>40</v>
      </c>
      <c r="J38" s="134">
        <v>17.499056</v>
      </c>
      <c r="K38" s="135">
        <v>9.9744473959566786</v>
      </c>
      <c r="L38" s="136">
        <v>15.745243629142063</v>
      </c>
      <c r="O38" s="66" t="s">
        <v>202</v>
      </c>
      <c r="P38" s="123">
        <f t="shared" si="0"/>
        <v>9.4427389999999995</v>
      </c>
      <c r="Q38" s="123">
        <f>F20*0.5</f>
        <v>17.969736999999999</v>
      </c>
      <c r="R38" s="123">
        <f t="shared" si="1"/>
        <v>27.412475999999998</v>
      </c>
    </row>
    <row r="39" spans="1:18" s="123" customFormat="1">
      <c r="A39" s="156"/>
      <c r="B39" s="156"/>
      <c r="C39" s="156" t="s">
        <v>153</v>
      </c>
      <c r="D39" s="123" t="s">
        <v>4875</v>
      </c>
      <c r="E39" s="131">
        <v>36</v>
      </c>
      <c r="F39" s="132">
        <v>19.439762000000002</v>
      </c>
      <c r="G39" s="131">
        <v>33</v>
      </c>
      <c r="H39" s="132">
        <v>19.349104000000001</v>
      </c>
      <c r="I39" s="133">
        <v>36</v>
      </c>
      <c r="J39" s="134">
        <v>18.609728</v>
      </c>
      <c r="K39" s="135">
        <v>0.468538491498114</v>
      </c>
      <c r="L39" s="136">
        <v>4.4602156463544294</v>
      </c>
      <c r="O39" s="66" t="s">
        <v>204</v>
      </c>
      <c r="P39" s="123">
        <f t="shared" si="0"/>
        <v>0</v>
      </c>
      <c r="R39" s="123">
        <f t="shared" si="1"/>
        <v>0</v>
      </c>
    </row>
    <row r="40" spans="1:18" s="123" customFormat="1">
      <c r="A40" s="156"/>
      <c r="B40" s="156"/>
      <c r="C40" s="156" t="s">
        <v>222</v>
      </c>
      <c r="D40" s="123" t="s">
        <v>4874</v>
      </c>
      <c r="E40" s="131">
        <v>37</v>
      </c>
      <c r="F40" s="132">
        <v>18.140885999999998</v>
      </c>
      <c r="G40" s="131">
        <v>36</v>
      </c>
      <c r="H40" s="132">
        <v>17.021646</v>
      </c>
      <c r="I40" s="133">
        <v>45</v>
      </c>
      <c r="J40" s="134">
        <v>12.254996999999999</v>
      </c>
      <c r="K40" s="135">
        <v>6.5753922975486487</v>
      </c>
      <c r="L40" s="136">
        <v>48.028481769518173</v>
      </c>
      <c r="O40" s="66" t="s">
        <v>206</v>
      </c>
      <c r="P40" s="123">
        <f t="shared" si="0"/>
        <v>20.706344999999999</v>
      </c>
      <c r="R40" s="123">
        <f t="shared" si="1"/>
        <v>20.706344999999999</v>
      </c>
    </row>
    <row r="41" spans="1:18" s="123" customFormat="1">
      <c r="A41" s="156"/>
      <c r="B41" s="156"/>
      <c r="C41" s="156" t="s">
        <v>161</v>
      </c>
      <c r="D41" s="123" t="s">
        <v>4873</v>
      </c>
      <c r="E41" s="131">
        <v>38</v>
      </c>
      <c r="F41" s="132">
        <v>16.701370000000001</v>
      </c>
      <c r="G41" s="131">
        <v>35</v>
      </c>
      <c r="H41" s="132">
        <v>17.727173000000001</v>
      </c>
      <c r="I41" s="133">
        <v>34</v>
      </c>
      <c r="J41" s="134">
        <v>19.117823000000001</v>
      </c>
      <c r="K41" s="135">
        <v>-5.7866135790517736</v>
      </c>
      <c r="L41" s="136">
        <v>-12.639791675024926</v>
      </c>
      <c r="O41" s="66" t="s">
        <v>207</v>
      </c>
      <c r="P41" s="123">
        <f t="shared" si="0"/>
        <v>44.053810999999996</v>
      </c>
      <c r="R41" s="123">
        <f t="shared" si="1"/>
        <v>44.053810999999996</v>
      </c>
    </row>
    <row r="42" spans="1:18" s="123" customFormat="1">
      <c r="A42" s="156"/>
      <c r="B42" s="156"/>
      <c r="C42" s="156" t="s">
        <v>207</v>
      </c>
      <c r="D42" s="123" t="s">
        <v>4872</v>
      </c>
      <c r="E42" s="131">
        <v>39</v>
      </c>
      <c r="F42" s="132">
        <v>15.536051</v>
      </c>
      <c r="G42" s="131">
        <v>30</v>
      </c>
      <c r="H42" s="132">
        <v>21.777394999999999</v>
      </c>
      <c r="I42" s="133">
        <v>22</v>
      </c>
      <c r="J42" s="134">
        <v>33.843361999999999</v>
      </c>
      <c r="K42" s="135">
        <v>-28.659736391795249</v>
      </c>
      <c r="L42" s="136">
        <v>-54.094244537525547</v>
      </c>
      <c r="O42" s="66" t="s">
        <v>209</v>
      </c>
      <c r="P42" s="123">
        <f t="shared" si="0"/>
        <v>0</v>
      </c>
      <c r="R42" s="123">
        <f t="shared" si="1"/>
        <v>0</v>
      </c>
    </row>
    <row r="43" spans="1:18" s="123" customFormat="1">
      <c r="A43" s="156"/>
      <c r="B43" s="156"/>
      <c r="C43" s="156" t="s">
        <v>188</v>
      </c>
      <c r="D43" s="123" t="s">
        <v>4871</v>
      </c>
      <c r="E43" s="131">
        <v>40</v>
      </c>
      <c r="F43" s="132">
        <v>15.506754000000001</v>
      </c>
      <c r="G43" s="131" t="s">
        <v>278</v>
      </c>
      <c r="H43" s="132" t="s">
        <v>278</v>
      </c>
      <c r="I43" s="131" t="s">
        <v>278</v>
      </c>
      <c r="J43" s="132" t="s">
        <v>278</v>
      </c>
      <c r="K43" s="132" t="s">
        <v>278</v>
      </c>
      <c r="L43" s="132" t="s">
        <v>278</v>
      </c>
      <c r="O43" s="66" t="s">
        <v>210</v>
      </c>
      <c r="P43" s="123">
        <f t="shared" si="0"/>
        <v>24.947482000000001</v>
      </c>
      <c r="R43" s="123">
        <f t="shared" si="1"/>
        <v>24.947482000000001</v>
      </c>
    </row>
    <row r="44" spans="1:18" s="123" customFormat="1">
      <c r="A44" s="156"/>
      <c r="B44" s="156"/>
      <c r="C44" s="156" t="s">
        <v>167</v>
      </c>
      <c r="D44" s="123" t="s">
        <v>4870</v>
      </c>
      <c r="E44" s="131">
        <v>41</v>
      </c>
      <c r="F44" s="132">
        <v>14.952343000000001</v>
      </c>
      <c r="G44" s="131">
        <v>44</v>
      </c>
      <c r="H44" s="132">
        <v>12.007154999999999</v>
      </c>
      <c r="I44" s="131" t="s">
        <v>278</v>
      </c>
      <c r="J44" s="132" t="s">
        <v>278</v>
      </c>
      <c r="K44" s="135">
        <v>24.528608150723478</v>
      </c>
      <c r="L44" s="132" t="s">
        <v>278</v>
      </c>
      <c r="O44" s="66" t="s">
        <v>212</v>
      </c>
      <c r="P44" s="123">
        <f t="shared" si="0"/>
        <v>0</v>
      </c>
      <c r="R44" s="123">
        <f t="shared" si="1"/>
        <v>0</v>
      </c>
    </row>
    <row r="45" spans="1:18" s="123" customFormat="1">
      <c r="A45" s="156"/>
      <c r="B45" s="156"/>
      <c r="C45" s="156" t="s">
        <v>167</v>
      </c>
      <c r="D45" s="123" t="s">
        <v>4869</v>
      </c>
      <c r="E45" s="131">
        <v>42</v>
      </c>
      <c r="F45" s="132">
        <v>14.946033999999999</v>
      </c>
      <c r="G45" s="131" t="s">
        <v>278</v>
      </c>
      <c r="H45" s="132" t="s">
        <v>278</v>
      </c>
      <c r="I45" s="131" t="s">
        <v>278</v>
      </c>
      <c r="J45" s="132" t="s">
        <v>278</v>
      </c>
      <c r="K45" s="132" t="s">
        <v>278</v>
      </c>
      <c r="L45" s="132" t="s">
        <v>278</v>
      </c>
      <c r="O45" s="66" t="s">
        <v>214</v>
      </c>
      <c r="P45" s="123">
        <f t="shared" si="0"/>
        <v>0</v>
      </c>
      <c r="R45" s="123">
        <f t="shared" si="1"/>
        <v>0</v>
      </c>
    </row>
    <row r="46" spans="1:18" s="123" customFormat="1">
      <c r="A46" s="156"/>
      <c r="B46" s="156"/>
      <c r="C46" s="156" t="s">
        <v>184</v>
      </c>
      <c r="D46" s="123" t="s">
        <v>4868</v>
      </c>
      <c r="E46" s="131">
        <v>43</v>
      </c>
      <c r="F46" s="132">
        <v>13.499847000000001</v>
      </c>
      <c r="G46" s="131">
        <v>37</v>
      </c>
      <c r="H46" s="132">
        <v>16.914525999999999</v>
      </c>
      <c r="I46" s="133">
        <v>42</v>
      </c>
      <c r="J46" s="134">
        <v>13.877096999999999</v>
      </c>
      <c r="K46" s="135">
        <v>-20.187849189507279</v>
      </c>
      <c r="L46" s="136">
        <v>-2.7185080568363711</v>
      </c>
      <c r="O46" s="66" t="s">
        <v>216</v>
      </c>
      <c r="P46" s="123">
        <f t="shared" si="0"/>
        <v>622.90051600000004</v>
      </c>
      <c r="R46" s="123">
        <f t="shared" si="1"/>
        <v>622.90051600000004</v>
      </c>
    </row>
    <row r="47" spans="1:18" s="123" customFormat="1">
      <c r="A47" s="156"/>
      <c r="B47" s="156"/>
      <c r="C47" s="156" t="s">
        <v>180</v>
      </c>
      <c r="D47" s="123" t="s">
        <v>4867</v>
      </c>
      <c r="E47" s="131">
        <v>44</v>
      </c>
      <c r="F47" s="132">
        <v>13.322582000000001</v>
      </c>
      <c r="G47" s="131">
        <v>40</v>
      </c>
      <c r="H47" s="132">
        <v>15.98625</v>
      </c>
      <c r="I47" s="133">
        <v>35</v>
      </c>
      <c r="J47" s="134">
        <v>19.091377999999999</v>
      </c>
      <c r="K47" s="135">
        <v>-16.662244116037218</v>
      </c>
      <c r="L47" s="136">
        <v>-30.216760675944915</v>
      </c>
      <c r="O47" s="66" t="s">
        <v>217</v>
      </c>
      <c r="P47" s="123">
        <f t="shared" si="0"/>
        <v>0</v>
      </c>
      <c r="R47" s="123">
        <f t="shared" si="1"/>
        <v>0</v>
      </c>
    </row>
    <row r="48" spans="1:18" s="123" customFormat="1">
      <c r="A48" s="156"/>
      <c r="B48" s="156"/>
      <c r="C48" s="156" t="s">
        <v>164</v>
      </c>
      <c r="D48" s="123" t="s">
        <v>4866</v>
      </c>
      <c r="E48" s="131">
        <v>45</v>
      </c>
      <c r="F48" s="132">
        <v>12.261506000000001</v>
      </c>
      <c r="G48" s="131">
        <v>41</v>
      </c>
      <c r="H48" s="132">
        <v>14.348295999999999</v>
      </c>
      <c r="I48" s="133">
        <v>53</v>
      </c>
      <c r="J48" s="134">
        <v>8.9034680000000002</v>
      </c>
      <c r="K48" s="135">
        <v>-14.543817607331205</v>
      </c>
      <c r="L48" s="136">
        <v>37.716067491903161</v>
      </c>
      <c r="O48" s="66" t="s">
        <v>219</v>
      </c>
      <c r="P48" s="123">
        <f t="shared" si="0"/>
        <v>0</v>
      </c>
      <c r="R48" s="123">
        <f t="shared" si="1"/>
        <v>0</v>
      </c>
    </row>
    <row r="49" spans="1:18" s="123" customFormat="1">
      <c r="A49" s="156"/>
      <c r="B49" s="156"/>
      <c r="C49" s="156" t="s">
        <v>216</v>
      </c>
      <c r="D49" s="123" t="s">
        <v>4865</v>
      </c>
      <c r="E49" s="131">
        <v>46</v>
      </c>
      <c r="F49" s="132">
        <v>11.945182000000001</v>
      </c>
      <c r="G49" s="131">
        <v>47</v>
      </c>
      <c r="H49" s="132">
        <v>10.958425</v>
      </c>
      <c r="I49" s="133">
        <v>41</v>
      </c>
      <c r="J49" s="134">
        <v>13.948896</v>
      </c>
      <c r="K49" s="135">
        <v>9.0045512927268359</v>
      </c>
      <c r="L49" s="136">
        <v>-14.364678036168588</v>
      </c>
      <c r="O49" s="66" t="s">
        <v>220</v>
      </c>
      <c r="P49" s="123">
        <f t="shared" si="0"/>
        <v>58.048785000000002</v>
      </c>
      <c r="R49" s="123">
        <f t="shared" si="1"/>
        <v>58.048785000000002</v>
      </c>
    </row>
    <row r="50" spans="1:18" s="123" customFormat="1">
      <c r="A50" s="156"/>
      <c r="B50" s="156"/>
      <c r="C50" s="156" t="s">
        <v>222</v>
      </c>
      <c r="D50" s="123" t="s">
        <v>4864</v>
      </c>
      <c r="E50" s="131">
        <v>47</v>
      </c>
      <c r="F50" s="132">
        <v>11.071285</v>
      </c>
      <c r="G50" s="131">
        <v>50</v>
      </c>
      <c r="H50" s="132">
        <v>9.6692579999999992</v>
      </c>
      <c r="I50" s="133">
        <v>63</v>
      </c>
      <c r="J50" s="134">
        <v>6.8227149999999996</v>
      </c>
      <c r="K50" s="135">
        <v>14.49984062892934</v>
      </c>
      <c r="L50" s="136">
        <v>62.27095811564751</v>
      </c>
      <c r="O50" s="66" t="s">
        <v>222</v>
      </c>
      <c r="P50" s="123">
        <f t="shared" si="0"/>
        <v>83.950377999999986</v>
      </c>
      <c r="R50" s="123">
        <f t="shared" si="1"/>
        <v>83.950377999999986</v>
      </c>
    </row>
    <row r="51" spans="1:18" s="123" customFormat="1">
      <c r="A51" s="156"/>
      <c r="B51" s="156"/>
      <c r="C51" s="156" t="s">
        <v>222</v>
      </c>
      <c r="D51" s="123" t="s">
        <v>4863</v>
      </c>
      <c r="E51" s="131">
        <v>48</v>
      </c>
      <c r="F51" s="132">
        <v>10.198601999999999</v>
      </c>
      <c r="G51" s="131">
        <v>46</v>
      </c>
      <c r="H51" s="132">
        <v>10.959713000000001</v>
      </c>
      <c r="I51" s="133">
        <v>57</v>
      </c>
      <c r="J51" s="134">
        <v>8.390485</v>
      </c>
      <c r="K51" s="135">
        <v>-6.9446252835270537</v>
      </c>
      <c r="L51" s="136">
        <v>21.549612447909738</v>
      </c>
      <c r="O51" s="66" t="s">
        <v>224</v>
      </c>
      <c r="P51" s="123">
        <f t="shared" si="0"/>
        <v>29.699656999999998</v>
      </c>
      <c r="Q51" s="123">
        <f>F20*0.5</f>
        <v>17.969736999999999</v>
      </c>
      <c r="R51" s="123">
        <f t="shared" si="1"/>
        <v>47.669393999999997</v>
      </c>
    </row>
    <row r="52" spans="1:18" s="123" customFormat="1">
      <c r="A52" s="156"/>
      <c r="B52" s="156"/>
      <c r="C52" s="156" t="s">
        <v>202</v>
      </c>
      <c r="D52" s="123" t="s">
        <v>4862</v>
      </c>
      <c r="E52" s="131">
        <v>49</v>
      </c>
      <c r="F52" s="132">
        <v>9.4427389999999995</v>
      </c>
      <c r="G52" s="131">
        <v>45</v>
      </c>
      <c r="H52" s="132">
        <v>11.880934999999999</v>
      </c>
      <c r="I52" s="133">
        <v>48</v>
      </c>
      <c r="J52" s="134">
        <v>10.791326</v>
      </c>
      <c r="K52" s="135">
        <v>-20.52192020240831</v>
      </c>
      <c r="L52" s="136">
        <v>-12.496953571785342</v>
      </c>
      <c r="O52" s="66" t="s">
        <v>226</v>
      </c>
      <c r="P52" s="123">
        <f t="shared" si="0"/>
        <v>0</v>
      </c>
      <c r="Q52" s="123">
        <f>F29*0.5</f>
        <v>12.535555</v>
      </c>
      <c r="R52" s="123">
        <f t="shared" si="1"/>
        <v>12.535555</v>
      </c>
    </row>
    <row r="53" spans="1:18" s="123" customFormat="1">
      <c r="A53" s="156"/>
      <c r="B53" s="156"/>
      <c r="C53" s="156" t="s">
        <v>1239</v>
      </c>
      <c r="D53" s="123" t="s">
        <v>4861</v>
      </c>
      <c r="E53" s="131">
        <v>50</v>
      </c>
      <c r="F53" s="132">
        <v>9.3371630000000003</v>
      </c>
      <c r="G53" s="131">
        <v>48</v>
      </c>
      <c r="H53" s="132">
        <v>10.415666999999999</v>
      </c>
      <c r="I53" s="133">
        <v>47</v>
      </c>
      <c r="J53" s="134">
        <v>11.395498999999999</v>
      </c>
      <c r="K53" s="135">
        <v>-10.354632113334642</v>
      </c>
      <c r="L53" s="136">
        <v>-18.062710549138735</v>
      </c>
      <c r="O53" s="66" t="s">
        <v>228</v>
      </c>
      <c r="P53" s="123">
        <f t="shared" si="0"/>
        <v>0</v>
      </c>
      <c r="R53" s="123">
        <f t="shared" si="1"/>
        <v>0</v>
      </c>
    </row>
    <row r="54" spans="1:18" s="123" customFormat="1" ht="17.25">
      <c r="A54" s="156"/>
      <c r="B54" s="156"/>
      <c r="C54" s="156"/>
      <c r="D54" s="137" t="s">
        <v>4921</v>
      </c>
      <c r="E54" s="138"/>
      <c r="F54" s="139">
        <v>2174.6780319999998</v>
      </c>
      <c r="G54" s="138"/>
      <c r="H54" s="139">
        <v>2238.1113850000002</v>
      </c>
      <c r="I54" s="140"/>
      <c r="J54" s="139">
        <v>2127.8348030000002</v>
      </c>
      <c r="K54" s="141">
        <v>-2.8342357500674771</v>
      </c>
      <c r="L54" s="142">
        <v>2.2014504572420797</v>
      </c>
    </row>
    <row r="55" spans="1:18" s="123" customFormat="1" ht="18" thickBot="1">
      <c r="A55" s="156"/>
      <c r="B55" s="156"/>
      <c r="C55" s="156"/>
      <c r="D55" s="143" t="s">
        <v>4922</v>
      </c>
      <c r="E55" s="144"/>
      <c r="F55" s="145">
        <v>2226.442</v>
      </c>
      <c r="G55" s="144"/>
      <c r="H55" s="145">
        <v>2363.19</v>
      </c>
      <c r="I55" s="146"/>
      <c r="J55" s="147">
        <v>2334.3989999999999</v>
      </c>
      <c r="K55" s="148">
        <v>-5.7865850820289539</v>
      </c>
      <c r="L55" s="149">
        <v>-4.6246164430330836</v>
      </c>
    </row>
    <row r="56" spans="1:18" s="150" customFormat="1" ht="12.75" customHeight="1">
      <c r="A56" s="157"/>
      <c r="B56" s="157"/>
      <c r="C56" s="157"/>
      <c r="D56" s="288" t="s">
        <v>4923</v>
      </c>
      <c r="E56" s="288"/>
      <c r="F56" s="288"/>
      <c r="G56" s="288"/>
      <c r="H56" s="288"/>
      <c r="I56" s="288"/>
      <c r="J56" s="288"/>
      <c r="K56" s="288"/>
      <c r="L56" s="288"/>
    </row>
    <row r="57" spans="1:18" s="150" customFormat="1" ht="12.75" customHeight="1">
      <c r="A57" s="157"/>
      <c r="B57" s="157"/>
      <c r="C57" s="157"/>
      <c r="D57" s="287"/>
      <c r="E57" s="287"/>
      <c r="F57" s="287"/>
      <c r="G57" s="287"/>
      <c r="H57" s="287"/>
      <c r="I57" s="287"/>
      <c r="J57" s="287"/>
      <c r="K57" s="287"/>
      <c r="L57" s="287"/>
    </row>
    <row r="58" spans="1:18" s="150" customFormat="1" ht="12.75" customHeight="1">
      <c r="A58" s="157"/>
      <c r="B58" s="157"/>
      <c r="C58" s="157"/>
      <c r="D58" s="277" t="s">
        <v>4924</v>
      </c>
      <c r="E58" s="277"/>
      <c r="F58" s="277"/>
      <c r="G58" s="277"/>
      <c r="H58" s="277"/>
      <c r="I58" s="277"/>
      <c r="J58" s="277"/>
      <c r="K58" s="277"/>
      <c r="L58" s="277"/>
    </row>
    <row r="59" spans="1:18" s="151" customFormat="1" ht="12.75" customHeight="1">
      <c r="A59" s="158"/>
      <c r="B59" s="158"/>
      <c r="C59" s="158"/>
      <c r="D59" s="277" t="s">
        <v>4925</v>
      </c>
      <c r="E59" s="277"/>
      <c r="F59" s="277"/>
      <c r="G59" s="277"/>
      <c r="H59" s="277"/>
      <c r="I59" s="277"/>
      <c r="J59" s="277"/>
      <c r="K59" s="277"/>
      <c r="L59" s="277"/>
      <c r="M59" s="150"/>
      <c r="N59" s="150"/>
    </row>
    <row r="60" spans="1:18" s="151" customFormat="1" ht="14.25">
      <c r="A60" s="158"/>
      <c r="B60" s="158"/>
      <c r="C60" s="158"/>
      <c r="D60" s="277" t="s">
        <v>4926</v>
      </c>
      <c r="E60" s="277"/>
      <c r="F60" s="277"/>
      <c r="G60" s="277"/>
      <c r="H60" s="277"/>
      <c r="I60" s="277"/>
      <c r="J60" s="277"/>
      <c r="K60" s="277"/>
      <c r="L60" s="277"/>
      <c r="M60" s="150"/>
      <c r="N60" s="150"/>
    </row>
    <row r="61" spans="1:18" s="152" customFormat="1" ht="12.75" customHeight="1">
      <c r="A61" s="159"/>
      <c r="B61" s="159"/>
      <c r="C61" s="159"/>
      <c r="D61" s="283"/>
      <c r="E61" s="283"/>
      <c r="F61" s="283"/>
      <c r="G61" s="283"/>
      <c r="H61" s="283"/>
      <c r="I61" s="283"/>
      <c r="J61" s="283"/>
      <c r="K61" s="283"/>
      <c r="L61" s="283"/>
      <c r="M61" s="150"/>
      <c r="N61" s="150"/>
    </row>
    <row r="62" spans="1:18" s="152" customFormat="1" ht="12.75" customHeight="1">
      <c r="A62" s="159"/>
      <c r="B62" s="159"/>
      <c r="C62" s="159"/>
      <c r="D62" s="284" t="s">
        <v>4860</v>
      </c>
      <c r="E62" s="284"/>
      <c r="F62" s="284"/>
      <c r="G62" s="284"/>
      <c r="H62" s="284"/>
      <c r="I62" s="284"/>
      <c r="J62" s="284"/>
      <c r="K62" s="284"/>
      <c r="L62" s="284"/>
      <c r="M62" s="150"/>
      <c r="N62" s="150"/>
    </row>
    <row r="63" spans="1:18" s="152" customFormat="1" ht="38.25" customHeight="1">
      <c r="A63" s="159"/>
      <c r="B63" s="159"/>
      <c r="C63" s="159"/>
      <c r="D63" s="276" t="s">
        <v>4859</v>
      </c>
      <c r="E63" s="276"/>
      <c r="F63" s="276"/>
      <c r="G63" s="276"/>
      <c r="H63" s="276"/>
      <c r="I63" s="276"/>
      <c r="J63" s="276"/>
      <c r="K63" s="276"/>
      <c r="L63" s="276"/>
      <c r="M63" s="150"/>
      <c r="N63" s="150"/>
    </row>
    <row r="64" spans="1:18" s="152" customFormat="1" ht="12.75" customHeight="1">
      <c r="A64" s="159"/>
      <c r="B64" s="159"/>
      <c r="C64" s="159"/>
      <c r="D64" s="276" t="s">
        <v>4858</v>
      </c>
      <c r="E64" s="276"/>
      <c r="F64" s="276"/>
      <c r="G64" s="276"/>
      <c r="H64" s="276"/>
      <c r="I64" s="276"/>
      <c r="J64" s="276"/>
      <c r="K64" s="276"/>
      <c r="L64" s="276"/>
      <c r="M64" s="150"/>
      <c r="N64" s="150"/>
    </row>
    <row r="65" spans="1:14" s="152" customFormat="1" ht="12">
      <c r="A65" s="159"/>
      <c r="B65" s="159"/>
      <c r="C65" s="159"/>
      <c r="D65" s="276" t="s">
        <v>4857</v>
      </c>
      <c r="E65" s="276"/>
      <c r="F65" s="276"/>
      <c r="G65" s="276"/>
      <c r="H65" s="276"/>
      <c r="I65" s="276"/>
      <c r="J65" s="276"/>
      <c r="K65" s="276"/>
      <c r="L65" s="276"/>
      <c r="M65" s="150"/>
      <c r="N65" s="150"/>
    </row>
    <row r="66" spans="1:14" s="152" customFormat="1" ht="12.75" customHeight="1">
      <c r="A66" s="159"/>
      <c r="B66" s="159"/>
      <c r="C66" s="159"/>
      <c r="D66" s="275"/>
      <c r="E66" s="275"/>
      <c r="F66" s="275"/>
      <c r="G66" s="275"/>
      <c r="H66" s="275"/>
      <c r="I66" s="275"/>
      <c r="J66" s="275"/>
      <c r="K66" s="275"/>
      <c r="L66" s="275"/>
      <c r="M66" s="150"/>
      <c r="N66" s="150"/>
    </row>
    <row r="67" spans="1:14" s="150" customFormat="1" ht="12.75" customHeight="1">
      <c r="A67" s="157"/>
      <c r="B67" s="157"/>
      <c r="C67" s="157"/>
      <c r="D67" s="280" t="s">
        <v>4856</v>
      </c>
      <c r="E67" s="280"/>
      <c r="F67" s="280"/>
      <c r="G67" s="280"/>
      <c r="H67" s="280"/>
      <c r="I67" s="280"/>
      <c r="J67" s="280"/>
      <c r="K67" s="280"/>
      <c r="L67" s="280"/>
    </row>
    <row r="68" spans="1:14" ht="25.5" customHeight="1">
      <c r="D68" s="276" t="s">
        <v>4927</v>
      </c>
      <c r="E68" s="276"/>
      <c r="F68" s="276"/>
      <c r="G68" s="276"/>
      <c r="H68" s="276"/>
      <c r="I68" s="276"/>
      <c r="J68" s="276"/>
      <c r="K68" s="276"/>
      <c r="L68" s="276"/>
    </row>
  </sheetData>
  <mergeCells count="19">
    <mergeCell ref="D67:L67"/>
    <mergeCell ref="D68:L68"/>
    <mergeCell ref="L2:L3"/>
    <mergeCell ref="K2:K3"/>
    <mergeCell ref="D64:L64"/>
    <mergeCell ref="D61:L61"/>
    <mergeCell ref="D62:L62"/>
    <mergeCell ref="E2:F2"/>
    <mergeCell ref="D63:L63"/>
    <mergeCell ref="I2:J2"/>
    <mergeCell ref="D60:L60"/>
    <mergeCell ref="D57:L57"/>
    <mergeCell ref="D56:L56"/>
    <mergeCell ref="D1:L1"/>
    <mergeCell ref="D66:L66"/>
    <mergeCell ref="D65:L65"/>
    <mergeCell ref="D59:L59"/>
    <mergeCell ref="G2:H2"/>
    <mergeCell ref="D58:L58"/>
  </mergeCells>
  <pageMargins left="0.5" right="0.5" top="0.5" bottom="0.5" header="0.25" footer="0.25"/>
  <pageSetup scale="42" orientation="portrait" horizontalDpi="4294967292"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b M 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I X b 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2 z F Y o i k e 4 D g A A A B E A A A A T A B w A R m 9 y b X V s Y X M v U 2 V j d G l v b j E u b S C i G A A o o B Q A A A A A A A A A A A A A A A A A A A A A A A A A A A A r T k 0 u y c z P U w i G 0 I b W A F B L A Q I t A B Q A A g A I A C F 2 z F b 6 Y 4 h r p A A A A P Y A A A A S A A A A A A A A A A A A A A A A A A A A A A B D b 2 5 m a W c v U G F j a 2 F n Z S 5 4 b W x Q S w E C L Q A U A A I A C A A h d s x W D 8 r p q 6 Q A A A D p A A A A E w A A A A A A A A A A A A A A A A D w A A A A W 0 N v b n R l b n R f V H l w Z X N d L n h t b F B L A Q I t A B Q A A g A I A C F 2 z 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z 1 Y 9 5 3 q i Q o I m p R D D d B N 3 A A A A A A I A A A A A A B B m A A A A A Q A A I A A A A H T f j X 6 F f F r T c K J B G q x A k W P Z B N h a f + I K O o / 0 c X P 7 1 u w Q A A A A A A 6 A A A A A A g A A I A A A A H T Q L 3 C U 6 l L b M q T K T L 8 a a g f Q V 0 C y u z y f e l u U B c E 2 + 1 5 L U A A A A C s t V I G x x w 3 t Y R J 3 D + l a p 0 U P z j 4 P w A o z j u + M K P f 5 A 0 t 1 Q y K 6 o S m 2 E 9 5 S w O v I + a l p t d r F 7 3 1 F G r 3 j g x z u 9 m M q u H s l d j 0 q P o 1 f E 1 z W T N y / V W I z Q A A A A M G 0 o A v Y i 4 1 m m Z l H N H R c q V O D S + Q J h F E D Z d Q a P f 7 O I H J 1 f 7 Q 7 N t 3 + p k 7 F F O i K + G R P w 8 6 G D w q w 9 a 3 S 6 N M u H J t 1 6 5 M = < / D a t a M a s h u p > 
</file>

<file path=customXml/itemProps1.xml><?xml version="1.0" encoding="utf-8"?>
<ds:datastoreItem xmlns:ds="http://schemas.openxmlformats.org/officeDocument/2006/customXml" ds:itemID="{F62FE45F-0B37-45CD-BB1F-E251F3B3D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About</vt:lpstr>
      <vt:lpstr>2020 MV-1</vt:lpstr>
      <vt:lpstr>FAA-cargo</vt:lpstr>
      <vt:lpstr>FAA-psgr</vt:lpstr>
      <vt:lpstr>APTA Service Data_rail only</vt:lpstr>
      <vt:lpstr>APTA Fuel and Energy_rail only</vt:lpstr>
      <vt:lpstr>AAR freight rail data</vt:lpstr>
      <vt:lpstr>BTS passenger ships</vt:lpstr>
      <vt:lpstr>BTS freight ships</vt:lpstr>
      <vt:lpstr>% by state 2019</vt:lpstr>
      <vt:lpstr>US-syvbt-psgr</vt:lpstr>
      <vt:lpstr>US-syvbt-frgt</vt:lpstr>
      <vt:lpstr>AVL</vt:lpstr>
      <vt:lpstr>SSYVbT-passenger-LDV</vt:lpstr>
      <vt:lpstr>SSYVbT-passenger-HDV</vt:lpstr>
      <vt:lpstr>SSYVbT-passenger-aircraft</vt:lpstr>
      <vt:lpstr>SSYVbT-passenger-rail</vt:lpstr>
      <vt:lpstr>SSYVbT-passenger-ships</vt:lpstr>
      <vt:lpstr>SSYVbT-passenger-motorbikes</vt:lpstr>
      <vt:lpstr>SSYVbT-freight-LDV</vt:lpstr>
      <vt:lpstr>SSYVbT-freight-HDV</vt:lpstr>
      <vt:lpstr>SSYVbT-freight-aircraft</vt:lpstr>
      <vt:lpstr>SSYVbT-freight-rail</vt:lpstr>
      <vt:lpstr>SSYVbT-freight-ships</vt:lpstr>
      <vt:lpstr>SSYVbT-freight-motorbikes</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2024-03-04T18:38:49Z</dcterms:modified>
</cp:coreProperties>
</file>