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13_ncr:1_{068E8B9F-3947-438B-8A6A-94E115846722}" xr6:coauthVersionLast="46" xr6:coauthVersionMax="46" xr10:uidLastSave="{00000000-0000-0000-0000-000000000000}"/>
  <bookViews>
    <workbookView xWindow="840" yWindow="0" windowWidth="24585" windowHeight="16365" activeTab="4"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externalReferences>
    <externalReference r:id="rId16"/>
  </externalReference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0" l="1"/>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139" i="5"/>
  <c r="K7" i="10"/>
  <c r="P140" i="5"/>
  <c r="P126" i="5"/>
  <c r="B673" i="5"/>
  <c r="B669" i="5"/>
  <c r="B670" i="5"/>
  <c r="B672" i="5"/>
  <c r="B671" i="5"/>
  <c r="B668" i="5"/>
  <c r="P240" i="5"/>
  <c r="P204" i="5"/>
  <c r="E11" i="10"/>
  <c r="D11" i="10"/>
  <c r="P62" i="5"/>
  <c r="B10" i="10"/>
  <c r="H10" i="10" s="1"/>
  <c r="B11" i="10"/>
  <c r="H11" i="10" s="1"/>
  <c r="I3" i="10"/>
  <c r="P207" i="5" l="1"/>
  <c r="P211" i="5"/>
  <c r="P215" i="5"/>
  <c r="P213" i="5"/>
  <c r="P209" i="5"/>
  <c r="P208"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<sst xmlns="http://schemas.openxmlformats.org/spreadsheetml/2006/main" count="18388" uniqueCount="2197">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</sst>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ReferenceScenarios"/>
      <sheetName val="Target Calculations"/>
      <sheetName val="MaxBoundCalculations"/>
    </sheetNames>
    <sheetDataSet>
      <sheetData sheetId="0" refreshError="1"/>
      <sheetData sheetId="1" refreshError="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sheetData>
      <sheetData sheetId="3" refreshError="1"/>
      <sheetData sheetId="4">
        <row r="695">
          <cell r="B695">
            <v>6775.5068300598114</v>
          </cell>
        </row>
      </sheetData>
      <sheetData sheetId="5" refreshError="1"/>
    </sheetDataSet>
  </externalBook>
</externalLink>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2" sqref="J2"/>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4.9531170055089788</v>
      </c>
      <c r="C3" s="74">
        <f>E28</f>
        <v>3.6472799999999999</v>
      </c>
      <c r="D3" s="75">
        <v>0.55000000000000004</v>
      </c>
      <c r="E3" s="75">
        <v>0.4</v>
      </c>
      <c r="F3" s="117">
        <f t="shared" ref="F3:G9" si="0">$C3*(1-D3)</f>
        <v>1.6412759999999997</v>
      </c>
      <c r="G3" s="117">
        <f t="shared" si="0"/>
        <v>2.1883679999999996</v>
      </c>
      <c r="H3" s="69"/>
      <c r="I3" s="76">
        <f t="shared" ref="I3:I11" si="1">1-F3/$B3</f>
        <v>0.66863774908314655</v>
      </c>
      <c r="J3" s="76">
        <f>1-G3/$B3</f>
        <v>0.5581836654441954</v>
      </c>
      <c r="K3" s="69" t="str">
        <f t="shared" ref="K3:K11" si="2">"In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x14ac:dyDescent="0.25">
      <c r="A4" s="73" t="s">
        <v>1028</v>
      </c>
      <c r="B4" s="116">
        <f>'State 2005 Data'!J6</f>
        <v>32.660987663503803</v>
      </c>
      <c r="C4" s="74">
        <f>G28</f>
        <v>12.6975</v>
      </c>
      <c r="D4" s="75">
        <v>0.89</v>
      </c>
      <c r="E4" s="75">
        <v>0.66</v>
      </c>
      <c r="F4" s="117">
        <f t="shared" si="0"/>
        <v>1.3967249999999998</v>
      </c>
      <c r="G4" s="117">
        <f t="shared" si="0"/>
        <v>4.3171499999999998</v>
      </c>
      <c r="H4" s="69"/>
      <c r="I4" s="76">
        <f t="shared" si="1"/>
        <v>0.95723567779425311</v>
      </c>
      <c r="J4" s="76">
        <f t="shared" ref="J4:J11" si="3">1-G4/$B4</f>
        <v>0.86781936772769153</v>
      </c>
      <c r="K4" s="69" t="str">
        <f t="shared" si="2"/>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x14ac:dyDescent="0.25">
      <c r="A5" s="73" t="s">
        <v>1859</v>
      </c>
      <c r="B5" s="116">
        <f>'State 2005 Data'!J7</f>
        <v>19.123861321281314</v>
      </c>
      <c r="C5" s="118">
        <f>H28</f>
        <v>26.9559</v>
      </c>
      <c r="D5" s="75">
        <v>0.41</v>
      </c>
      <c r="E5" s="75">
        <v>0.33</v>
      </c>
      <c r="F5" s="117">
        <f t="shared" si="0"/>
        <v>15.903981000000002</v>
      </c>
      <c r="G5" s="117">
        <f t="shared" si="0"/>
        <v>18.060452999999999</v>
      </c>
      <c r="H5" s="69"/>
      <c r="I5" s="76">
        <f>1-F5/$B5</f>
        <v>0.16836977988844659</v>
      </c>
      <c r="J5" s="76">
        <f t="shared" si="3"/>
        <v>5.5606360212303918E-2</v>
      </c>
      <c r="K5" s="69" t="str">
        <f t="shared" si="2"/>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x14ac:dyDescent="0.25">
      <c r="A6" s="73" t="s">
        <v>1860</v>
      </c>
      <c r="B6" s="116">
        <f>'State 2005 Data'!J8</f>
        <v>16.307886959943442</v>
      </c>
      <c r="C6" s="118">
        <f>F28</f>
        <v>14.0167</v>
      </c>
      <c r="D6" s="75">
        <v>0.48</v>
      </c>
      <c r="E6" s="75">
        <v>0.27</v>
      </c>
      <c r="F6" s="117">
        <f>$C6*(1-D6)</f>
        <v>7.2886839999999999</v>
      </c>
      <c r="G6" s="117">
        <f t="shared" si="0"/>
        <v>10.232191</v>
      </c>
      <c r="H6" s="69"/>
      <c r="I6" s="76">
        <f t="shared" si="1"/>
        <v>0.55305773102898192</v>
      </c>
      <c r="J6" s="76">
        <f t="shared" si="3"/>
        <v>0.37256181471376304</v>
      </c>
      <c r="K6" s="69" t="str">
        <f t="shared" si="2"/>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x14ac:dyDescent="0.25">
      <c r="A7" s="73" t="s">
        <v>775</v>
      </c>
      <c r="B7" s="116">
        <f>'State 2005 Data'!J9</f>
        <v>7.3467290162071146</v>
      </c>
      <c r="C7" s="118">
        <f>D28</f>
        <v>7.6132600000000004</v>
      </c>
      <c r="D7" s="75">
        <v>0.06</v>
      </c>
      <c r="E7" s="75">
        <v>0.02</v>
      </c>
      <c r="F7" s="117">
        <f t="shared" si="0"/>
        <v>7.1564643999999999</v>
      </c>
      <c r="G7" s="117">
        <f t="shared" si="0"/>
        <v>7.4609947999999999</v>
      </c>
      <c r="H7" s="69"/>
      <c r="I7" s="76">
        <f t="shared" si="1"/>
        <v>2.5897867716011436E-2</v>
      </c>
      <c r="J7" s="76">
        <f t="shared" si="3"/>
        <v>-1.5553286849264714E-2</v>
      </c>
      <c r="K7" s="69" t="str">
        <f t="shared" si="2"/>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1.5819243221093799</v>
      </c>
      <c r="C9" s="118">
        <f>C28</f>
        <v>1.59965</v>
      </c>
      <c r="D9" s="75">
        <v>0.06</v>
      </c>
      <c r="E9" s="75">
        <v>0.02</v>
      </c>
      <c r="F9" s="117">
        <f t="shared" si="0"/>
        <v>1.503671</v>
      </c>
      <c r="G9" s="117">
        <f t="shared" si="0"/>
        <v>1.5676570000000001</v>
      </c>
      <c r="H9" s="69"/>
      <c r="I9" s="76">
        <f t="shared" si="1"/>
        <v>4.9467171732358817E-2</v>
      </c>
      <c r="J9" s="76">
        <f t="shared" si="3"/>
        <v>9.0189662741612109E-3</v>
      </c>
      <c r="K9" s="69" t="str">
        <f t="shared" si="2"/>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x14ac:dyDescent="0.25">
      <c r="A10" s="73" t="s">
        <v>1865</v>
      </c>
      <c r="B10" s="119">
        <f>SUM(B3:B9)</f>
        <v>75.53614628855405</v>
      </c>
      <c r="C10" s="119">
        <f>SUM(C3:C9)</f>
        <v>60.091929999999991</v>
      </c>
      <c r="D10" s="76">
        <f>1-F10/$C10</f>
        <v>0.52651809652311032</v>
      </c>
      <c r="E10" s="76">
        <f>1-G10/$C10</f>
        <v>0.37781239843686165</v>
      </c>
      <c r="F10" s="117">
        <f>SUM(F3:F9)</f>
        <v>28.452441400000005</v>
      </c>
      <c r="G10" s="117">
        <f>SUM(G3:G9)</f>
        <v>37.388453799999994</v>
      </c>
      <c r="H10" s="171">
        <f>IFERROR(B10*(1-'Unique State Inputs'!A$8),"")</f>
        <v>41.544880458704732</v>
      </c>
      <c r="I10" s="76">
        <f t="shared" si="1"/>
        <v>0.6233268071247714</v>
      </c>
      <c r="J10" s="76">
        <f t="shared" si="3"/>
        <v>0.50502566470397969</v>
      </c>
      <c r="K10" s="69" t="str">
        <f t="shared" si="2"/>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x14ac:dyDescent="0.25">
      <c r="A11" s="73" t="s">
        <v>1867</v>
      </c>
      <c r="B11" s="119">
        <f>SUM(B3:B9)-B8</f>
        <v>81.974506288554053</v>
      </c>
      <c r="C11" s="119">
        <f>SUM(C3:C9)-C8</f>
        <v>66.530289999999994</v>
      </c>
      <c r="D11" s="76">
        <f>1-F11/$C11</f>
        <v>0.47556516888773503</v>
      </c>
      <c r="E11" s="76">
        <f>1-G11/$C11</f>
        <v>0.34125022151564344</v>
      </c>
      <c r="F11" s="117">
        <f>F10-F8</f>
        <v>34.890801400000008</v>
      </c>
      <c r="G11" s="117">
        <f>G10-G8</f>
        <v>43.826813799999996</v>
      </c>
      <c r="H11" s="171">
        <f>IFERROR(B11*(1-'Unique State Inputs'!A$8),"")</f>
        <v>45.08597845870473</v>
      </c>
      <c r="I11" s="76">
        <f t="shared" si="1"/>
        <v>0.57437009407311623</v>
      </c>
      <c r="J11" s="76">
        <f t="shared" si="3"/>
        <v>0.46536044211443517</v>
      </c>
      <c r="K11" s="69" t="str">
        <f t="shared" si="2"/>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2" activePane="bottomLeft" state="frozen"/>
      <selection pane="bottomLeft" activeCell="A2" sqref="A2"/>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[1]UnitControlCenter!$B$3</f>
        <v>million metric tons / year</v>
      </c>
      <c r="G2" s="270" t="s">
        <v>1339</v>
      </c>
      <c r="L2" s="289"/>
      <c r="M2" s="289"/>
    </row>
    <row r="3" spans="1:19" x14ac:dyDescent="0.25">
      <c r="A3" s="26" t="s">
        <v>1335</v>
      </c>
      <c r="B3" s="270" t="s">
        <v>1340</v>
      </c>
      <c r="C3" s="25">
        <v>1</v>
      </c>
      <c r="D3" s="26" t="s">
        <v>1337</v>
      </c>
      <c r="E3" s="26" t="s">
        <v>1338</v>
      </c>
      <c r="F3" s="270" t="str">
        <f>[1]UnitControlCenter!$B$3</f>
        <v>million metric tons / year</v>
      </c>
      <c r="G3" s="270" t="s">
        <v>1341</v>
      </c>
    </row>
    <row r="4" spans="1:19" ht="90" x14ac:dyDescent="0.25">
      <c r="A4" s="26" t="s">
        <v>1335</v>
      </c>
      <c r="B4" s="26" t="s">
        <v>1342</v>
      </c>
      <c r="C4" s="65">
        <v>1</v>
      </c>
      <c r="D4" s="270" t="s">
        <v>1343</v>
      </c>
      <c r="E4" s="270" t="s">
        <v>1344</v>
      </c>
      <c r="F4" s="270" t="str">
        <f>[1]UnitControlCenter!$B$3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[1]UnitControlCenter!$B$3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[1]UnitControlCenter!$B$3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[1]UnitControlCenter!$B$4</f>
        <v>g CO2e / 2019 dollar</v>
      </c>
      <c r="G7" s="270" t="s">
        <v>1357</v>
      </c>
    </row>
    <row r="8" spans="1:19" x14ac:dyDescent="0.25">
      <c r="A8" s="26" t="s">
        <v>1335</v>
      </c>
      <c r="B8" s="26" t="s">
        <v>776</v>
      </c>
      <c r="C8" s="65">
        <v>1</v>
      </c>
      <c r="D8" s="270" t="s">
        <v>1337</v>
      </c>
      <c r="E8" s="270" t="s">
        <v>1338</v>
      </c>
      <c r="F8" s="270" t="str">
        <f>[1]UnitControlCenter!$B$3</f>
        <v>million metric tons / year</v>
      </c>
      <c r="G8" s="270" t="s">
        <v>1358</v>
      </c>
    </row>
    <row r="9" spans="1:19" x14ac:dyDescent="0.25">
      <c r="A9" s="26" t="s">
        <v>1335</v>
      </c>
      <c r="B9" s="26" t="s">
        <v>1359</v>
      </c>
      <c r="C9" s="65">
        <v>1</v>
      </c>
      <c r="D9" s="270" t="s">
        <v>1337</v>
      </c>
      <c r="E9" s="270" t="s">
        <v>1338</v>
      </c>
      <c r="F9" s="270" t="str">
        <f>[1]UnitControlCenter!$B$3</f>
        <v>million metric tons / year</v>
      </c>
      <c r="G9" s="270" t="s">
        <v>1360</v>
      </c>
    </row>
    <row r="10" spans="1:19" x14ac:dyDescent="0.25">
      <c r="A10" s="26" t="s">
        <v>1335</v>
      </c>
      <c r="B10" s="26" t="s">
        <v>1361</v>
      </c>
      <c r="C10" s="65">
        <v>1</v>
      </c>
      <c r="D10" s="270" t="s">
        <v>1337</v>
      </c>
      <c r="E10" s="270" t="s">
        <v>1338</v>
      </c>
      <c r="F10" s="270" t="str">
        <f>[1]UnitControlCenter!$B$3</f>
        <v>million metric tons / year</v>
      </c>
      <c r="G10" s="270" t="s">
        <v>1362</v>
      </c>
    </row>
    <row r="11" spans="1:19" x14ac:dyDescent="0.25">
      <c r="A11" s="26" t="s">
        <v>1335</v>
      </c>
      <c r="B11" s="26" t="s">
        <v>1029</v>
      </c>
      <c r="C11" s="65">
        <v>1</v>
      </c>
      <c r="D11" s="270" t="s">
        <v>1337</v>
      </c>
      <c r="E11" s="270" t="s">
        <v>1338</v>
      </c>
      <c r="F11" s="270" t="str">
        <f>[1]UnitControlCenter!$B$3</f>
        <v>million metric tons / year</v>
      </c>
      <c r="G11" s="270" t="s">
        <v>1363</v>
      </c>
    </row>
    <row r="12" spans="1:19" x14ac:dyDescent="0.25">
      <c r="A12" s="26" t="s">
        <v>1335</v>
      </c>
      <c r="B12" s="26" t="s">
        <v>754</v>
      </c>
      <c r="C12" s="65">
        <v>1</v>
      </c>
      <c r="D12" s="270" t="s">
        <v>1337</v>
      </c>
      <c r="E12" s="270" t="s">
        <v>1338</v>
      </c>
      <c r="F12" s="270" t="str">
        <f>[1]UnitControlCenter!$B$3</f>
        <v>million metric tons / year</v>
      </c>
      <c r="G12" s="270" t="s">
        <v>1364</v>
      </c>
    </row>
    <row r="13" spans="1:19" x14ac:dyDescent="0.25">
      <c r="A13" s="26" t="s">
        <v>1335</v>
      </c>
      <c r="B13" s="26" t="s">
        <v>1365</v>
      </c>
      <c r="C13" s="65">
        <v>1</v>
      </c>
      <c r="D13" s="270" t="s">
        <v>1337</v>
      </c>
      <c r="E13" s="270" t="s">
        <v>1338</v>
      </c>
      <c r="F13" s="270" t="str">
        <f>[1]UnitControlCenter!$B$3</f>
        <v>million metric tons / year</v>
      </c>
      <c r="G13" s="270" t="s">
        <v>1366</v>
      </c>
    </row>
    <row r="14" spans="1:19" x14ac:dyDescent="0.25">
      <c r="A14" s="26" t="s">
        <v>1335</v>
      </c>
      <c r="B14" s="26" t="s">
        <v>305</v>
      </c>
      <c r="C14" s="65">
        <v>1</v>
      </c>
      <c r="D14" s="270" t="s">
        <v>1337</v>
      </c>
      <c r="E14" s="270" t="s">
        <v>1338</v>
      </c>
      <c r="F14" s="270" t="str">
        <f>[1]UnitControlCenter!$B$3</f>
        <v>million metric tons / year</v>
      </c>
      <c r="G14" s="270" t="s">
        <v>1367</v>
      </c>
    </row>
    <row r="15" spans="1:19" ht="15.75" thickBot="1" x14ac:dyDescent="0.3">
      <c r="A15" s="55" t="s">
        <v>1335</v>
      </c>
      <c r="B15" s="55" t="s">
        <v>774</v>
      </c>
      <c r="C15" s="61">
        <v>1</v>
      </c>
      <c r="D15" s="62" t="s">
        <v>1337</v>
      </c>
      <c r="E15" s="62" t="s">
        <v>1338</v>
      </c>
      <c r="F15" s="62" t="str">
        <f>[1]UnitControlCenter!$B$3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[1]UnitControlCenter!$B$3</f>
        <v>million metric tons / year</v>
      </c>
      <c r="G16" s="270" t="s">
        <v>1371</v>
      </c>
    </row>
    <row r="17" spans="1:19" x14ac:dyDescent="0.25">
      <c r="A17" s="26" t="s">
        <v>1369</v>
      </c>
      <c r="B17" s="26" t="s">
        <v>332</v>
      </c>
      <c r="C17" s="65">
        <v>1</v>
      </c>
      <c r="D17" s="270" t="s">
        <v>1337</v>
      </c>
      <c r="E17" s="270" t="s">
        <v>1338</v>
      </c>
      <c r="F17" s="270" t="str">
        <f>[1]UnitControlCenter!$B$3</f>
        <v>million metric tons / year</v>
      </c>
      <c r="G17" s="270" t="s">
        <v>1372</v>
      </c>
    </row>
    <row r="18" spans="1:19" x14ac:dyDescent="0.25">
      <c r="A18" s="26" t="s">
        <v>1369</v>
      </c>
      <c r="B18" s="26" t="s">
        <v>334</v>
      </c>
      <c r="C18" s="65">
        <v>1</v>
      </c>
      <c r="D18" s="270" t="s">
        <v>1337</v>
      </c>
      <c r="E18" s="270" t="s">
        <v>1338</v>
      </c>
      <c r="F18" s="270" t="str">
        <f>[1]UnitControlCenter!$B$3</f>
        <v>million metric tons / year</v>
      </c>
      <c r="G18" s="270" t="s">
        <v>1373</v>
      </c>
    </row>
    <row r="19" spans="1:19" x14ac:dyDescent="0.25">
      <c r="A19" s="26" t="s">
        <v>1369</v>
      </c>
      <c r="B19" s="26" t="s">
        <v>1374</v>
      </c>
      <c r="C19" s="65">
        <v>1</v>
      </c>
      <c r="D19" s="270" t="s">
        <v>1337</v>
      </c>
      <c r="E19" s="270" t="s">
        <v>1338</v>
      </c>
      <c r="F19" s="270" t="str">
        <f>[1]UnitControlCenter!$B$3</f>
        <v>million metric tons / year</v>
      </c>
      <c r="G19" s="270" t="s">
        <v>1375</v>
      </c>
    </row>
    <row r="20" spans="1:19" x14ac:dyDescent="0.25">
      <c r="A20" s="26" t="s">
        <v>1369</v>
      </c>
      <c r="B20" s="26" t="s">
        <v>324</v>
      </c>
      <c r="C20" s="65">
        <v>1</v>
      </c>
      <c r="D20" s="270" t="s">
        <v>1337</v>
      </c>
      <c r="E20" s="270" t="s">
        <v>1338</v>
      </c>
      <c r="F20" s="270" t="str">
        <f>[1]UnitControlCenter!$B$5</f>
        <v>thousand metric tons / year</v>
      </c>
      <c r="G20" s="270" t="s">
        <v>1376</v>
      </c>
    </row>
    <row r="21" spans="1:19" x14ac:dyDescent="0.25">
      <c r="A21" s="26" t="s">
        <v>1369</v>
      </c>
      <c r="B21" s="26" t="s">
        <v>321</v>
      </c>
      <c r="C21" s="65">
        <v>1</v>
      </c>
      <c r="D21" s="270" t="s">
        <v>1337</v>
      </c>
      <c r="E21" s="270" t="s">
        <v>1338</v>
      </c>
      <c r="F21" s="270" t="str">
        <f>[1]UnitControlCenter!$B$5</f>
        <v>thousand metric tons / year</v>
      </c>
      <c r="G21" s="270" t="s">
        <v>1377</v>
      </c>
    </row>
    <row r="22" spans="1:19" x14ac:dyDescent="0.25">
      <c r="A22" s="26" t="s">
        <v>1369</v>
      </c>
      <c r="B22" s="26" t="s">
        <v>328</v>
      </c>
      <c r="C22" s="65">
        <v>1</v>
      </c>
      <c r="D22" s="270" t="s">
        <v>1337</v>
      </c>
      <c r="E22" s="270" t="s">
        <v>1338</v>
      </c>
      <c r="F22" s="270" t="str">
        <f>[1]UnitControlCenter!$B$5</f>
        <v>thousand metric tons / year</v>
      </c>
      <c r="G22" s="270" t="s">
        <v>1378</v>
      </c>
    </row>
    <row r="23" spans="1:19" x14ac:dyDescent="0.25">
      <c r="A23" s="26" t="s">
        <v>1369</v>
      </c>
      <c r="B23" s="26" t="s">
        <v>330</v>
      </c>
      <c r="C23" s="65">
        <v>1</v>
      </c>
      <c r="D23" s="270" t="s">
        <v>1337</v>
      </c>
      <c r="E23" s="270" t="s">
        <v>1338</v>
      </c>
      <c r="F23" s="270" t="str">
        <f>[1]UnitControlCenter!$B$5</f>
        <v>thousand metric tons / year</v>
      </c>
      <c r="G23" s="270" t="s">
        <v>1379</v>
      </c>
    </row>
    <row r="24" spans="1:19" x14ac:dyDescent="0.25">
      <c r="A24" s="26" t="s">
        <v>1369</v>
      </c>
      <c r="B24" s="26" t="s">
        <v>319</v>
      </c>
      <c r="C24" s="65">
        <v>1</v>
      </c>
      <c r="D24" s="270" t="s">
        <v>1337</v>
      </c>
      <c r="E24" s="270" t="s">
        <v>1338</v>
      </c>
      <c r="F24" s="270" t="str">
        <f>[1]UnitControlCenter!$B$3</f>
        <v>million metric tons / year</v>
      </c>
      <c r="G24" s="270" t="s">
        <v>1380</v>
      </c>
    </row>
    <row r="25" spans="1:19" x14ac:dyDescent="0.25">
      <c r="A25" s="26" t="s">
        <v>1369</v>
      </c>
      <c r="B25" s="26" t="s">
        <v>309</v>
      </c>
      <c r="C25" s="65">
        <v>1</v>
      </c>
      <c r="D25" s="270" t="s">
        <v>1337</v>
      </c>
      <c r="E25" s="270" t="s">
        <v>1338</v>
      </c>
      <c r="F25" s="270" t="str">
        <f>[1]UnitControlCenter!$B$5</f>
        <v>thousand metric tons / year</v>
      </c>
      <c r="G25" s="270" t="s">
        <v>1381</v>
      </c>
    </row>
    <row r="26" spans="1:19" x14ac:dyDescent="0.25">
      <c r="A26" s="26" t="s">
        <v>1369</v>
      </c>
      <c r="B26" s="26" t="s">
        <v>326</v>
      </c>
      <c r="C26" s="65">
        <v>1</v>
      </c>
      <c r="D26" s="270" t="s">
        <v>1337</v>
      </c>
      <c r="E26" s="270" t="s">
        <v>1338</v>
      </c>
      <c r="F26" s="270" t="str">
        <f>[1]UnitControlCenter!$B$3</f>
        <v>million metric tons / year</v>
      </c>
      <c r="G26" s="270" t="s">
        <v>1382</v>
      </c>
    </row>
    <row r="27" spans="1:19" ht="15.75" thickBot="1" x14ac:dyDescent="0.3">
      <c r="A27" s="55" t="s">
        <v>1369</v>
      </c>
      <c r="B27" s="55" t="s">
        <v>17</v>
      </c>
      <c r="C27" s="61">
        <v>1</v>
      </c>
      <c r="D27" s="62" t="s">
        <v>1337</v>
      </c>
      <c r="E27" s="62" t="s">
        <v>1338</v>
      </c>
      <c r="F27" s="62" t="str">
        <f>[1]UnitControlCenter!$B$3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[1]UnitControlCenter!$B$3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[1]UnitControlCenter!$B$3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[1]UnitControlCenter!$B$3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[1]UnitControlCenter!$B$6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[1]UnitControlCenter!$B$3</f>
        <v>million metric tons / year</v>
      </c>
      <c r="G32" s="270" t="s">
        <v>1400</v>
      </c>
    </row>
    <row r="33" spans="1:19" x14ac:dyDescent="0.25">
      <c r="A33" s="26" t="s">
        <v>1397</v>
      </c>
      <c r="B33" s="26" t="s">
        <v>776</v>
      </c>
      <c r="C33" s="65">
        <v>1</v>
      </c>
      <c r="D33" s="270" t="s">
        <v>1337</v>
      </c>
      <c r="E33" s="270" t="s">
        <v>1399</v>
      </c>
      <c r="F33" s="270" t="str">
        <f>[1]UnitControlCenter!$B$3</f>
        <v>million metric tons / year</v>
      </c>
      <c r="G33" s="270" t="s">
        <v>1358</v>
      </c>
    </row>
    <row r="34" spans="1:19" x14ac:dyDescent="0.25">
      <c r="A34" s="26" t="s">
        <v>1397</v>
      </c>
      <c r="B34" s="26" t="s">
        <v>1359</v>
      </c>
      <c r="C34" s="65">
        <v>1</v>
      </c>
      <c r="D34" s="270" t="s">
        <v>1337</v>
      </c>
      <c r="E34" s="270" t="s">
        <v>1399</v>
      </c>
      <c r="F34" s="270" t="str">
        <f>[1]UnitControlCenter!$B$3</f>
        <v>million metric tons / year</v>
      </c>
      <c r="G34" s="270" t="s">
        <v>1360</v>
      </c>
    </row>
    <row r="35" spans="1:19" x14ac:dyDescent="0.25">
      <c r="A35" s="26" t="s">
        <v>1397</v>
      </c>
      <c r="B35" s="26" t="s">
        <v>1361</v>
      </c>
      <c r="C35" s="65">
        <v>1</v>
      </c>
      <c r="D35" s="270" t="s">
        <v>1337</v>
      </c>
      <c r="E35" s="270" t="s">
        <v>1399</v>
      </c>
      <c r="F35" s="270" t="str">
        <f>[1]UnitControlCenter!$B$3</f>
        <v>million metric tons / year</v>
      </c>
      <c r="G35" s="270" t="s">
        <v>1362</v>
      </c>
    </row>
    <row r="36" spans="1:19" x14ac:dyDescent="0.25">
      <c r="A36" s="26" t="s">
        <v>1397</v>
      </c>
      <c r="B36" s="26" t="s">
        <v>1029</v>
      </c>
      <c r="C36" s="65">
        <v>1</v>
      </c>
      <c r="D36" s="270" t="s">
        <v>1337</v>
      </c>
      <c r="E36" s="270" t="s">
        <v>1399</v>
      </c>
      <c r="F36" s="270" t="str">
        <f>[1]UnitControlCenter!$B$3</f>
        <v>million metric tons / year</v>
      </c>
      <c r="G36" s="270" t="s">
        <v>1363</v>
      </c>
    </row>
    <row r="37" spans="1:19" ht="30" x14ac:dyDescent="0.25">
      <c r="A37" s="26" t="s">
        <v>1397</v>
      </c>
      <c r="B37" s="26" t="s">
        <v>754</v>
      </c>
      <c r="C37" s="65">
        <v>1</v>
      </c>
      <c r="D37" s="270" t="s">
        <v>1337</v>
      </c>
      <c r="E37" s="270" t="s">
        <v>1399</v>
      </c>
      <c r="F37" s="270" t="str">
        <f>[1]UnitControlCenter!$B$3</f>
        <v>million metric tons / year</v>
      </c>
      <c r="G37" s="270" t="s">
        <v>1401</v>
      </c>
    </row>
    <row r="38" spans="1:19" ht="15.75" thickBot="1" x14ac:dyDescent="0.3">
      <c r="A38" s="55" t="s">
        <v>1397</v>
      </c>
      <c r="B38" s="55" t="s">
        <v>305</v>
      </c>
      <c r="C38" s="61">
        <v>1</v>
      </c>
      <c r="D38" s="62" t="s">
        <v>1337</v>
      </c>
      <c r="E38" s="62" t="s">
        <v>1399</v>
      </c>
      <c r="F38" s="62" t="str">
        <f>[1]UnitControlCenter!$B$3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[1]UnitControlCenter!$B$7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[1]UnitControlCenter!$B$7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[1]UnitControlCenter!$B$8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[1]UnitControlCenter!$B$8</f>
        <v>billion 2019 dollars / year</v>
      </c>
      <c r="G42" s="270" t="s">
        <v>1413</v>
      </c>
    </row>
    <row r="43" spans="1:19" ht="75" x14ac:dyDescent="0.25">
      <c r="A43" s="26" t="s">
        <v>1407</v>
      </c>
      <c r="B43" s="26" t="s">
        <v>1414</v>
      </c>
      <c r="C43" s="65">
        <v>1</v>
      </c>
      <c r="D43" s="270" t="s">
        <v>1343</v>
      </c>
      <c r="E43" s="270" t="s">
        <v>1344</v>
      </c>
      <c r="F43" s="270" t="str">
        <f>[1]UnitControlCenter!$B$8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[1]UnitControlCenter!$B$9</f>
        <v>billion 2019 dollars</v>
      </c>
      <c r="G44" s="270" t="s">
        <v>1419</v>
      </c>
    </row>
    <row r="45" spans="1:19" ht="30" x14ac:dyDescent="0.25">
      <c r="A45" s="26" t="s">
        <v>1407</v>
      </c>
      <c r="B45" s="53" t="s">
        <v>1420</v>
      </c>
      <c r="C45" s="65">
        <v>1</v>
      </c>
      <c r="D45" s="270" t="s">
        <v>1337</v>
      </c>
      <c r="E45" s="270" t="s">
        <v>1338</v>
      </c>
      <c r="F45" s="270" t="str">
        <f>[1]UnitControlCenter!$B$8</f>
        <v>billion 2019 dollars / year</v>
      </c>
      <c r="G45" s="270" t="s">
        <v>1421</v>
      </c>
    </row>
    <row r="46" spans="1:19" ht="135.75" thickBot="1" x14ac:dyDescent="0.3">
      <c r="A46" s="55" t="s">
        <v>1407</v>
      </c>
      <c r="B46" s="54" t="s">
        <v>1422</v>
      </c>
      <c r="C46" s="61">
        <v>1</v>
      </c>
      <c r="D46" s="62" t="s">
        <v>1343</v>
      </c>
      <c r="E46" s="62" t="s">
        <v>1338</v>
      </c>
      <c r="F46" s="62" t="str">
        <f>[1]UnitControlCenter!$B$8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[1]UnitControlCenter!$B$10</f>
        <v>jobs</v>
      </c>
      <c r="G47" s="270" t="s">
        <v>1428</v>
      </c>
      <c r="H47" s="270" t="s">
        <v>1429</v>
      </c>
      <c r="I47" s="270" t="s">
        <v>1430</v>
      </c>
    </row>
    <row r="48" spans="1:19" ht="30" x14ac:dyDescent="0.25">
      <c r="A48" s="26" t="s">
        <v>1426</v>
      </c>
      <c r="B48" s="53" t="s">
        <v>1431</v>
      </c>
      <c r="C48" s="65">
        <v>1</v>
      </c>
      <c r="D48" s="270" t="s">
        <v>1343</v>
      </c>
      <c r="E48" s="270" t="s">
        <v>1338</v>
      </c>
      <c r="F48" s="270" t="str">
        <f>[1]UnitControlCenter!$B$10</f>
        <v>jobs</v>
      </c>
      <c r="G48" s="270" t="s">
        <v>1432</v>
      </c>
      <c r="H48" s="270" t="s">
        <v>1433</v>
      </c>
      <c r="I48" s="270" t="s">
        <v>1434</v>
      </c>
    </row>
    <row r="49" spans="1:19" ht="30" x14ac:dyDescent="0.25">
      <c r="A49" s="26" t="s">
        <v>1426</v>
      </c>
      <c r="B49" s="53" t="s">
        <v>1435</v>
      </c>
      <c r="C49" s="65">
        <v>1</v>
      </c>
      <c r="D49" s="270" t="s">
        <v>1343</v>
      </c>
      <c r="E49" s="270" t="s">
        <v>1338</v>
      </c>
      <c r="F49" s="270" t="str">
        <f>[1]UnitControlCenter!$B$10</f>
        <v>jobs</v>
      </c>
      <c r="G49" s="270" t="s">
        <v>1436</v>
      </c>
      <c r="H49" s="270" t="s">
        <v>1437</v>
      </c>
      <c r="I49" s="270" t="s">
        <v>1438</v>
      </c>
    </row>
    <row r="50" spans="1:19" ht="45" x14ac:dyDescent="0.25">
      <c r="A50" s="26" t="s">
        <v>1426</v>
      </c>
      <c r="B50" s="53" t="s">
        <v>1439</v>
      </c>
      <c r="C50" s="65">
        <v>1</v>
      </c>
      <c r="D50" s="270" t="s">
        <v>1343</v>
      </c>
      <c r="E50" s="270" t="s">
        <v>1338</v>
      </c>
      <c r="F50" s="270" t="str">
        <f>[1]UnitControlCenter!$B$10</f>
        <v>jobs</v>
      </c>
      <c r="G50" s="270" t="s">
        <v>1440</v>
      </c>
      <c r="H50" s="270" t="s">
        <v>1429</v>
      </c>
      <c r="I50" s="270" t="s">
        <v>1430</v>
      </c>
    </row>
    <row r="51" spans="1:19" ht="45" x14ac:dyDescent="0.25">
      <c r="A51" s="26" t="s">
        <v>1426</v>
      </c>
      <c r="B51" s="53" t="s">
        <v>1441</v>
      </c>
      <c r="C51" s="65">
        <v>1</v>
      </c>
      <c r="D51" s="270" t="s">
        <v>1343</v>
      </c>
      <c r="E51" s="270" t="s">
        <v>1338</v>
      </c>
      <c r="F51" s="270" t="str">
        <f>[1]UnitControlCenter!$B$8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[1]UnitControlCenter!$B$12</f>
        <v>% change</v>
      </c>
      <c r="G52" s="270" t="s">
        <v>1445</v>
      </c>
      <c r="H52" s="270" t="s">
        <v>1443</v>
      </c>
      <c r="I52" s="270" t="s">
        <v>1430</v>
      </c>
    </row>
    <row r="53" spans="1:19" ht="30" x14ac:dyDescent="0.25">
      <c r="A53" s="26" t="s">
        <v>1426</v>
      </c>
      <c r="B53" s="53" t="s">
        <v>1446</v>
      </c>
      <c r="C53" s="65">
        <v>1</v>
      </c>
      <c r="D53" s="270" t="s">
        <v>1343</v>
      </c>
      <c r="E53" s="270" t="s">
        <v>1338</v>
      </c>
      <c r="F53" s="270" t="str">
        <f>[1]UnitControlCenter!$B$8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[1]UnitControlCenter!$B$8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[1]UnitControlCenter!$B$13</f>
        <v>2019 dollars / employee-year</v>
      </c>
      <c r="G55" s="270" t="s">
        <v>1452</v>
      </c>
    </row>
    <row r="56" spans="1:19" ht="30.75" thickBot="1" x14ac:dyDescent="0.3">
      <c r="A56" s="55" t="s">
        <v>1426</v>
      </c>
      <c r="B56" s="54" t="s">
        <v>1453</v>
      </c>
      <c r="C56" s="61">
        <v>1</v>
      </c>
      <c r="D56" s="62" t="s">
        <v>1343</v>
      </c>
      <c r="E56" s="62" t="s">
        <v>1338</v>
      </c>
      <c r="F56" s="62" t="str">
        <f>[1]UnitControlCenter!$B$8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[1]UnitControlCenter!$B$8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[1]UnitControlCenter!$B$8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[1]UnitControlCenter!$B$8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[1]UnitControlCenter!$B$8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[1]UnitControlCenter!$B$8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[1]UnitControlCenter!$B$8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[1]UnitControlCenter!$B$8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[1]UnitControlCenter!$B$8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[1]UnitControlCenter!$B$8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[1]UnitControlCenter!$B$8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[1]UnitControlCenter!$B$11</f>
        <v>incidents / year</v>
      </c>
      <c r="G67" s="270" t="s">
        <v>1489</v>
      </c>
    </row>
    <row r="68" spans="1:19" x14ac:dyDescent="0.25">
      <c r="A68" s="26" t="s">
        <v>1486</v>
      </c>
      <c r="B68" s="26" t="s">
        <v>1490</v>
      </c>
      <c r="C68" s="65">
        <v>1</v>
      </c>
      <c r="D68" s="270" t="s">
        <v>1337</v>
      </c>
      <c r="E68" s="270" t="s">
        <v>1338</v>
      </c>
      <c r="F68" s="270" t="str">
        <f>[1]UnitControlCenter!$B$11</f>
        <v>incidents / year</v>
      </c>
      <c r="G68" s="270" t="s">
        <v>1489</v>
      </c>
    </row>
    <row r="69" spans="1:19" ht="30" x14ac:dyDescent="0.25">
      <c r="A69" s="26" t="s">
        <v>1486</v>
      </c>
      <c r="B69" s="26" t="s">
        <v>1491</v>
      </c>
      <c r="C69" s="65">
        <v>1</v>
      </c>
      <c r="D69" s="270" t="s">
        <v>1337</v>
      </c>
      <c r="E69" s="270" t="s">
        <v>1338</v>
      </c>
      <c r="F69" s="270" t="str">
        <f>[1]UnitControlCenter!$B$8</f>
        <v>billion 2019 dollars / year</v>
      </c>
      <c r="G69" s="270" t="s">
        <v>1492</v>
      </c>
    </row>
    <row r="70" spans="1:19" x14ac:dyDescent="0.25">
      <c r="A70" s="26" t="s">
        <v>1486</v>
      </c>
      <c r="B70" s="26" t="s">
        <v>1493</v>
      </c>
      <c r="C70" s="65">
        <v>1</v>
      </c>
      <c r="D70" s="270" t="s">
        <v>1337</v>
      </c>
      <c r="E70" s="270" t="s">
        <v>1338</v>
      </c>
      <c r="F70" s="270" t="str">
        <f>[1]UnitControlCenter!$B$11</f>
        <v>incidents / year</v>
      </c>
      <c r="G70" s="270" t="s">
        <v>1494</v>
      </c>
    </row>
    <row r="71" spans="1:19" ht="30" x14ac:dyDescent="0.25">
      <c r="A71" s="26" t="s">
        <v>1486</v>
      </c>
      <c r="B71" s="26" t="s">
        <v>1495</v>
      </c>
      <c r="C71" s="65">
        <v>1</v>
      </c>
      <c r="D71" s="270" t="s">
        <v>1337</v>
      </c>
      <c r="E71" s="270" t="s">
        <v>1338</v>
      </c>
      <c r="F71" s="270" t="str">
        <f>[1]UnitControlCenter!$B$11</f>
        <v>incidents / year</v>
      </c>
      <c r="G71" s="270" t="s">
        <v>1496</v>
      </c>
    </row>
    <row r="72" spans="1:19" x14ac:dyDescent="0.25">
      <c r="A72" s="26" t="s">
        <v>1486</v>
      </c>
      <c r="B72" s="26" t="s">
        <v>1497</v>
      </c>
      <c r="C72" s="65">
        <v>1</v>
      </c>
      <c r="D72" s="270" t="s">
        <v>1337</v>
      </c>
      <c r="E72" s="270" t="s">
        <v>1338</v>
      </c>
      <c r="F72" s="270" t="str">
        <f>[1]UnitControlCenter!$B$11</f>
        <v>incidents / year</v>
      </c>
      <c r="G72" s="270" t="s">
        <v>1498</v>
      </c>
    </row>
    <row r="73" spans="1:19" ht="30" x14ac:dyDescent="0.25">
      <c r="A73" s="26" t="s">
        <v>1486</v>
      </c>
      <c r="B73" s="26" t="s">
        <v>1499</v>
      </c>
      <c r="C73" s="65">
        <v>1</v>
      </c>
      <c r="D73" s="270" t="s">
        <v>1337</v>
      </c>
      <c r="E73" s="270" t="s">
        <v>1338</v>
      </c>
      <c r="F73" s="270" t="str">
        <f>[1]UnitControlCenter!$B$11</f>
        <v>incidents / year</v>
      </c>
      <c r="G73" s="270" t="s">
        <v>1500</v>
      </c>
    </row>
    <row r="74" spans="1:19" x14ac:dyDescent="0.25">
      <c r="A74" s="26" t="s">
        <v>1486</v>
      </c>
      <c r="B74" s="26" t="s">
        <v>1501</v>
      </c>
      <c r="C74" s="65">
        <v>1</v>
      </c>
      <c r="D74" s="270" t="s">
        <v>1337</v>
      </c>
      <c r="E74" s="270" t="s">
        <v>1338</v>
      </c>
      <c r="F74" s="270" t="str">
        <f>[1]UnitControlCenter!$B$11</f>
        <v>incidents / year</v>
      </c>
      <c r="G74" s="270" t="s">
        <v>1502</v>
      </c>
    </row>
    <row r="75" spans="1:19" x14ac:dyDescent="0.25">
      <c r="A75" s="26" t="s">
        <v>1486</v>
      </c>
      <c r="B75" s="26" t="s">
        <v>1503</v>
      </c>
      <c r="C75" s="65">
        <v>1</v>
      </c>
      <c r="D75" s="270" t="s">
        <v>1337</v>
      </c>
      <c r="E75" s="270" t="s">
        <v>1338</v>
      </c>
      <c r="F75" s="270" t="str">
        <f>[1]UnitControlCenter!$B$11</f>
        <v>incidents / year</v>
      </c>
      <c r="G75" s="270" t="s">
        <v>1504</v>
      </c>
    </row>
    <row r="76" spans="1:19" ht="30.75" thickBot="1" x14ac:dyDescent="0.3">
      <c r="A76" s="55" t="s">
        <v>1486</v>
      </c>
      <c r="B76" s="55" t="s">
        <v>1505</v>
      </c>
      <c r="C76" s="61">
        <v>1</v>
      </c>
      <c r="D76" s="62" t="s">
        <v>1337</v>
      </c>
      <c r="E76" s="62" t="s">
        <v>1338</v>
      </c>
      <c r="F76" s="62" t="str">
        <f>[1]UnitControlCenter!$B$11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[1]UnitControlCenter!$B$15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[1]UnitControlCenter!$B$15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[1]UnitControlCenter!$B$16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[1]UnitControlCenter!$B$16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[1]UnitControlCenter!$B$15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[1]UnitControlCenter!$B$17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[1]UnitControlCenter!$B$15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[1]UnitControlCenter!$B$3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[1]UnitControlCenter!$B$18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[1]UnitControlCenter!$B$18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[1]UnitControlCenter!$B$21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[1]UnitControlCenter!$B$22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[1]UnitControlCenter!$B$22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[1]UnitControlCenter!$B$22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[1]UnitControlCenter!$B$22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[1]UnitControlCenter!$B$23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[1]UnitControlCenter!$B$24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[1]UnitControlCenter!$B$23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[1]UnitControlCenter!$B$23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[1]UnitControlCenter!$B$23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[1]UnitControlCenter!$B$3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[1]UnitControlCenter!$B$25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[1]UnitControlCenter!$B$25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[1]UnitControlCenter!$B$19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[1]UnitControlCenter!$B$20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[1]UnitControlCenter!$B$25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[1]UnitControlCenter!$B$25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[1]UnitControlCenter!$B$25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[1]UnitControlCenter!$B$25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[1]UnitControlCenter!$B$3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[1]UnitControlCenter!$B$3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[1]UnitControlCenter!$B$3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[1]UnitControlCenter!$B$3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[1]UnitControlCenter!$B$3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[1]UnitControlCenter!$B$3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[1]UnitControlCenter!$B$25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[1]UnitControlCenter!$B$25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[1]UnitControlCenter!$B$25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[1]UnitControlCenter!$B$25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[1]UnitControlCenter!$B$25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[1]UnitControlCenter!$B$26</f>
        <v>thousand BTU / 2019 dollar</v>
      </c>
      <c r="G117" s="270" t="s">
        <v>1628</v>
      </c>
    </row>
    <row r="118" spans="1:19" x14ac:dyDescent="0.25">
      <c r="A118" s="26" t="s">
        <v>1619</v>
      </c>
      <c r="B118" s="26" t="s">
        <v>1629</v>
      </c>
      <c r="C118" s="65">
        <v>1</v>
      </c>
      <c r="D118" s="270" t="s">
        <v>1337</v>
      </c>
      <c r="E118" s="270" t="s">
        <v>1338</v>
      </c>
      <c r="F118" s="270" t="str">
        <f>[1]UnitControlCenter!$B$15</f>
        <v>terawatt-hours (TWh) / year</v>
      </c>
      <c r="G118" s="270" t="s">
        <v>1630</v>
      </c>
    </row>
    <row r="119" spans="1:19" x14ac:dyDescent="0.25">
      <c r="A119" s="26" t="s">
        <v>1619</v>
      </c>
      <c r="B119" s="26" t="s">
        <v>1631</v>
      </c>
      <c r="C119" s="65">
        <v>1</v>
      </c>
      <c r="D119" s="270" t="s">
        <v>1337</v>
      </c>
      <c r="E119" s="270" t="s">
        <v>1338</v>
      </c>
      <c r="F119" s="270" t="str">
        <f>[1]UnitControlCenter!$B$27</f>
        <v>millions of short tons / year</v>
      </c>
      <c r="G119" s="270" t="s">
        <v>1632</v>
      </c>
    </row>
    <row r="120" spans="1:19" x14ac:dyDescent="0.25">
      <c r="A120" s="26" t="s">
        <v>1619</v>
      </c>
      <c r="B120" s="26" t="s">
        <v>1633</v>
      </c>
      <c r="C120" s="65">
        <v>1</v>
      </c>
      <c r="D120" s="270" t="s">
        <v>1337</v>
      </c>
      <c r="E120" s="270" t="s">
        <v>1338</v>
      </c>
      <c r="F120" s="270" t="str">
        <f>[1]UnitControlCenter!$B$27</f>
        <v>millions of short tons / year</v>
      </c>
      <c r="G120" s="270" t="s">
        <v>1634</v>
      </c>
    </row>
    <row r="121" spans="1:19" x14ac:dyDescent="0.25">
      <c r="A121" s="26" t="s">
        <v>1619</v>
      </c>
      <c r="B121" s="26" t="s">
        <v>1635</v>
      </c>
      <c r="C121" s="65">
        <v>1</v>
      </c>
      <c r="D121" s="270" t="s">
        <v>1337</v>
      </c>
      <c r="E121" s="270" t="s">
        <v>1338</v>
      </c>
      <c r="F121" s="270" t="str">
        <f>[1]UnitControlCenter!$B$28</f>
        <v>trillion cubic feet / year</v>
      </c>
      <c r="G121" s="270" t="s">
        <v>1636</v>
      </c>
    </row>
    <row r="122" spans="1:19" ht="30" x14ac:dyDescent="0.25">
      <c r="A122" s="26" t="s">
        <v>1619</v>
      </c>
      <c r="B122" s="26" t="s">
        <v>1637</v>
      </c>
      <c r="C122" s="65">
        <v>1</v>
      </c>
      <c r="D122" s="270" t="s">
        <v>1337</v>
      </c>
      <c r="E122" s="270" t="s">
        <v>1338</v>
      </c>
      <c r="F122" s="270" t="str">
        <f>[1]UnitControlCenter!$B$29</f>
        <v>million barrels / year</v>
      </c>
      <c r="G122" s="270" t="s">
        <v>1638</v>
      </c>
    </row>
    <row r="123" spans="1:19" x14ac:dyDescent="0.25">
      <c r="A123" s="26" t="s">
        <v>1619</v>
      </c>
      <c r="B123" s="26" t="s">
        <v>1639</v>
      </c>
      <c r="C123" s="65">
        <v>1</v>
      </c>
      <c r="D123" s="270" t="s">
        <v>1337</v>
      </c>
      <c r="E123" s="270" t="s">
        <v>1338</v>
      </c>
      <c r="F123" s="270" t="str">
        <f>[1]UnitControlCenter!$B$29</f>
        <v>million barrels / year</v>
      </c>
      <c r="G123" s="270" t="s">
        <v>1640</v>
      </c>
    </row>
    <row r="124" spans="1:19" x14ac:dyDescent="0.25">
      <c r="A124" s="26" t="s">
        <v>1619</v>
      </c>
      <c r="B124" s="26" t="s">
        <v>1641</v>
      </c>
      <c r="C124" s="65">
        <v>1</v>
      </c>
      <c r="D124" s="270" t="s">
        <v>1337</v>
      </c>
      <c r="E124" s="270" t="s">
        <v>1338</v>
      </c>
      <c r="F124" s="270" t="str">
        <f>[1]UnitControlCenter!$B$27</f>
        <v>millions of short tons / year</v>
      </c>
      <c r="G124" s="270" t="s">
        <v>1642</v>
      </c>
    </row>
    <row r="125" spans="1:19" ht="30" x14ac:dyDescent="0.25">
      <c r="A125" s="26" t="s">
        <v>1619</v>
      </c>
      <c r="B125" s="26" t="s">
        <v>1643</v>
      </c>
      <c r="C125" s="65">
        <v>1</v>
      </c>
      <c r="D125" s="270" t="s">
        <v>1337</v>
      </c>
      <c r="E125" s="270" t="s">
        <v>1338</v>
      </c>
      <c r="F125" s="270" t="str">
        <f>[1]UnitControlCenter!$B$30</f>
        <v>million gallons / year</v>
      </c>
      <c r="G125" s="270" t="s">
        <v>1644</v>
      </c>
    </row>
    <row r="126" spans="1:19" ht="30" x14ac:dyDescent="0.25">
      <c r="A126" s="26" t="s">
        <v>1619</v>
      </c>
      <c r="B126" s="26" t="s">
        <v>1645</v>
      </c>
      <c r="C126" s="65">
        <v>1</v>
      </c>
      <c r="D126" s="270" t="s">
        <v>1337</v>
      </c>
      <c r="E126" s="270" t="s">
        <v>1338</v>
      </c>
      <c r="F126" s="270" t="str">
        <f>[1]UnitControlCenter!$B$27</f>
        <v>millions of short tons / year</v>
      </c>
      <c r="G126" s="270" t="s">
        <v>1646</v>
      </c>
    </row>
    <row r="127" spans="1:19" ht="15.75" thickBot="1" x14ac:dyDescent="0.3">
      <c r="A127" s="55" t="s">
        <v>1619</v>
      </c>
      <c r="B127" s="55" t="s">
        <v>1647</v>
      </c>
      <c r="C127" s="61">
        <v>1</v>
      </c>
      <c r="D127" s="62" t="s">
        <v>1337</v>
      </c>
      <c r="E127" s="62" t="s">
        <v>1338</v>
      </c>
      <c r="F127" s="62" t="str">
        <f>[1]UnitControlCenter!$B$5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[1]UnitControlCenter!$B$31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[1]UnitControlCenter!$B$31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[1]UnitControlCenter!$B$8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[1]UnitControlCenter!$B$8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[1]UnitControlCenter!B3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[1]UnitControlCenter!B3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[1]UnitControlCenter!$B$31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[1]UnitControlCenter!$B$31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[1]UnitControlCenter!$B$8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[1]UnitControlCenter!$B$8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[1]UnitControlCenter!$B$25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[1]UnitControlCenter!$B$25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[1]UnitControlCenter!$B$17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[1]UnitControlCenter!$B$32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[1]UnitControlCenter!$B$32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[1]UnitControlCenter!$B$33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[1]UnitControlCenter!$B$34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[1]UnitControlCenter!$B$34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[1]UnitControlCenter!$B$32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[1]UnitControlCenter!$B$35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[1]UnitControlCenter!$B$34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[1]UnitControlCenter!$B$36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[1]UnitControlCenter!$B$37</f>
        <v>2019 dollars / kilowatt-hour (kWh)</v>
      </c>
      <c r="G150" s="270" t="s">
        <v>1714</v>
      </c>
    </row>
    <row r="151" spans="1:19" ht="30" x14ac:dyDescent="0.25">
      <c r="A151" s="26" t="s">
        <v>1712</v>
      </c>
      <c r="B151" s="26" t="s">
        <v>1715</v>
      </c>
      <c r="C151" s="65">
        <v>1</v>
      </c>
      <c r="D151" s="270" t="s">
        <v>1343</v>
      </c>
      <c r="E151" s="270" t="s">
        <v>1338</v>
      </c>
      <c r="F151" s="270" t="str">
        <f>[1]UnitControlCenter!$B$38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[1]UnitControlCenter!$B$39</f>
        <v>million 2019 dollars / megawatt (MW)</v>
      </c>
      <c r="G152" s="270" t="s">
        <v>1720</v>
      </c>
    </row>
    <row r="153" spans="1:19" ht="30" x14ac:dyDescent="0.25">
      <c r="A153" s="26" t="s">
        <v>1712</v>
      </c>
      <c r="B153" s="26" t="s">
        <v>1721</v>
      </c>
      <c r="C153" s="65">
        <v>1</v>
      </c>
      <c r="D153" s="270" t="s">
        <v>1337</v>
      </c>
      <c r="E153" s="270" t="s">
        <v>1338</v>
      </c>
      <c r="F153" s="270" t="str">
        <f>[1]UnitControlCenter!$B$39</f>
        <v>million 2019 dollars / megawatt (MW)</v>
      </c>
      <c r="G153" s="270" t="s">
        <v>1722</v>
      </c>
    </row>
    <row r="154" spans="1:19" ht="30" x14ac:dyDescent="0.25">
      <c r="A154" s="26" t="s">
        <v>1712</v>
      </c>
      <c r="B154" s="26" t="s">
        <v>1723</v>
      </c>
      <c r="C154" s="65">
        <v>1</v>
      </c>
      <c r="D154" s="270" t="s">
        <v>1337</v>
      </c>
      <c r="E154" s="270" t="s">
        <v>1338</v>
      </c>
      <c r="F154" s="270" t="str">
        <f>[1]UnitControlCenter!$B$39</f>
        <v>million 2019 dollars / megawatt (MW)</v>
      </c>
      <c r="G154" s="270" t="s">
        <v>1724</v>
      </c>
    </row>
    <row r="155" spans="1:19" ht="30.75" thickBot="1" x14ac:dyDescent="0.3">
      <c r="A155" s="55" t="s">
        <v>1712</v>
      </c>
      <c r="B155" s="55" t="s">
        <v>1725</v>
      </c>
      <c r="C155" s="61">
        <v>1</v>
      </c>
      <c r="D155" s="62" t="s">
        <v>1337</v>
      </c>
      <c r="E155" s="62" t="s">
        <v>1338</v>
      </c>
      <c r="F155" s="62" t="str">
        <f>[1]UnitControlCenter!$B$40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abSelected="1" zoomScale="85" zoomScaleNormal="85" workbookViewId="0">
      <pane ySplit="1" topLeftCell="A1116" activePane="bottomLeft" state="frozen"/>
      <selection pane="bottomLeft" activeCell="I1119" sqref="I1119"/>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New Mexico</v>
      </c>
      <c r="B6" s="145">
        <f>SUMIFS(B7:B57,$A7:$A57,$A$6)</f>
        <v>364</v>
      </c>
      <c r="C6" s="145">
        <f>SUMIFS(C7:C57,$A7:$A57,$A$6)</f>
        <v>2099134</v>
      </c>
      <c r="D6" s="145">
        <f>ROUND(SUMIFS(D7:D57,$A7:$A57,$A$6),2)</f>
        <v>17.34</v>
      </c>
      <c r="E6" s="145">
        <f t="shared" ref="E6:L6" si="0">SUMIFS(E7:E57,$A7:$A57,$A$6)</f>
        <v>0</v>
      </c>
      <c r="F6" s="145">
        <f t="shared" si="0"/>
        <v>0.20961953304417216</v>
      </c>
      <c r="G6" s="145">
        <f t="shared" si="0"/>
        <v>0.37566173732864705</v>
      </c>
      <c r="H6" s="145">
        <f t="shared" si="0"/>
        <v>0.73146646079537891</v>
      </c>
      <c r="I6" s="145">
        <f t="shared" si="0"/>
        <v>39073</v>
      </c>
      <c r="J6" s="145">
        <f t="shared" si="0"/>
        <v>13046937</v>
      </c>
      <c r="K6" s="145">
        <f t="shared" si="0"/>
        <v>4043</v>
      </c>
      <c r="L6" s="145">
        <f t="shared" si="0"/>
        <v>7071638</v>
      </c>
      <c r="M6" s="145">
        <f>ROUND(SUMIFS(M7:M57,$A7:$A57,$A$6)*100,0)</f>
        <v>-90</v>
      </c>
      <c r="N6" s="145">
        <f>ROUND(SUMIFS(N7:N57,$A7:$A57,$A$6)*100,0)</f>
        <v>-46</v>
      </c>
      <c r="O6" s="145">
        <f t="shared" ref="O6:AM6" si="1">ROUND(SUMIFS(O7:O57,$A7:$A57,$A$6),0)</f>
        <v>192</v>
      </c>
      <c r="P6" s="145">
        <f t="shared" si="1"/>
        <v>92</v>
      </c>
      <c r="Q6" s="145">
        <f t="shared" si="1"/>
        <v>2640</v>
      </c>
      <c r="R6" s="145">
        <f t="shared" si="1"/>
        <v>0</v>
      </c>
      <c r="S6" s="145">
        <f t="shared" si="1"/>
        <v>0</v>
      </c>
      <c r="T6" s="145">
        <f t="shared" si="1"/>
        <v>0</v>
      </c>
      <c r="U6" s="145">
        <f t="shared" si="1"/>
        <v>17</v>
      </c>
      <c r="V6" s="145">
        <f t="shared" si="1"/>
        <v>737</v>
      </c>
      <c r="W6" s="145">
        <f t="shared" si="1"/>
        <v>0</v>
      </c>
      <c r="X6" s="145">
        <f t="shared" si="1"/>
        <v>2640</v>
      </c>
      <c r="Y6" s="145">
        <f t="shared" si="1"/>
        <v>1416</v>
      </c>
      <c r="Z6" s="145">
        <f t="shared" si="1"/>
        <v>0</v>
      </c>
      <c r="AA6" s="145">
        <f t="shared" si="1"/>
        <v>83</v>
      </c>
      <c r="AB6" s="145">
        <f t="shared" si="1"/>
        <v>2034</v>
      </c>
      <c r="AC6" s="145">
        <f t="shared" si="1"/>
        <v>672</v>
      </c>
      <c r="AD6" s="145">
        <f t="shared" si="1"/>
        <v>0</v>
      </c>
      <c r="AE6" s="145">
        <f t="shared" si="1"/>
        <v>5</v>
      </c>
      <c r="AF6" s="145">
        <f t="shared" si="1"/>
        <v>9</v>
      </c>
      <c r="AG6" s="145">
        <f t="shared" si="1"/>
        <v>19</v>
      </c>
      <c r="AH6" s="145">
        <f t="shared" si="1"/>
        <v>1792</v>
      </c>
      <c r="AI6" s="145">
        <f t="shared" si="1"/>
        <v>0</v>
      </c>
      <c r="AJ6" s="145">
        <f t="shared" si="1"/>
        <v>0</v>
      </c>
      <c r="AK6" s="145">
        <f t="shared" si="1"/>
        <v>0</v>
      </c>
      <c r="AL6" s="145">
        <f t="shared" si="1"/>
        <v>0</v>
      </c>
      <c r="AM6" s="145">
        <f t="shared" si="1"/>
        <v>0</v>
      </c>
      <c r="AN6" s="145">
        <f>ROUND(SUMIFS(AN7:AN57,$A7:$A57,$A$6),)</f>
        <v>649</v>
      </c>
      <c r="AO6" s="145">
        <f t="shared" ref="AO6:AP6" si="2">ROUND(SUMIFS(AO7:AO57,$A7:$A57,$A$6),)</f>
        <v>8273</v>
      </c>
      <c r="AP6" s="145">
        <f t="shared" si="2"/>
        <v>254</v>
      </c>
      <c r="AQ6" s="145">
        <f>ROUND(SUMIFS(AQ7:AQ57,$A7:$A57,$A$6),0)</f>
        <v>78</v>
      </c>
      <c r="AR6" s="146">
        <f>SUMIFS(AR7:AR57,$A7:$A57,$A$6)</f>
        <v>0.31997526761216533</v>
      </c>
      <c r="AS6" s="145">
        <f>ROUND(SUMIFS(AS7:AS57,$A7:$A57,$A$6),0)</f>
        <v>68</v>
      </c>
      <c r="AT6" s="145">
        <f>ROUND(SUMIFS(AT7:AT57,$A7:$A57,$A$6),0)</f>
        <v>92</v>
      </c>
      <c r="AU6" s="145">
        <f>ROUND(SUMIFS(AU7:AU57,$A7:$A57,$A$6),0)</f>
        <v>284</v>
      </c>
      <c r="AV6" s="145">
        <f>ROUND(SUMIFS(AV7:AV57,$A7:$A57,$A$6)*100,0)</f>
        <v>20</v>
      </c>
      <c r="AW6" s="145">
        <f>ROUND(SUMIFS(AW7:AW57,$A7:$A57,$A$6)*100,0)</f>
        <v>36</v>
      </c>
      <c r="AX6" s="145">
        <f>ROUND(SUMIFS(AX7:AX57,$A7:$A57,$A$6)*100,0)</f>
        <v>70</v>
      </c>
      <c r="AY6" s="145">
        <f>SUMIFS(AY7:AY57,$A7:$A57,$A$6)</f>
        <v>1</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NM</v>
      </c>
      <c r="B63" s="155">
        <f>SUMIFS(B64:B72,$A$64:$A$72,$A$63)</f>
        <v>1569822951793760</v>
      </c>
      <c r="C63" s="155">
        <f t="shared" ref="C63:Y63" si="9">SUMIFS(C64:C72,$A$64:$A$72,$A$63)</f>
        <v>158850204000000</v>
      </c>
      <c r="D63" s="155">
        <f t="shared" si="9"/>
        <v>6265495785837.5</v>
      </c>
      <c r="E63" s="155">
        <f t="shared" si="9"/>
        <v>28083822007599.301</v>
      </c>
      <c r="F63" s="155">
        <f t="shared" si="9"/>
        <v>16910855262890.699</v>
      </c>
      <c r="G63" s="155">
        <f t="shared" si="9"/>
        <v>1514136560000000</v>
      </c>
      <c r="H63" s="155">
        <f t="shared" si="9"/>
        <v>0</v>
      </c>
      <c r="I63" s="155">
        <f t="shared" si="9"/>
        <v>0</v>
      </c>
      <c r="J63" s="155">
        <f t="shared" si="9"/>
        <v>1885631209000000</v>
      </c>
      <c r="K63" s="155">
        <f t="shared" si="9"/>
        <v>281991804000000</v>
      </c>
      <c r="L63" s="155">
        <f t="shared" si="9"/>
        <v>6265495785837.5</v>
      </c>
      <c r="M63" s="155">
        <f t="shared" si="9"/>
        <v>33324822007599.301</v>
      </c>
      <c r="N63" s="155">
        <f t="shared" si="9"/>
        <v>24260855262890.699</v>
      </c>
      <c r="O63" s="155">
        <f t="shared" si="9"/>
        <v>1795366560000000</v>
      </c>
      <c r="P63" s="155">
        <f t="shared" si="9"/>
        <v>106619620381533</v>
      </c>
      <c r="Q63" s="155">
        <f t="shared" si="9"/>
        <v>73976158075227.297</v>
      </c>
      <c r="R63" s="155">
        <f t="shared" si="9"/>
        <v>83.251854567377393</v>
      </c>
      <c r="S63" s="156">
        <f t="shared" si="9"/>
        <v>56.331496783502267</v>
      </c>
      <c r="T63" s="156">
        <f t="shared" si="9"/>
        <v>100</v>
      </c>
      <c r="U63" s="156">
        <f t="shared" si="9"/>
        <v>84.272984267388267</v>
      </c>
      <c r="V63" s="156">
        <f t="shared" si="9"/>
        <v>69.704283215264354</v>
      </c>
      <c r="W63" s="156">
        <f t="shared" si="9"/>
        <v>84.335789344321981</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NM</v>
      </c>
      <c r="D77" s="93">
        <v>2019</v>
      </c>
      <c r="E77" s="93">
        <v>2050</v>
      </c>
    </row>
    <row r="78" spans="1:40" ht="15.95" customHeight="1" x14ac:dyDescent="0.25">
      <c r="B78" s="93" t="s">
        <v>2058</v>
      </c>
      <c r="C78" s="93" t="s">
        <v>497</v>
      </c>
      <c r="D78" s="93" cm="1">
        <f t="array" ref="D78">ROUND(INDEX($B$95:$H$845,MATCH(1,($C78=$E$95:$E$845)*($B78=$F$95:$F$845)*($C$77=$B$95:$B$845),0),MATCH(D$77,$B$95:$H$95,0))*100,1)</f>
        <v>5.6</v>
      </c>
      <c r="E78" s="165" cm="1">
        <f t="array" ref="E78">ROUND(INDEX($B$95:$H$845,MATCH(1,($C78=$E$95:$E$845)*($B78=$F$95:$F$845)*($C$77=$B$95:$B$845),0),MATCH(E$77,$B$95:$H$95,0))*100,1)</f>
        <v>10</v>
      </c>
    </row>
    <row r="79" spans="1:40" ht="15.95" customHeight="1" x14ac:dyDescent="0.25">
      <c r="B79" s="165" t="s">
        <v>2058</v>
      </c>
      <c r="C79" s="93" t="s">
        <v>2057</v>
      </c>
      <c r="D79" s="165" cm="1">
        <f t="array" ref="D79">ROUND(INDEX($B$95:$H$845,MATCH(1,($C79=$E$95:$E$845)*($B79=$F$95:$F$845)*($C$77=$B$95:$B$845),0),MATCH(D$77,$B$95:$H$95,0))*100,1)</f>
        <v>60.3</v>
      </c>
      <c r="E79" s="165" cm="1">
        <f t="array" ref="E79">ROUND(INDEX($B$95:$H$845,MATCH(1,($C79=$E$95:$E$845)*($B79=$F$95:$F$845)*($C$77=$B$95:$B$845),0),MATCH(E$77,$B$95:$H$95,0))*100,1)</f>
        <v>65.3</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5.6</v>
      </c>
      <c r="E81" s="165" cm="1">
        <f t="array" ref="E81">ROUND(INDEX($B$95:$H$845,MATCH(1,($C81=$E$95:$E$845)*($B81=$F$95:$F$845)*($C$77=$B$95:$B$845),0),MATCH(E$77,$B$95:$H$95,0))*100,1)</f>
        <v>10</v>
      </c>
    </row>
    <row r="82" spans="2:26" ht="15.95" customHeight="1" x14ac:dyDescent="0.25">
      <c r="B82" s="165" t="s">
        <v>2055</v>
      </c>
      <c r="C82" s="165" t="s">
        <v>2057</v>
      </c>
      <c r="D82" s="165" cm="1">
        <f t="array" ref="D82">ROUND(INDEX($B$95:$H$845,MATCH(1,($C82=$E$95:$E$845)*($B82=$F$95:$F$845)*($C$77=$B$95:$B$845),0),MATCH(D$77,$B$95:$H$95,0))*100,1)</f>
        <v>60.3</v>
      </c>
      <c r="E82" s="165" cm="1">
        <f t="array" ref="E82">ROUND(INDEX($B$95:$H$845,MATCH(1,($C82=$E$95:$E$845)*($B82=$F$95:$F$845)*($C$77=$B$95:$B$845),0),MATCH(E$77,$B$95:$H$95,0))*100,1)</f>
        <v>65.3</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NM</v>
      </c>
    </row>
    <row r="84" spans="2:26" ht="15.95" customHeight="1" x14ac:dyDescent="0.25">
      <c r="B84" s="93" t="s">
        <v>2059</v>
      </c>
      <c r="C84" s="165" t="s">
        <v>497</v>
      </c>
      <c r="D84" s="165" cm="1">
        <f t="array" ref="D84">ROUND(INDEX($B$95:$H$845,MATCH(1,($C84=$E$95:$E$845)*($B84=$F$95:$F$845)*($C$77=$B$95:$B$845),0),MATCH(D$77,$B$95:$H$95,0))*100,1)</f>
        <v>0.5</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43.3</v>
      </c>
      <c r="E85" s="165" cm="1">
        <f t="array" ref="E85">ROUND(INDEX($B$95:$H$845,MATCH(1,($C85=$E$95:$E$845)*($B85=$F$95:$F$845)*($C$77=$B$95:$B$845),0),MATCH(E$77,$B$95:$H$95,0))*100,1)</f>
        <v>26.3</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73</v>
      </c>
      <c r="E86" s="165" cm="1">
        <f t="array" ref="E86">ROUND(INDEX($B$95:$H$845,MATCH(1,($C86=$E$95:$E$845)*($B86=$F$95:$F$845)*($C$77=$B$95:$B$845),0),MATCH(E$77,$B$95:$H$95,0))*100,1)</f>
        <v>85.9</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5917083135189.4902</v>
      </c>
      <c r="N86" s="165" cm="1">
        <f t="array" ref="N86">INDEX($K$95:$Z$195,MATCH(1,($J86=$L$95:$L$195)*($J$83=$K$95:$K$195),0),MATCH(N$85,$K$95:$Z$95,0))</f>
        <v>26230690194106.5</v>
      </c>
      <c r="O86" s="165" cm="1">
        <f t="array" ref="O86">INDEX($K$95:$Z$195,MATCH(1,($J86=$L$95:$L$195)*($J$83=$K$95:$K$195),0),MATCH(O$85,$K$95:$Z$95,0))</f>
        <v>15561753902350.699</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5917083135189.4902</v>
      </c>
      <c r="N87" s="165" cm="1">
        <f t="array" ref="N87">INDEX($K$95:$Z$195,MATCH(1,($J87=$L$95:$L$195)*($J$83=$K$95:$K$195),0),MATCH(N$85,$K$95:$Z$95,0))</f>
        <v>31471690194106.5</v>
      </c>
      <c r="O87" s="165" cm="1">
        <f t="array" ref="O87">INDEX($K$95:$Z$195,MATCH(1,($J87=$L$95:$L$195)*($J$83=$K$95:$K$195),0),MATCH(O$85,$K$95:$Z$95,0))</f>
        <v>22911753902350.699</v>
      </c>
      <c r="P87" s="165" cm="1">
        <f t="array" ref="P87">INDEX($K$95:$Z$195,MATCH(1,($J87=$L$95:$L$195)*($J$83=$K$95:$K$195),0),MATCH(P$85,$K$95:$Z$95,0))</f>
        <v>0</v>
      </c>
      <c r="Q87" s="165" cm="1">
        <f t="array" ref="Q87">INDEX($K$95:$Z$195,MATCH(1,($J87=$L$95:$L$195)*($J$83=$K$95:$K$195),0),MATCH(Q$85,$K$95:$Z$95,0))</f>
        <v>100690700178254</v>
      </c>
      <c r="R87" s="165" cm="1">
        <f t="array" ref="R87">INDEX($K$95:$Z$195,MATCH(1,($J87=$L$95:$L$195)*($J$83=$K$95:$K$195),0),MATCH(R$85,$K$95:$Z$95,0))</f>
        <v>69862480530665.602</v>
      </c>
    </row>
    <row r="88" spans="2:26" ht="15.95" customHeight="1" x14ac:dyDescent="0.25">
      <c r="J88" s="93" t="s">
        <v>2060</v>
      </c>
      <c r="K88" s="165">
        <f>IFERROR(K86/K87 *100,0)</f>
        <v>0</v>
      </c>
      <c r="L88" s="165">
        <f t="shared" ref="L88:R88" si="19">IFERROR(L86/L87 *100,0)</f>
        <v>0</v>
      </c>
      <c r="M88" s="165">
        <f t="shared" si="19"/>
        <v>100</v>
      </c>
      <c r="N88" s="273">
        <f>ROUND(IFERROR(N86/N87 *100,0),0)</f>
        <v>83</v>
      </c>
      <c r="O88" s="165">
        <f>ROUND(IFERROR(O86/O87 *100,0),0)</f>
        <v>68</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Mexico</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New Mexico</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4.9531170055089788</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19.123861321281314</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16.307886959943442</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4.7124774749117764</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1.5819243221093799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86.686983763465832</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81.974506288554053</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06" t="s">
        <v>421</v>
      </c>
      <c r="B1" s="302"/>
      <c r="C1" s="302"/>
      <c r="D1" s="302"/>
      <c r="E1" s="302"/>
    </row>
    <row r="2" spans="1:5" x14ac:dyDescent="0.25">
      <c r="A2" s="307" t="s">
        <v>1913</v>
      </c>
      <c r="B2" s="302"/>
      <c r="C2" s="302"/>
      <c r="D2" s="302"/>
      <c r="E2" s="302"/>
    </row>
    <row r="19" spans="1:5" x14ac:dyDescent="0.25">
      <c r="A19" t="s">
        <v>1914</v>
      </c>
    </row>
    <row r="20" spans="1:5" x14ac:dyDescent="0.25">
      <c r="A20">
        <v>155400</v>
      </c>
      <c r="B20" t="s">
        <v>1915</v>
      </c>
    </row>
    <row r="21" spans="1:5" x14ac:dyDescent="0.25">
      <c r="A21" s="307" t="s">
        <v>1916</v>
      </c>
      <c r="B21" s="302"/>
      <c r="C21" s="302"/>
      <c r="D21" s="302"/>
      <c r="E21" s="302"/>
    </row>
    <row r="38" spans="1:5" x14ac:dyDescent="0.25">
      <c r="A38" t="s">
        <v>1914</v>
      </c>
    </row>
    <row r="39" spans="1:5" x14ac:dyDescent="0.25">
      <c r="A39">
        <v>100800</v>
      </c>
      <c r="B39" t="s">
        <v>1915</v>
      </c>
    </row>
    <row r="40" spans="1:5" x14ac:dyDescent="0.25">
      <c r="A40" s="307"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06"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06"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06"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06"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06"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06"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06" t="s">
        <v>516</v>
      </c>
      <c r="B134" s="302"/>
      <c r="C134" s="302"/>
      <c r="D134" s="302"/>
      <c r="E134" s="302"/>
    </row>
    <row r="135" spans="1:12" x14ac:dyDescent="0.25">
      <c r="A135" s="8" t="s">
        <v>1957</v>
      </c>
      <c r="B135" s="43"/>
      <c r="C135" s="43"/>
      <c r="D135" s="43"/>
      <c r="E135" s="43"/>
      <c r="F135" s="43"/>
      <c r="G135" s="43"/>
    </row>
    <row r="136" spans="1:12" ht="15.75" x14ac:dyDescent="0.3">
      <c r="A136" s="9"/>
      <c r="B136" s="309" t="s">
        <v>1958</v>
      </c>
      <c r="C136" s="310"/>
      <c r="D136" s="310"/>
      <c r="E136" s="311"/>
      <c r="F136" s="43"/>
      <c r="G136" s="43"/>
    </row>
    <row r="137" spans="1:12" ht="15.75" x14ac:dyDescent="0.3">
      <c r="A137" s="10"/>
      <c r="B137" s="309" t="s">
        <v>1959</v>
      </c>
      <c r="C137" s="311"/>
      <c r="D137" s="309" t="s">
        <v>1960</v>
      </c>
      <c r="E137" s="311"/>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06"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06"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06"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06"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06"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06"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8"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8"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8"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2021-05-03T16:13:39Z</dcterms:modified>
</cp:coreProperties>
</file>